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2429223\Desktop\תקציב\"/>
    </mc:Choice>
  </mc:AlternateContent>
  <bookViews>
    <workbookView xWindow="0" yWindow="0" windowWidth="28800" windowHeight="10245"/>
  </bookViews>
  <sheets>
    <sheet name="ספר תקציב 2021 - סעיפים" sheetId="1" r:id="rId1"/>
  </sheets>
  <externalReferences>
    <externalReference r:id="rId2"/>
  </externalReferences>
  <definedNames>
    <definedName name="_xlnm.Print_Area" localSheetId="0">'ספר תקציב 2021 - סעיפים'!$A$1:$G$600</definedName>
    <definedName name="Z_61435807_E245_4ECE_BDA1_694DD63240C9_.wvu.Cols" localSheetId="0" hidden="1">'ספר תקציב 2021 - סעיפים'!#REF!</definedName>
    <definedName name="Z_61435807_E245_4ECE_BDA1_694DD63240C9_.wvu.PrintArea" localSheetId="0" hidden="1">'ספר תקציב 2021 - סעיפים'!$A$1:$G$607</definedName>
    <definedName name="Z_61435807_E245_4ECE_BDA1_694DD63240C9_.wvu.Rows" localSheetId="0" hidden="1">'ספר תקציב 2021 - סעיפים'!$11:$26,'ספר תקציב 2021 - סעיפים'!$44:$44,'ספר תקציב 2021 - סעיפים'!$31:$32,'ספר תקציב 2021 - סעיפים'!$48:$49,'ספר תקציב 2021 - סעיפים'!$36:$37,'ספר תקציב 2021 - סעיפים'!$51:$51,'ספר תקציב 2021 - סעיפים'!$55:$57,'ספר תקציב 2021 - סעיפים'!$63:$63,'ספר תקציב 2021 - סעיפים'!$65:$65,'ספר תקציב 2021 - סעיפים'!$67:$68,'ספר תקציב 2021 - סעיפים'!$70:$74,'ספר תקציב 2021 - סעיפים'!$77:$83,'ספר תקציב 2021 - סעיפים'!$86:$87,'ספר תקציב 2021 - סעיפים'!$90:$93,'ספר תקציב 2021 - סעיפים'!$97:$100,'ספר תקציב 2021 - סעיפים'!$102:$108,'ספר תקציב 2021 - סעיפים'!$110:$113,'ספר תקציב 2021 - סעיפים'!$115:$118,'ספר תקציב 2021 - סעיפים'!$120:$123,'ספר תקציב 2021 - סעיפים'!$156:$156,'ספר תקציב 2021 - סעיפים'!$158:$162,'ספר תקציב 2021 - סעיפים'!$124:$124,'ספר תקציב 2021 - סעיפים'!$131:$137,'ספר תקציב 2021 - סעיפים'!$139:$139,'ספר תקציב 2021 - סעיפים'!$140:$142,'ספר תקציב 2021 - סעיפים'!$144:$146,'ספר תקציב 2021 - סעיפים'!$148:$150,'ספר תקציב 2021 - סעיפים'!$168:$169,'ספר תקציב 2021 - סעיפים'!$178:$181,'ספר תקציב 2021 - סעיפים'!$184:$185,'ספר תקציב 2021 - סעיפים'!$187:$187,'ספר תקציב 2021 - סעיפים'!$189:$190,'ספר תקציב 2021 - סעיפים'!$197:$198,'ספר תקציב 2021 - סעיפים'!$201:$203,'ספר תקציב 2021 - סעיפים'!$205:$209,'ספר תקציב 2021 - סעיפים'!$212:$213,'ספר תקציב 2021 - סעיפים'!$215:$216,'ספר תקציב 2021 - סעיפים'!$219:$220,'ספר תקציב 2021 - סעיפים'!$222:$222,'ספר תקציב 2021 - סעיפים'!$224:$225,'ספר תקציב 2021 - סעיפים'!$227:$228,'ספר תקציב 2021 - סעיפים'!$231:$233,'ספר תקציב 2021 - סעיפים'!$236:$240,'ספר תקציב 2021 - סעיפים'!$242:$242,'ספר תקציב 2021 - סעיפים'!$247:$251,'ספר תקציב 2021 - סעיפים'!$255:$256,'ספר תקציב 2021 - סעיפים'!$259:$262,'ספר תקציב 2021 - סעיפים'!$264:$266,'ספר תקציב 2021 - סעיפים'!$268:$270,'ספר תקציב 2021 - סעיפים'!$273:$274,'ספר תקציב 2021 - סעיפים'!$276:$279,'ספר תקציב 2021 - סעיפים'!$281:$284,'ספר תקציב 2021 - סעיפים'!$287:$289,'ספר תקציב 2021 - סעיפים'!$299:$304,'ספר תקציב 2021 - סעיפים'!$308:$311,'ספר תקציב 2021 - סעיפים'!$319:$321,'ספר תקציב 2021 - סעיפים'!$323:$324,'ספר תקציב 2021 - סעיפים'!$325:$325,'ספר תקציב 2021 - סעיפים'!$327:$328,'ספר תקציב 2021 - סעיפים'!$332:$337,'ספר תקציב 2021 - סעיפים'!$341:$345,'ספר תקציב 2021 - סעיפים'!$347:$349,'ספר תקציב 2021 - סעיפים'!$351:$352,'ספר תקציב 2021 - סעיפים'!$361:$365,'ספר תקציב 2021 - סעיפים'!$367:$368,'ספר תקציב 2021 - סעיפים'!$371:$373,'ספר תקציב 2021 - סעיפים'!$376:$379,'ספר תקציב 2021 - סעיפים'!$386:$386,'ספר תקציב 2021 - סעיפים'!$394:$397,'ספר תקציב 2021 - סעיפים'!$404:$406,'ספר תקציב 2021 - סעיפים'!$412:$413,'ספר תקציב 2021 - סעיפים'!$421:$424,'ספר תקציב 2021 - סעיפים'!$434:$437,'ספר תקציב 2021 - סעיפים'!$439:$441,'ספר תקציב 2021 - סעיפים'!$445:$453,'ספר תקציב 2021 - סעיפים'!$457:$458,'ספר תקציב 2021 - סעיפים'!$460:$461,'ספר תקציב 2021 - סעיפים'!$466:$475,'ספר תקציב 2021 - סעיפים'!$477:$477,'ספר תקציב 2021 - סעיפים'!$479:$479,'ספר תקציב 2021 - סעיפים'!$482:$484,'ספר תקציב 2021 - סעיפים'!$492:$492,'ספר תקציב 2021 - סעיפים'!$495:$505,'ספר תקציב 2021 - סעיפים'!$509:$516,'ספר תקציב 2021 - סעיפים'!$560:$561,'ספר תקציב 2021 - סעיפים'!#REF!,'ספר תקציב 2021 - סעיפים'!$563:$564,'ספר תקציב 2021 - סעיפים'!$566:$566,'ספר תקציב 2021 - סעיפים'!$575:$577,'ספר תקציב 2021 - סעיפים'!$579:$581,'ספר תקציב 2021 - סעיפים'!#REF!,'ספר תקציב 2021 - סעיפים'!$583:$584,'ספר תקציב 2021 - סעיפים'!$585:$585,'ספר תקציב 2021 - סעיפים'!$586:$586,'ספר תקציב 2021 - סעיפים'!$588:$589,'ספר תקציב 2021 - סעיפים'!$590:$591,'ספר תקציב 2021 - סעיפים'!$593:$595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5" i="1" l="1"/>
  <c r="G594" i="1" s="1"/>
  <c r="G593" i="1" s="1"/>
  <c r="D595" i="1"/>
  <c r="D594" i="1" s="1"/>
  <c r="D593" i="1" s="1"/>
  <c r="E594" i="1"/>
  <c r="E593" i="1" s="1"/>
  <c r="G591" i="1"/>
  <c r="G590" i="1" s="1"/>
  <c r="D591" i="1"/>
  <c r="D590" i="1" s="1"/>
  <c r="E590" i="1"/>
  <c r="G589" i="1"/>
  <c r="G588" i="1" s="1"/>
  <c r="D589" i="1"/>
  <c r="D588" i="1" s="1"/>
  <c r="E588" i="1"/>
  <c r="G587" i="1"/>
  <c r="G586" i="1" s="1"/>
  <c r="D587" i="1"/>
  <c r="D586" i="1" s="1"/>
  <c r="E586" i="1"/>
  <c r="G585" i="1"/>
  <c r="D585" i="1"/>
  <c r="G584" i="1"/>
  <c r="D584" i="1"/>
  <c r="E583" i="1"/>
  <c r="G582" i="1"/>
  <c r="D582" i="1"/>
  <c r="G581" i="1"/>
  <c r="D581" i="1"/>
  <c r="E580" i="1"/>
  <c r="G579" i="1"/>
  <c r="G578" i="1" s="1"/>
  <c r="D579" i="1"/>
  <c r="D578" i="1" s="1"/>
  <c r="E578" i="1"/>
  <c r="G577" i="1"/>
  <c r="G576" i="1" s="1"/>
  <c r="D577" i="1"/>
  <c r="D576" i="1" s="1"/>
  <c r="E576" i="1"/>
  <c r="G571" i="1"/>
  <c r="G570" i="1" s="1"/>
  <c r="D571" i="1"/>
  <c r="D570" i="1" s="1"/>
  <c r="E570" i="1"/>
  <c r="G569" i="1"/>
  <c r="D569" i="1"/>
  <c r="G568" i="1"/>
  <c r="D568" i="1"/>
  <c r="G567" i="1"/>
  <c r="D567" i="1"/>
  <c r="G566" i="1"/>
  <c r="D566" i="1"/>
  <c r="G565" i="1"/>
  <c r="D565" i="1"/>
  <c r="G564" i="1"/>
  <c r="D564" i="1"/>
  <c r="G563" i="1"/>
  <c r="D563" i="1"/>
  <c r="G562" i="1"/>
  <c r="D562" i="1"/>
  <c r="E561" i="1"/>
  <c r="G557" i="1"/>
  <c r="G556" i="1" s="1"/>
  <c r="D557" i="1"/>
  <c r="D556" i="1" s="1"/>
  <c r="E556" i="1"/>
  <c r="G555" i="1"/>
  <c r="G554" i="1" s="1"/>
  <c r="D555" i="1"/>
  <c r="D554" i="1" s="1"/>
  <c r="E554" i="1"/>
  <c r="G553" i="1"/>
  <c r="D553" i="1"/>
  <c r="G552" i="1"/>
  <c r="D552" i="1"/>
  <c r="G551" i="1"/>
  <c r="D551" i="1"/>
  <c r="G550" i="1"/>
  <c r="D550" i="1"/>
  <c r="G549" i="1"/>
  <c r="D549" i="1"/>
  <c r="G548" i="1"/>
  <c r="D548" i="1"/>
  <c r="E547" i="1"/>
  <c r="G546" i="1"/>
  <c r="G545" i="1" s="1"/>
  <c r="D546" i="1"/>
  <c r="D545" i="1" s="1"/>
  <c r="E545" i="1"/>
  <c r="G544" i="1"/>
  <c r="G543" i="1" s="1"/>
  <c r="D544" i="1"/>
  <c r="D543" i="1" s="1"/>
  <c r="E543" i="1"/>
  <c r="G542" i="1"/>
  <c r="D542" i="1"/>
  <c r="G541" i="1"/>
  <c r="D541" i="1"/>
  <c r="G540" i="1"/>
  <c r="D540" i="1"/>
  <c r="G539" i="1"/>
  <c r="D539" i="1"/>
  <c r="G538" i="1"/>
  <c r="D538" i="1"/>
  <c r="G537" i="1"/>
  <c r="D537" i="1"/>
  <c r="G536" i="1"/>
  <c r="D536" i="1"/>
  <c r="G535" i="1"/>
  <c r="D535" i="1"/>
  <c r="G534" i="1"/>
  <c r="D534" i="1"/>
  <c r="G533" i="1"/>
  <c r="D533" i="1"/>
  <c r="G532" i="1"/>
  <c r="D532" i="1"/>
  <c r="G531" i="1"/>
  <c r="D531" i="1"/>
  <c r="G530" i="1"/>
  <c r="D530" i="1"/>
  <c r="G529" i="1"/>
  <c r="D529" i="1"/>
  <c r="G528" i="1"/>
  <c r="D528" i="1"/>
  <c r="G527" i="1"/>
  <c r="D527" i="1"/>
  <c r="G526" i="1"/>
  <c r="D526" i="1"/>
  <c r="G525" i="1"/>
  <c r="D525" i="1"/>
  <c r="G524" i="1"/>
  <c r="D524" i="1"/>
  <c r="E523" i="1"/>
  <c r="G518" i="1"/>
  <c r="G517" i="1" s="1"/>
  <c r="D518" i="1"/>
  <c r="D517" i="1" s="1"/>
  <c r="E517" i="1"/>
  <c r="G508" i="1"/>
  <c r="G507" i="1" s="1"/>
  <c r="D508" i="1"/>
  <c r="E507" i="1"/>
  <c r="D507" i="1"/>
  <c r="G506" i="1"/>
  <c r="D506" i="1"/>
  <c r="G494" i="1"/>
  <c r="D494" i="1"/>
  <c r="G493" i="1"/>
  <c r="D493" i="1"/>
  <c r="G491" i="1"/>
  <c r="D491" i="1"/>
  <c r="G490" i="1"/>
  <c r="G489" i="1" s="1"/>
  <c r="D490" i="1"/>
  <c r="E489" i="1"/>
  <c r="G488" i="1"/>
  <c r="D488" i="1"/>
  <c r="G487" i="1"/>
  <c r="D487" i="1"/>
  <c r="G486" i="1"/>
  <c r="D486" i="1"/>
  <c r="G485" i="1"/>
  <c r="D485" i="1"/>
  <c r="G481" i="1"/>
  <c r="G480" i="1" s="1"/>
  <c r="E481" i="1"/>
  <c r="E480" i="1" s="1"/>
  <c r="D481" i="1"/>
  <c r="G478" i="1"/>
  <c r="D478" i="1"/>
  <c r="G476" i="1"/>
  <c r="D476" i="1"/>
  <c r="D464" i="1" s="1"/>
  <c r="G465" i="1"/>
  <c r="G464" i="1" s="1"/>
  <c r="D465" i="1"/>
  <c r="E464" i="1"/>
  <c r="G463" i="1"/>
  <c r="D463" i="1"/>
  <c r="G462" i="1"/>
  <c r="D462" i="1"/>
  <c r="G459" i="1"/>
  <c r="D459" i="1"/>
  <c r="G456" i="1"/>
  <c r="D456" i="1"/>
  <c r="D455" i="1" s="1"/>
  <c r="E455" i="1"/>
  <c r="G454" i="1"/>
  <c r="D454" i="1"/>
  <c r="G444" i="1"/>
  <c r="E444" i="1"/>
  <c r="E430" i="1" s="1"/>
  <c r="D444" i="1"/>
  <c r="G443" i="1"/>
  <c r="D443" i="1"/>
  <c r="G442" i="1"/>
  <c r="D442" i="1"/>
  <c r="G438" i="1"/>
  <c r="D438" i="1"/>
  <c r="G433" i="1"/>
  <c r="E433" i="1"/>
  <c r="D433" i="1"/>
  <c r="G432" i="1"/>
  <c r="G431" i="1"/>
  <c r="G430" i="1" s="1"/>
  <c r="D431" i="1"/>
  <c r="G425" i="1"/>
  <c r="D425" i="1"/>
  <c r="G420" i="1"/>
  <c r="D420" i="1"/>
  <c r="G419" i="1"/>
  <c r="G418" i="1" s="1"/>
  <c r="E419" i="1"/>
  <c r="E418" i="1" s="1"/>
  <c r="G414" i="1"/>
  <c r="D414" i="1"/>
  <c r="G411" i="1"/>
  <c r="D411" i="1"/>
  <c r="G410" i="1"/>
  <c r="D410" i="1"/>
  <c r="E409" i="1"/>
  <c r="G408" i="1"/>
  <c r="G407" i="1" s="1"/>
  <c r="D408" i="1"/>
  <c r="E407" i="1"/>
  <c r="D407" i="1"/>
  <c r="G403" i="1"/>
  <c r="G402" i="1" s="1"/>
  <c r="D403" i="1"/>
  <c r="D402" i="1" s="1"/>
  <c r="E402" i="1"/>
  <c r="E401" i="1"/>
  <c r="G393" i="1"/>
  <c r="G392" i="1" s="1"/>
  <c r="D393" i="1"/>
  <c r="E392" i="1"/>
  <c r="D392" i="1"/>
  <c r="G391" i="1"/>
  <c r="G390" i="1" s="1"/>
  <c r="D391" i="1"/>
  <c r="E390" i="1"/>
  <c r="D390" i="1"/>
  <c r="G389" i="1"/>
  <c r="G388" i="1" s="1"/>
  <c r="D389" i="1"/>
  <c r="E388" i="1"/>
  <c r="D388" i="1"/>
  <c r="G387" i="1"/>
  <c r="D387" i="1"/>
  <c r="G385" i="1"/>
  <c r="G384" i="1" s="1"/>
  <c r="D385" i="1"/>
  <c r="E384" i="1"/>
  <c r="G370" i="1"/>
  <c r="G369" i="1" s="1"/>
  <c r="D370" i="1"/>
  <c r="D369" i="1" s="1"/>
  <c r="E369" i="1"/>
  <c r="G366" i="1"/>
  <c r="D366" i="1"/>
  <c r="G360" i="1"/>
  <c r="D360" i="1"/>
  <c r="E359" i="1"/>
  <c r="G354" i="1"/>
  <c r="D354" i="1"/>
  <c r="G353" i="1"/>
  <c r="D353" i="1"/>
  <c r="G350" i="1"/>
  <c r="D350" i="1"/>
  <c r="G346" i="1"/>
  <c r="D346" i="1"/>
  <c r="G340" i="1"/>
  <c r="D340" i="1"/>
  <c r="G339" i="1"/>
  <c r="D339" i="1"/>
  <c r="G338" i="1"/>
  <c r="D338" i="1"/>
  <c r="G331" i="1"/>
  <c r="D331" i="1"/>
  <c r="E330" i="1"/>
  <c r="D330" i="1"/>
  <c r="G329" i="1"/>
  <c r="G326" i="1"/>
  <c r="D326" i="1"/>
  <c r="G322" i="1"/>
  <c r="G317" i="1" s="1"/>
  <c r="D322" i="1"/>
  <c r="G318" i="1"/>
  <c r="D318" i="1"/>
  <c r="D317" i="1" s="1"/>
  <c r="E317" i="1"/>
  <c r="G312" i="1"/>
  <c r="D312" i="1"/>
  <c r="G307" i="1"/>
  <c r="D307" i="1"/>
  <c r="G306" i="1"/>
  <c r="D306" i="1"/>
  <c r="G305" i="1"/>
  <c r="D305" i="1"/>
  <c r="G298" i="1"/>
  <c r="D298" i="1"/>
  <c r="E297" i="1"/>
  <c r="E296" i="1" s="1"/>
  <c r="G292" i="1"/>
  <c r="D292" i="1"/>
  <c r="G291" i="1"/>
  <c r="D291" i="1"/>
  <c r="E290" i="1"/>
  <c r="G286" i="1"/>
  <c r="G285" i="1" s="1"/>
  <c r="D286" i="1"/>
  <c r="D285" i="1" s="1"/>
  <c r="E285" i="1"/>
  <c r="G280" i="1"/>
  <c r="D280" i="1"/>
  <c r="G275" i="1"/>
  <c r="D275" i="1"/>
  <c r="D271" i="1" s="1"/>
  <c r="G272" i="1"/>
  <c r="D272" i="1"/>
  <c r="E271" i="1"/>
  <c r="G267" i="1"/>
  <c r="D267" i="1"/>
  <c r="G263" i="1"/>
  <c r="E263" i="1"/>
  <c r="D263" i="1"/>
  <c r="G258" i="1"/>
  <c r="E258" i="1"/>
  <c r="D258" i="1"/>
  <c r="E257" i="1"/>
  <c r="G254" i="1"/>
  <c r="E254" i="1"/>
  <c r="D254" i="1"/>
  <c r="D253" i="1" s="1"/>
  <c r="G253" i="1"/>
  <c r="E253" i="1"/>
  <c r="G252" i="1"/>
  <c r="D252" i="1"/>
  <c r="G246" i="1"/>
  <c r="D246" i="1"/>
  <c r="E245" i="1"/>
  <c r="G241" i="1"/>
  <c r="G235" i="1"/>
  <c r="E235" i="1"/>
  <c r="D235" i="1"/>
  <c r="D234" i="1" s="1"/>
  <c r="G234" i="1"/>
  <c r="E234" i="1"/>
  <c r="G230" i="1"/>
  <c r="G229" i="1" s="1"/>
  <c r="D230" i="1"/>
  <c r="D229" i="1" s="1"/>
  <c r="E229" i="1"/>
  <c r="G226" i="1"/>
  <c r="D226" i="1"/>
  <c r="G223" i="1"/>
  <c r="D223" i="1"/>
  <c r="G221" i="1"/>
  <c r="E221" i="1"/>
  <c r="D221" i="1"/>
  <c r="G218" i="1"/>
  <c r="D218" i="1"/>
  <c r="G217" i="1"/>
  <c r="D217" i="1"/>
  <c r="G214" i="1"/>
  <c r="D214" i="1"/>
  <c r="G211" i="1"/>
  <c r="D211" i="1"/>
  <c r="G210" i="1"/>
  <c r="D210" i="1"/>
  <c r="G204" i="1"/>
  <c r="D204" i="1"/>
  <c r="G200" i="1"/>
  <c r="D200" i="1"/>
  <c r="E199" i="1"/>
  <c r="G196" i="1"/>
  <c r="G195" i="1" s="1"/>
  <c r="D196" i="1"/>
  <c r="D195" i="1" s="1"/>
  <c r="E195" i="1"/>
  <c r="G194" i="1"/>
  <c r="G193" i="1" s="1"/>
  <c r="D194" i="1"/>
  <c r="E193" i="1"/>
  <c r="D193" i="1"/>
  <c r="G192" i="1"/>
  <c r="D192" i="1"/>
  <c r="G191" i="1"/>
  <c r="D191" i="1"/>
  <c r="G188" i="1"/>
  <c r="D188" i="1"/>
  <c r="G186" i="1"/>
  <c r="D186" i="1"/>
  <c r="G183" i="1"/>
  <c r="D183" i="1"/>
  <c r="E182" i="1"/>
  <c r="G177" i="1"/>
  <c r="G176" i="1" s="1"/>
  <c r="D177" i="1"/>
  <c r="E176" i="1"/>
  <c r="D176" i="1"/>
  <c r="G175" i="1"/>
  <c r="D175" i="1"/>
  <c r="G174" i="1"/>
  <c r="D174" i="1"/>
  <c r="D173" i="1" s="1"/>
  <c r="E173" i="1"/>
  <c r="G166" i="1"/>
  <c r="D166" i="1"/>
  <c r="G165" i="1"/>
  <c r="D165" i="1"/>
  <c r="G164" i="1"/>
  <c r="D164" i="1"/>
  <c r="G163" i="1"/>
  <c r="D163" i="1"/>
  <c r="G157" i="1"/>
  <c r="G154" i="1" s="1"/>
  <c r="D157" i="1"/>
  <c r="G155" i="1"/>
  <c r="D155" i="1"/>
  <c r="E154" i="1"/>
  <c r="G153" i="1"/>
  <c r="G152" i="1" s="1"/>
  <c r="D153" i="1"/>
  <c r="D152" i="1" s="1"/>
  <c r="E152" i="1"/>
  <c r="G151" i="1"/>
  <c r="G147" i="1"/>
  <c r="D147" i="1"/>
  <c r="G143" i="1"/>
  <c r="D143" i="1"/>
  <c r="G138" i="1"/>
  <c r="D138" i="1"/>
  <c r="D137" i="1"/>
  <c r="D136" i="1"/>
  <c r="D135" i="1"/>
  <c r="D134" i="1"/>
  <c r="D133" i="1"/>
  <c r="D132" i="1"/>
  <c r="D131" i="1"/>
  <c r="G130" i="1"/>
  <c r="D130" i="1"/>
  <c r="E129" i="1"/>
  <c r="G119" i="1"/>
  <c r="D119" i="1"/>
  <c r="G114" i="1"/>
  <c r="D114" i="1"/>
  <c r="E109" i="1"/>
  <c r="G101" i="1"/>
  <c r="D101" i="1"/>
  <c r="G96" i="1"/>
  <c r="D96" i="1"/>
  <c r="E95" i="1"/>
  <c r="G94" i="1"/>
  <c r="D94" i="1"/>
  <c r="G93" i="1"/>
  <c r="G92" i="1"/>
  <c r="G91" i="1"/>
  <c r="G90" i="1"/>
  <c r="G89" i="1"/>
  <c r="G88" i="1" s="1"/>
  <c r="D89" i="1"/>
  <c r="E88" i="1"/>
  <c r="G85" i="1"/>
  <c r="D85" i="1"/>
  <c r="G84" i="1"/>
  <c r="E84" i="1"/>
  <c r="D84" i="1"/>
  <c r="G76" i="1"/>
  <c r="D76" i="1"/>
  <c r="G75" i="1"/>
  <c r="D75" i="1"/>
  <c r="G69" i="1"/>
  <c r="D69" i="1"/>
  <c r="G66" i="1"/>
  <c r="D66" i="1"/>
  <c r="G64" i="1"/>
  <c r="D64" i="1"/>
  <c r="G62" i="1"/>
  <c r="D62" i="1"/>
  <c r="G61" i="1"/>
  <c r="D61" i="1"/>
  <c r="E60" i="1"/>
  <c r="G59" i="1"/>
  <c r="D59" i="1"/>
  <c r="G58" i="1"/>
  <c r="D58" i="1"/>
  <c r="G54" i="1"/>
  <c r="G53" i="1" s="1"/>
  <c r="D54" i="1"/>
  <c r="E53" i="1"/>
  <c r="G52" i="1"/>
  <c r="D52" i="1"/>
  <c r="G51" i="1"/>
  <c r="G50" i="1"/>
  <c r="D50" i="1"/>
  <c r="G47" i="1"/>
  <c r="D47" i="1"/>
  <c r="G46" i="1"/>
  <c r="E46" i="1"/>
  <c r="E45" i="1" s="1"/>
  <c r="D46" i="1"/>
  <c r="G43" i="1"/>
  <c r="D43" i="1"/>
  <c r="G42" i="1"/>
  <c r="D42" i="1"/>
  <c r="G41" i="1"/>
  <c r="D41" i="1"/>
  <c r="G40" i="1"/>
  <c r="D40" i="1"/>
  <c r="D39" i="1" s="1"/>
  <c r="E39" i="1"/>
  <c r="G38" i="1"/>
  <c r="D38" i="1"/>
  <c r="G35" i="1"/>
  <c r="D35" i="1"/>
  <c r="G34" i="1"/>
  <c r="E34" i="1"/>
  <c r="D34" i="1"/>
  <c r="G33" i="1"/>
  <c r="E33" i="1"/>
  <c r="D33" i="1"/>
  <c r="G30" i="1"/>
  <c r="E30" i="1"/>
  <c r="D30" i="1"/>
  <c r="G29" i="1"/>
  <c r="D29" i="1"/>
  <c r="G28" i="1"/>
  <c r="G9" i="1" s="1"/>
  <c r="D28" i="1"/>
  <c r="G27" i="1"/>
  <c r="E27" i="1"/>
  <c r="D27" i="1"/>
  <c r="G10" i="1"/>
  <c r="D10" i="1"/>
  <c r="G39" i="1" l="1"/>
  <c r="D154" i="1"/>
  <c r="E358" i="1"/>
  <c r="D384" i="1"/>
  <c r="D383" i="1" s="1"/>
  <c r="D409" i="1"/>
  <c r="G523" i="1"/>
  <c r="D583" i="1"/>
  <c r="G60" i="1"/>
  <c r="E9" i="1"/>
  <c r="G199" i="1"/>
  <c r="D60" i="1"/>
  <c r="D109" i="1"/>
  <c r="D129" i="1"/>
  <c r="G245" i="1"/>
  <c r="G271" i="1"/>
  <c r="D297" i="1"/>
  <c r="D296" i="1" s="1"/>
  <c r="G330" i="1"/>
  <c r="G316" i="1" s="1"/>
  <c r="D359" i="1"/>
  <c r="D358" i="1" s="1"/>
  <c r="G409" i="1"/>
  <c r="D547" i="1"/>
  <c r="E560" i="1"/>
  <c r="G561" i="1"/>
  <c r="G560" i="1" s="1"/>
  <c r="E575" i="1"/>
  <c r="D53" i="1"/>
  <c r="D88" i="1"/>
  <c r="G95" i="1"/>
  <c r="G173" i="1"/>
  <c r="G182" i="1"/>
  <c r="G290" i="1"/>
  <c r="E316" i="1"/>
  <c r="G359" i="1"/>
  <c r="D430" i="1"/>
  <c r="D523" i="1"/>
  <c r="E522" i="1"/>
  <c r="E521" i="1" s="1"/>
  <c r="D561" i="1"/>
  <c r="D560" i="1" s="1"/>
  <c r="G580" i="1"/>
  <c r="G575" i="1" s="1"/>
  <c r="E383" i="1"/>
  <c r="D9" i="1"/>
  <c r="D95" i="1"/>
  <c r="G109" i="1"/>
  <c r="D182" i="1"/>
  <c r="D199" i="1"/>
  <c r="D245" i="1"/>
  <c r="G257" i="1"/>
  <c r="D290" i="1"/>
  <c r="G297" i="1"/>
  <c r="G296" i="1" s="1"/>
  <c r="G383" i="1"/>
  <c r="D401" i="1"/>
  <c r="D419" i="1"/>
  <c r="D418" i="1" s="1"/>
  <c r="E429" i="1"/>
  <c r="G455" i="1"/>
  <c r="D480" i="1"/>
  <c r="D489" i="1"/>
  <c r="G547" i="1"/>
  <c r="G522" i="1" s="1"/>
  <c r="G521" i="1" s="1"/>
  <c r="D580" i="1"/>
  <c r="G583" i="1"/>
  <c r="D45" i="1"/>
  <c r="G45" i="1"/>
  <c r="G8" i="1" s="1"/>
  <c r="G129" i="1"/>
  <c r="E172" i="1"/>
  <c r="D257" i="1"/>
  <c r="D316" i="1"/>
  <c r="E8" i="1"/>
  <c r="E7" i="1" s="1"/>
  <c r="E6" i="1" s="1"/>
  <c r="G401" i="1"/>
  <c r="G429" i="1"/>
  <c r="G358" i="1"/>
  <c r="D575" i="1"/>
  <c r="G172" i="1" l="1"/>
  <c r="G6" i="1" s="1"/>
  <c r="G7" i="1"/>
  <c r="D172" i="1"/>
  <c r="D8" i="1"/>
  <c r="D7" i="1" s="1"/>
  <c r="D6" i="1" s="1"/>
  <c r="D429" i="1"/>
  <c r="D522" i="1"/>
  <c r="D521" i="1" s="1"/>
</calcChain>
</file>

<file path=xl/sharedStrings.xml><?xml version="1.0" encoding="utf-8"?>
<sst xmlns="http://schemas.openxmlformats.org/spreadsheetml/2006/main" count="672" uniqueCount="514">
  <si>
    <t>התקציב המנהלי לשנת 2021</t>
  </si>
  <si>
    <t>(באלפי ש"ח)</t>
  </si>
  <si>
    <t>סדר</t>
  </si>
  <si>
    <t>סעיף תקציבי</t>
  </si>
  <si>
    <t>תקציב מאושר</t>
  </si>
  <si>
    <t>תקציב מעודכן (*)</t>
  </si>
  <si>
    <t>כמות</t>
  </si>
  <si>
    <t>מנהלי</t>
  </si>
  <si>
    <t>משאבי אנוש</t>
  </si>
  <si>
    <t>שכר ונלוות</t>
  </si>
  <si>
    <t>שכר ונלוות ברוטו</t>
  </si>
  <si>
    <t>תקן, חוזים ועב"צ</t>
  </si>
  <si>
    <t>משכורות-שיא כ"א לאיוש</t>
  </si>
  <si>
    <t>כ"א לפרוייקט ויסקונסין</t>
  </si>
  <si>
    <t>כ"א לביצוע חוק לרון</t>
  </si>
  <si>
    <t>מתמחים ללשכה המשפטית</t>
  </si>
  <si>
    <t>תגבור חקירות מניעת מסתננים</t>
  </si>
  <si>
    <t>סטודנטים</t>
  </si>
  <si>
    <t>דמי חבר</t>
  </si>
  <si>
    <t>קנסות מינהליים</t>
  </si>
  <si>
    <t>כ"א-עב"צ כללי</t>
  </si>
  <si>
    <t>כ"א ע.ב.צ - שיבוב</t>
  </si>
  <si>
    <t>תיקוני חקיקה הבטחת הכנסה</t>
  </si>
  <si>
    <t>תגבור סניפים (צוק איתן)</t>
  </si>
  <si>
    <t>כ"א - עב"צ משתקמים</t>
  </si>
  <si>
    <t>כ"א - עב"צ תגבור לשכת הקשר</t>
  </si>
  <si>
    <t>עלות חד פעמית</t>
  </si>
  <si>
    <t>עלות שוטפת</t>
  </si>
  <si>
    <t>שעות נוספות</t>
  </si>
  <si>
    <t xml:space="preserve">כוננויות </t>
  </si>
  <si>
    <t>שכר עידוד</t>
  </si>
  <si>
    <t>ביגוד</t>
  </si>
  <si>
    <t>נזקי ביגוד</t>
  </si>
  <si>
    <t>הבראה</t>
  </si>
  <si>
    <t>1100205</t>
  </si>
  <si>
    <t>השתתפות במימון ארוחות</t>
  </si>
  <si>
    <t>נסיעות ואש"ל</t>
  </si>
  <si>
    <t>נסיעות ואש"ל כללי - משכורת</t>
  </si>
  <si>
    <t>נסיעות ואשל כללי - מתנדבים</t>
  </si>
  <si>
    <t>אחזקת רכב עובדים</t>
  </si>
  <si>
    <t>הפרשות מעסיק</t>
  </si>
  <si>
    <t>הפרשות ביטוח לאומי</t>
  </si>
  <si>
    <t>הפרשות מס שכר</t>
  </si>
  <si>
    <t>הפרשות קרן השתלמות</t>
  </si>
  <si>
    <t>הפרשה לקופות הגמל ופנסיה</t>
  </si>
  <si>
    <t>פנסיה, פיצויים ושכר מזכירים</t>
  </si>
  <si>
    <t>תלמידי קיץ</t>
  </si>
  <si>
    <t>פנסיה</t>
  </si>
  <si>
    <t>תשלומים לגמלאי המוסד</t>
  </si>
  <si>
    <t>תשלום למל"מ-תלושי שכר גמלאים</t>
  </si>
  <si>
    <t>פיצויים ועידוד פרישה</t>
  </si>
  <si>
    <t>רכב קבועות</t>
  </si>
  <si>
    <t>שכר מזכירי וועדות</t>
  </si>
  <si>
    <t>מיקור חוץ - כ"א ותרגומים</t>
  </si>
  <si>
    <t>מיקור חוץ</t>
  </si>
  <si>
    <t>כ"א חיצוני</t>
  </si>
  <si>
    <t>תרגום מסמכים - כללי</t>
  </si>
  <si>
    <t>נכים ומשתקמים</t>
  </si>
  <si>
    <t>מתנדבות שרות לאומי</t>
  </si>
  <si>
    <t>מוקד טלפוני תשלום לחברה</t>
  </si>
  <si>
    <t>תרבות ורווחה</t>
  </si>
  <si>
    <t>השתתפות בטיפול שיניים לעובדים</t>
  </si>
  <si>
    <t>מענק קרן אהרון</t>
  </si>
  <si>
    <t>מענק קרן אהרון-משכורת</t>
  </si>
  <si>
    <t>מענק לעובד במצוקה-משכרת</t>
  </si>
  <si>
    <t>בדיקות רפואיות עובדים</t>
  </si>
  <si>
    <t>לעובדים - הוראת נש"מ</t>
  </si>
  <si>
    <t>לספורטאים עובדי המוסד</t>
  </si>
  <si>
    <t>מעמד האישה</t>
  </si>
  <si>
    <t>מעמד האישה-משכורת</t>
  </si>
  <si>
    <t>הוצאות חייבות בהוצאה עודפת</t>
  </si>
  <si>
    <t>הוצאות עודפות</t>
  </si>
  <si>
    <t>הוצאות פטורות מהוצאה עודפת</t>
  </si>
  <si>
    <t>מ.האשה- מטה</t>
  </si>
  <si>
    <t>הגנה משפטית לעובדי המוסד</t>
  </si>
  <si>
    <t>תרבות -משכורת</t>
  </si>
  <si>
    <t>הוצאות עודפות-מס הכנסה</t>
  </si>
  <si>
    <t>פעולות ספורט</t>
  </si>
  <si>
    <t>תרבות ועדים</t>
  </si>
  <si>
    <t>מועדון טוב</t>
  </si>
  <si>
    <t>שי שמחות</t>
  </si>
  <si>
    <t>שי לחג</t>
  </si>
  <si>
    <t>שי לחג (לעובדים)</t>
  </si>
  <si>
    <t>שי למתנדב לחג</t>
  </si>
  <si>
    <t>גמלאים</t>
  </si>
  <si>
    <t>ארגון הגימלאים</t>
  </si>
  <si>
    <t>ארגון הגמלאים-משכורת</t>
  </si>
  <si>
    <t>שי לגמלאי פנסיה צוברת</t>
  </si>
  <si>
    <t>כבודים וסובסידיה</t>
  </si>
  <si>
    <t>סובסידיה למזנון</t>
  </si>
  <si>
    <t>סובסידיה למזנון-משכורת</t>
  </si>
  <si>
    <t>הוצאות פטורות-מס הכנסה</t>
  </si>
  <si>
    <t>השתתפות בהוצאות כיבוד</t>
  </si>
  <si>
    <t>כיבודים - משכורת</t>
  </si>
  <si>
    <t>מפגשים פנימיים</t>
  </si>
  <si>
    <t>ארוח משלחות מחו"ל</t>
  </si>
  <si>
    <t>וועדות תביעות</t>
  </si>
  <si>
    <t>עובד מצטיין וכנסים</t>
  </si>
  <si>
    <t>פרס מנכ"ל-משכורת</t>
  </si>
  <si>
    <t>הוצאות חייבות בהוצאות עודפות</t>
  </si>
  <si>
    <t>הוצאות פטורות מהוצאות עודפות</t>
  </si>
  <si>
    <t>עובד מצטיין ופרס מנכ"ל</t>
  </si>
  <si>
    <t>עובד מצטיין ופרס יעול-משכורת</t>
  </si>
  <si>
    <t>כנס עובדים ותיקים</t>
  </si>
  <si>
    <t>כנס עובדים ותיקים-משכורת</t>
  </si>
  <si>
    <t>דואר ישראל</t>
  </si>
  <si>
    <t>(*)</t>
  </si>
  <si>
    <t>התקציב המעודכן מביא לידי ביטוי את כל השינויים וההעברות שבוצעו במהלך 2020.</t>
  </si>
  <si>
    <t>הדרכה</t>
  </si>
  <si>
    <t>אירוח והדרכה - משכורת</t>
  </si>
  <si>
    <t>הוצאות חייבות - מניעה</t>
  </si>
  <si>
    <t>הדרכה ופיתוח - תשתיות אירגוניות(03)</t>
  </si>
  <si>
    <t>הדרכה-פרוייקט תב"ל</t>
  </si>
  <si>
    <t>סדנאות שרות</t>
  </si>
  <si>
    <t>סדנאות לפיתוח מיומנות במתן שירות</t>
  </si>
  <si>
    <t>מרצים</t>
  </si>
  <si>
    <t>השתלמויות חוץ כללי</t>
  </si>
  <si>
    <t>השתלמויות מקצועיות</t>
  </si>
  <si>
    <t>השתלמות בדיני מיסים</t>
  </si>
  <si>
    <t>פרויקטים מיוחדים</t>
  </si>
  <si>
    <t>פרוייקטים מיוחדים</t>
  </si>
  <si>
    <t>סקר עמדות עובדים</t>
  </si>
  <si>
    <t>פתוח ארגוני בסניפים</t>
  </si>
  <si>
    <t>הדרכה לשעת חרום</t>
  </si>
  <si>
    <t>נהיגה נכונה</t>
  </si>
  <si>
    <t>אימון משטח החלקה</t>
  </si>
  <si>
    <t>הרצאות בנושא בטיחות ושונות</t>
  </si>
  <si>
    <t>הדרכת תבל</t>
  </si>
  <si>
    <t>מבחני התאמה</t>
  </si>
  <si>
    <t>הוצאות או"ש ומינהל הארגון</t>
  </si>
  <si>
    <t>גניזה חיצונית</t>
  </si>
  <si>
    <t>שירותי גניזה</t>
  </si>
  <si>
    <t>מערכת לבקרת תורים</t>
  </si>
  <si>
    <t>מע' וועדות ב-8 סניפים</t>
  </si>
  <si>
    <t>דמי אחזקה, ביטוח ושרות</t>
  </si>
  <si>
    <t>שינויים ותוספות חומרה</t>
  </si>
  <si>
    <t>סרטי תדמית</t>
  </si>
  <si>
    <t>הדרכה והטמעה</t>
  </si>
  <si>
    <t>משלוח דואר ע"י חברה</t>
  </si>
  <si>
    <t>דואר ושליחויות</t>
  </si>
  <si>
    <t>השתלמויות</t>
  </si>
  <si>
    <t>מילגות לימודים לעובדים</t>
  </si>
  <si>
    <t>תשלום לחברה</t>
  </si>
  <si>
    <t>פקוח ובקרה - יעוץ</t>
  </si>
  <si>
    <t>לוגיסטיקה</t>
  </si>
  <si>
    <t>רכישה ואחזקת רכב</t>
  </si>
  <si>
    <t>רכישת רכב</t>
  </si>
  <si>
    <t>החלפת רכב</t>
  </si>
  <si>
    <t>שכירות רכבים</t>
  </si>
  <si>
    <t>שכירות רכב</t>
  </si>
  <si>
    <t>שכירות רכב-משכורת</t>
  </si>
  <si>
    <t>אחזקת רכבים - מוסד</t>
  </si>
  <si>
    <t>תקוני רכב</t>
  </si>
  <si>
    <t>הוצאות פטורות</t>
  </si>
  <si>
    <t>דלק לרכב המוסד</t>
  </si>
  <si>
    <t>ביטוח ורשיונות רכב המוסד</t>
  </si>
  <si>
    <t>חובה ומקיף</t>
  </si>
  <si>
    <t>אגרות ורשיונות</t>
  </si>
  <si>
    <t>תשלום אגרה כביש 6</t>
  </si>
  <si>
    <t>רכישה ואחזקת איתוראן</t>
  </si>
  <si>
    <t>הוצאות חניה</t>
  </si>
  <si>
    <t xml:space="preserve">חניה לרכב עובדים והמוסד </t>
  </si>
  <si>
    <t>הובלות והסעות</t>
  </si>
  <si>
    <t>הובלות</t>
  </si>
  <si>
    <t>הסעות</t>
  </si>
  <si>
    <t>הוצאות דיור</t>
  </si>
  <si>
    <t>אחזקה בתים</t>
  </si>
  <si>
    <t>אחזקה שוטפת - סניפים</t>
  </si>
  <si>
    <t>אחזקת צבע וסיוד סניפים ומ"ר</t>
  </si>
  <si>
    <t>אחזקה שוטפת - מ"ר</t>
  </si>
  <si>
    <t>הוצאות נקיון וגינון</t>
  </si>
  <si>
    <t>ניקיון</t>
  </si>
  <si>
    <t>גינון</t>
  </si>
  <si>
    <t>עוטף ירושלים</t>
  </si>
  <si>
    <t>הוצאות שונות</t>
  </si>
  <si>
    <t>ניקיון מטה</t>
  </si>
  <si>
    <t>דמי ניהול</t>
  </si>
  <si>
    <t>מים</t>
  </si>
  <si>
    <t>הוצאות חשמל</t>
  </si>
  <si>
    <t>חשמל</t>
  </si>
  <si>
    <t>התייעלות אנרגטית</t>
  </si>
  <si>
    <t>דלק להסקה</t>
  </si>
  <si>
    <t>מסים עירוניים</t>
  </si>
  <si>
    <t>לנכסי המוסד ושכירויות</t>
  </si>
  <si>
    <t>שירות לבדיקת חיוב ארנונה</t>
  </si>
  <si>
    <t>שכר דירה מושכרים קיימים</t>
  </si>
  <si>
    <t>מושכרים בחוזים קיימים</t>
  </si>
  <si>
    <t>שכר דירה מושכרים חדשים</t>
  </si>
  <si>
    <t>שכר דירה - מושכר חדש</t>
  </si>
  <si>
    <t>שכר דירה-אכיפה מינהלית</t>
  </si>
  <si>
    <t>ביטוחים</t>
  </si>
  <si>
    <t>בטוח נכסים - משכורת</t>
  </si>
  <si>
    <t>בטוח נכסים וציוד</t>
  </si>
  <si>
    <t>אחזקת מזגנים ומעליות</t>
  </si>
  <si>
    <t>אחזקה מזגנים ומעליות</t>
  </si>
  <si>
    <t>אחזקת מיזוג אויר ומעליות</t>
  </si>
  <si>
    <t>רכישה ואחזקת מזגנים מפוצלים</t>
  </si>
  <si>
    <t>מערכות אלקטרו מכניות</t>
  </si>
  <si>
    <t>שינויים במבנים והתאמות</t>
  </si>
  <si>
    <t>שנויים במבנים והתאמות - סניפים</t>
  </si>
  <si>
    <t>שינויים והתאמות</t>
  </si>
  <si>
    <t>שינויים במבנים - בניני מ"ר</t>
  </si>
  <si>
    <t>החלפת נורות</t>
  </si>
  <si>
    <t>מיתוג</t>
  </si>
  <si>
    <t>הנגשת נכים</t>
  </si>
  <si>
    <t>מבנה חלופי הנהלה ראשית</t>
  </si>
  <si>
    <t>עלות תכנון</t>
  </si>
  <si>
    <t>הצעת המוסד</t>
  </si>
  <si>
    <t>ייעוץ מקצועי והדרכות</t>
  </si>
  <si>
    <t>ייעוץ מקצועי</t>
  </si>
  <si>
    <t>שמאות נדל"ן</t>
  </si>
  <si>
    <t>מיפוי נכסי המוסד</t>
  </si>
  <si>
    <t>בדיקת עמידות מבני המוסד</t>
  </si>
  <si>
    <t>ייעוץ לניהול נכסי המוסד</t>
  </si>
  <si>
    <t>ספירת מלאי</t>
  </si>
  <si>
    <t>הדרכה לבטיחות בתעבורה</t>
  </si>
  <si>
    <t>גילוי וכיבוי אש</t>
  </si>
  <si>
    <t>כיבוי אש במים</t>
  </si>
  <si>
    <t>הוצאות טלפון</t>
  </si>
  <si>
    <t>אחזקת טלפונים</t>
  </si>
  <si>
    <t>בזק</t>
  </si>
  <si>
    <t>תשלום עבור נ.ס.ר</t>
  </si>
  <si>
    <t>מירס - הוצ' שוטפות וגישור טלפוני</t>
  </si>
  <si>
    <t>רכישה ואחזקת סלולר</t>
  </si>
  <si>
    <t>טלפוניה-רכישת שירותים וציוד</t>
  </si>
  <si>
    <t>מערכת תקשורת לחרשים ומוגבלים</t>
  </si>
  <si>
    <t>מערכת שירלי</t>
  </si>
  <si>
    <t>תשלום לבזק</t>
  </si>
  <si>
    <t>תקשורת מחשבים</t>
  </si>
  <si>
    <t>תשלום למתנדבים - פטור</t>
  </si>
  <si>
    <t>רהוט וציוד</t>
  </si>
  <si>
    <t>רכישת מכונות משרדיות</t>
  </si>
  <si>
    <t>מכונות צילום, פקס, ביול ואחר</t>
  </si>
  <si>
    <t>רכישת ציוד לחקירות</t>
  </si>
  <si>
    <t>רכישת רהוט וציוד</t>
  </si>
  <si>
    <t>רכישה והחלפת ריהוט וציוד</t>
  </si>
  <si>
    <t>בגדי יצוג למקבלי קהל</t>
  </si>
  <si>
    <t>ריהוט וציוד - מ"ר</t>
  </si>
  <si>
    <t>רכש וציוד מושכרים חדשים</t>
  </si>
  <si>
    <t>רכישת ציוד משרדי</t>
  </si>
  <si>
    <t xml:space="preserve">ציוד משרדי לסניפים </t>
  </si>
  <si>
    <t>ציוד ספורט חדש</t>
  </si>
  <si>
    <t>ציוד משרדי מ"ר</t>
  </si>
  <si>
    <t>כרזות חזון המוסד</t>
  </si>
  <si>
    <t>אחזקה וציוד</t>
  </si>
  <si>
    <t>אחזקת מכונות</t>
  </si>
  <si>
    <t>אחזקה ותיקונים מכונות משרדיות</t>
  </si>
  <si>
    <t>אחזקת מכונות צילום ופקסים</t>
  </si>
  <si>
    <t>אחזקת מתקנים למים</t>
  </si>
  <si>
    <t>נייר והדפסות</t>
  </si>
  <si>
    <t>נייר טפסים, מעטפות, תיקים וכו'</t>
  </si>
  <si>
    <t>קרגלים, קלסרים</t>
  </si>
  <si>
    <t>הסברה והנגשת מידע</t>
  </si>
  <si>
    <t>הסברה</t>
  </si>
  <si>
    <t>פרסום בכלי התקשורת</t>
  </si>
  <si>
    <t>עתונות , רדיו, טלויזיה ואינטרנט</t>
  </si>
  <si>
    <t>חוברות הסברה והפקות דפוס</t>
  </si>
  <si>
    <t>שילוט וכרזות</t>
  </si>
  <si>
    <t>פעולות הסברה מיוחדות</t>
  </si>
  <si>
    <t>דיבור</t>
  </si>
  <si>
    <t>עתונים הסניפים</t>
  </si>
  <si>
    <t>1151810</t>
  </si>
  <si>
    <t>מצעד החיים</t>
  </si>
  <si>
    <t>קטעי עיתונות, מנויים, מחקרים על כיסוי תקשורתי</t>
  </si>
  <si>
    <t>כנסים וסמינרים</t>
  </si>
  <si>
    <t>כנסים וסמינרים-משכורת</t>
  </si>
  <si>
    <t>ייעוץ בנושאים שונים</t>
  </si>
  <si>
    <t>גמלאות</t>
  </si>
  <si>
    <t>גמלאות כללי</t>
  </si>
  <si>
    <t>שיקום</t>
  </si>
  <si>
    <t>הוצאות חייבות - כיבוד</t>
  </si>
  <si>
    <t>סיעוד</t>
  </si>
  <si>
    <t>בקרת רו"ח על נותני שרות בסיעוד</t>
  </si>
  <si>
    <t>שלוב נכים בעבודה - חב' עדליא</t>
  </si>
  <si>
    <t>ועדת תביעות</t>
  </si>
  <si>
    <t>יד מכוונת - דרום</t>
  </si>
  <si>
    <t>0000000</t>
  </si>
  <si>
    <t>טיפול בחסויים חסרי אמצעים</t>
  </si>
  <si>
    <t>תומכי לקוח</t>
  </si>
  <si>
    <t>ייעוץ לקשיש</t>
  </si>
  <si>
    <t>נסיעות וסיורים</t>
  </si>
  <si>
    <t>נסיעות יעוץ לקשיש</t>
  </si>
  <si>
    <t>כבודים יעוץ לקשיש</t>
  </si>
  <si>
    <t>ארועים בסניפים</t>
  </si>
  <si>
    <t>סיור מתנדבים</t>
  </si>
  <si>
    <t>אמצעי עזר להדרכה</t>
  </si>
  <si>
    <t>מרכז תמיכה ומידע</t>
  </si>
  <si>
    <t>כיבוד קל יעוץ לקשיש</t>
  </si>
  <si>
    <t>הכנה לפרישה</t>
  </si>
  <si>
    <t>הכנה לפרישה-משכורת</t>
  </si>
  <si>
    <t>רבעון הגיל החדש</t>
  </si>
  <si>
    <t>שי לחג למתנדבים</t>
  </si>
  <si>
    <t>שי לחג - יעוץ לקשיש</t>
  </si>
  <si>
    <t>הוצאות פטורות ממס</t>
  </si>
  <si>
    <t>הדרכה למתנדבים</t>
  </si>
  <si>
    <t>פעילות קהילתית</t>
  </si>
  <si>
    <t>החזר נסיעות למתנדבים</t>
  </si>
  <si>
    <t>ביטוח וגבייה</t>
  </si>
  <si>
    <t>פעולות גביה</t>
  </si>
  <si>
    <t>פעולות גבייה</t>
  </si>
  <si>
    <t>מידע על מעסיקים</t>
  </si>
  <si>
    <t>ועדות שומה ותביעות</t>
  </si>
  <si>
    <t>מאגר מרשמים מרכזי</t>
  </si>
  <si>
    <t>אגרה לשימוש בקובץ רכב</t>
  </si>
  <si>
    <t>בקרת רו"ח בקיבוצים</t>
  </si>
  <si>
    <t>תקשורת נתונים לשע"מ</t>
  </si>
  <si>
    <t>שע"מ-העברת נתוני הכנסות ובעלי מניות בחברות משפחתיות</t>
  </si>
  <si>
    <t>הוצל"פ</t>
  </si>
  <si>
    <t>פעולות אכיפה והוצ"לפ</t>
  </si>
  <si>
    <t>שת"מים ושוטרים</t>
  </si>
  <si>
    <t>הוצ' אכיפה כולל ארוח</t>
  </si>
  <si>
    <t>מערכת יונה</t>
  </si>
  <si>
    <t>חקירות כלליות וכלכליות</t>
  </si>
  <si>
    <t>בדיקת תושבות - חקירות</t>
  </si>
  <si>
    <t>רכש לחקירות</t>
  </si>
  <si>
    <t>מע' מידע גאוגרפית</t>
  </si>
  <si>
    <t>כספים ובקרה</t>
  </si>
  <si>
    <t>עמלות בנקים</t>
  </si>
  <si>
    <t>אימות חשבונות בנקים</t>
  </si>
  <si>
    <t>עבודות חוץ כספים</t>
  </si>
  <si>
    <t>שכר מיכון</t>
  </si>
  <si>
    <t>רואה חשבון ובקרות</t>
  </si>
  <si>
    <t>ביקורת ועריכת דוחות כספיים</t>
  </si>
  <si>
    <t>עריכת מאזן וביקורות נוספות</t>
  </si>
  <si>
    <t>בקרת פרויקט תב"ל</t>
  </si>
  <si>
    <t>ביקורת רו"ח</t>
  </si>
  <si>
    <t>הצלבת קבצים - תשלום שלא כדין</t>
  </si>
  <si>
    <t>משפט</t>
  </si>
  <si>
    <t>הוצאות משפט</t>
  </si>
  <si>
    <t>תיקים לתיקוני גיל</t>
  </si>
  <si>
    <t>תביעות פיצויים</t>
  </si>
  <si>
    <t>העברת חומר לבתי דין</t>
  </si>
  <si>
    <t>העברה לבתי דין</t>
  </si>
  <si>
    <t>טיפול בתביעות מיקור חוץ</t>
  </si>
  <si>
    <t>ערעור על ועדת ערר</t>
  </si>
  <si>
    <t>טיפול בתביעות בינוי ומינהל</t>
  </si>
  <si>
    <t>טיפול בגביית חובות</t>
  </si>
  <si>
    <t>טיפול בתביעות עובדי קמ"ג</t>
  </si>
  <si>
    <t>מחקר ותכנון</t>
  </si>
  <si>
    <t>בטחון סוציאלי</t>
  </si>
  <si>
    <t>יעוץ</t>
  </si>
  <si>
    <t>עריכה ותרגום</t>
  </si>
  <si>
    <t>סקרים בנושאים שונים</t>
  </si>
  <si>
    <t>כנס בינ"ל בירושלים</t>
  </si>
  <si>
    <t>רכישת ספרים ומנויים</t>
  </si>
  <si>
    <t>תמ"מ</t>
  </si>
  <si>
    <t>רכש וציוד תמ'מ</t>
  </si>
  <si>
    <t>ציוד וטונרים למדפסות</t>
  </si>
  <si>
    <t>הגדלת עוצמת מחשב</t>
  </si>
  <si>
    <t>מערכת/מתקן גיבוי</t>
  </si>
  <si>
    <t>גיבוי שרתים</t>
  </si>
  <si>
    <t>העברת אתר גיבוי לחולון</t>
  </si>
  <si>
    <t>שדרוג מחשב הגיבוי</t>
  </si>
  <si>
    <t>דיסקים לאתר גיבוי</t>
  </si>
  <si>
    <t>מערכת תקשורות מרכזית</t>
  </si>
  <si>
    <t>אחזקת מע' מרכזית ופריפריאלית</t>
  </si>
  <si>
    <t>תוספת שדרוג חומרה למחשב 2010</t>
  </si>
  <si>
    <t>דיסקים</t>
  </si>
  <si>
    <t>רכישת דיסקים</t>
  </si>
  <si>
    <t>אביזרים וציוד למחשב</t>
  </si>
  <si>
    <t>תחנות קצה</t>
  </si>
  <si>
    <t>תחנות עבודה</t>
  </si>
  <si>
    <t>מחשבי כף יד</t>
  </si>
  <si>
    <t>כריות לחתימה דיגיטלית</t>
  </si>
  <si>
    <t>מדפסת מרכזית</t>
  </si>
  <si>
    <t>עמדות לשירות עצמי</t>
  </si>
  <si>
    <t>השלמת הסבה לוינדוס 7</t>
  </si>
  <si>
    <t>החלפת שרתים במוקד טלפוני</t>
  </si>
  <si>
    <t>הקמת אתר טלפוני חדש</t>
  </si>
  <si>
    <t>מחשבים ניידים</t>
  </si>
  <si>
    <t>שעוני נוכחות</t>
  </si>
  <si>
    <t>תשתיות</t>
  </si>
  <si>
    <t>אחזקה חומרה מרכזית</t>
  </si>
  <si>
    <t>מע' תקשורת מרכזית</t>
  </si>
  <si>
    <t>פריסת רשת אלחוטית (WI-FI)</t>
  </si>
  <si>
    <t>אחזקת רשתות</t>
  </si>
  <si>
    <t>אחזקת ציוד</t>
  </si>
  <si>
    <t>אחזקת תשתית וחיווט</t>
  </si>
  <si>
    <t>תכנון, פיקוח והסבת טכנולוגיה</t>
  </si>
  <si>
    <t>אתר אינטרנט</t>
  </si>
  <si>
    <t>תוכנה</t>
  </si>
  <si>
    <t>רכישה ואחזקת תוכנה</t>
  </si>
  <si>
    <t>תוכנה כללי</t>
  </si>
  <si>
    <t>הסכם פרמייר - מייקרוסופט</t>
  </si>
  <si>
    <t>כרטיס טוקן למייצגים</t>
  </si>
  <si>
    <t>מוניטור TCP</t>
  </si>
  <si>
    <t>מערכת למבדק פנים</t>
  </si>
  <si>
    <t>תוכנת סקרים</t>
  </si>
  <si>
    <t>בלצ"מ</t>
  </si>
  <si>
    <t>מע' לניהול והפעלת מוקדים טלפוניים</t>
  </si>
  <si>
    <t>אודיטור לתשתית</t>
  </si>
  <si>
    <t>ניטור מערך הדיסקים</t>
  </si>
  <si>
    <t>שכירות ואחזקת תוכנה</t>
  </si>
  <si>
    <t>שכירות תוכנה</t>
  </si>
  <si>
    <t>אחזקה מוצרי תוכנה</t>
  </si>
  <si>
    <t>אחזקה תוכנה</t>
  </si>
  <si>
    <t>גורמי חוץ</t>
  </si>
  <si>
    <t>שעות מחשב מחוץ למוסד</t>
  </si>
  <si>
    <t>עדכוני מרשם ובקורת גבולות</t>
  </si>
  <si>
    <t>נדל"ן (קישור לשע"מ)</t>
  </si>
  <si>
    <t>עדכוני ספר החוק</t>
  </si>
  <si>
    <t>מיגנוט מסמכים</t>
  </si>
  <si>
    <t>2104024</t>
  </si>
  <si>
    <t>מערכת למידה מרחוק</t>
  </si>
  <si>
    <t>סריקה אופטית</t>
  </si>
  <si>
    <t>מייצגים - הדרכה והטמעה</t>
  </si>
  <si>
    <t>פרוייקטים</t>
  </si>
  <si>
    <t>מיחשוב והפקת מידע-מינהל</t>
  </si>
  <si>
    <t>בינה עיסקית וכריית מידע</t>
  </si>
  <si>
    <t>בינה עסקית וכריית מידע</t>
  </si>
  <si>
    <t>יעוץ שוטף - תמ"מ</t>
  </si>
  <si>
    <t>אבטחת מידע</t>
  </si>
  <si>
    <t>גביה וביטוח</t>
  </si>
  <si>
    <t>גמלאות כספי</t>
  </si>
  <si>
    <t>יישומים כללים</t>
  </si>
  <si>
    <t>תפעול</t>
  </si>
  <si>
    <t>בקרה</t>
  </si>
  <si>
    <t>פרוייקטים ותשתיות כללי</t>
  </si>
  <si>
    <t>ניהול איכות</t>
  </si>
  <si>
    <t>תמיכה במינהל גביה</t>
  </si>
  <si>
    <t>תוספת שכר</t>
  </si>
  <si>
    <t>2108108</t>
  </si>
  <si>
    <t>פרוייקט לב</t>
  </si>
  <si>
    <t>תכנון</t>
  </si>
  <si>
    <t xml:space="preserve">יועצים תכנון </t>
  </si>
  <si>
    <t>פרויקטים ותשתיות כללי</t>
  </si>
  <si>
    <t>רזרבה לתכנון/תכנות</t>
  </si>
  <si>
    <t>תב"ל</t>
  </si>
  <si>
    <t>פיתוח</t>
  </si>
  <si>
    <t>2107001</t>
  </si>
  <si>
    <t>נ"כ ושר"מ</t>
  </si>
  <si>
    <t>2107407</t>
  </si>
  <si>
    <t>ועדות רפואיות נ"כ</t>
  </si>
  <si>
    <t>2107506</t>
  </si>
  <si>
    <t>כספית גמלאות</t>
  </si>
  <si>
    <t>2107522</t>
  </si>
  <si>
    <t>מבוטח</t>
  </si>
  <si>
    <t>2107910</t>
  </si>
  <si>
    <t>2107928</t>
  </si>
  <si>
    <t>תשתיות פיתוח</t>
  </si>
  <si>
    <t>2107936</t>
  </si>
  <si>
    <t>אינטגרציה</t>
  </si>
  <si>
    <t>2107969</t>
  </si>
  <si>
    <t>מוצרי תשתית</t>
  </si>
  <si>
    <t>2108009</t>
  </si>
  <si>
    <t>הנהלת תבל</t>
  </si>
  <si>
    <t>2108017</t>
  </si>
  <si>
    <t>תחזוקת ועדות רפואיות נ"ע</t>
  </si>
  <si>
    <t>2108025</t>
  </si>
  <si>
    <t>תחזוקת תשתית הליבה</t>
  </si>
  <si>
    <t>2108058</t>
  </si>
  <si>
    <t>הנהלת תבל-תחזוקה</t>
  </si>
  <si>
    <t>2107951</t>
  </si>
  <si>
    <t>ילד נכה</t>
  </si>
  <si>
    <t>2108165</t>
  </si>
  <si>
    <t>נפגעי עבודה</t>
  </si>
  <si>
    <t>2108223</t>
  </si>
  <si>
    <t>שירותים בערוצי תקשורת</t>
  </si>
  <si>
    <t>2108231</t>
  </si>
  <si>
    <t>מידע ניהולי</t>
  </si>
  <si>
    <t>2108264</t>
  </si>
  <si>
    <t>בקרה תפעולית כספית</t>
  </si>
  <si>
    <t>2108280</t>
  </si>
  <si>
    <t>נ"כ ושר"מ - הסבה</t>
  </si>
  <si>
    <t>2108272</t>
  </si>
  <si>
    <t>נ"כ ושר"מ - תמיכה בייצור</t>
  </si>
  <si>
    <t>מינהלת</t>
  </si>
  <si>
    <t>2108298</t>
  </si>
  <si>
    <t>מינהלת תב"ל</t>
  </si>
  <si>
    <t>רכש ורישוי</t>
  </si>
  <si>
    <t>2108066</t>
  </si>
  <si>
    <t>רכש,רישוי ותחזוקה</t>
  </si>
  <si>
    <t>מתגברי לקוח</t>
  </si>
  <si>
    <t>2108074</t>
  </si>
  <si>
    <t>מתגברי לקוח גמלאות</t>
  </si>
  <si>
    <t>2108082</t>
  </si>
  <si>
    <t>מתגברי לקוח תמ"מ</t>
  </si>
  <si>
    <t>2108090</t>
  </si>
  <si>
    <t>מתגברי לקוח לשכה רפואית</t>
  </si>
  <si>
    <t>2108181</t>
  </si>
  <si>
    <t>מתגברי לקוח ביטוח וגביה</t>
  </si>
  <si>
    <t>2108199</t>
  </si>
  <si>
    <t>מתגברי לקוח שירות לקוחות</t>
  </si>
  <si>
    <t>2108207</t>
  </si>
  <si>
    <t>מתגברי לקוח סניפים</t>
  </si>
  <si>
    <t>2108116</t>
  </si>
  <si>
    <t>רזרבה</t>
  </si>
  <si>
    <t>2108132</t>
  </si>
  <si>
    <t>שמירה, אבטחה וחקירות</t>
  </si>
  <si>
    <t>שמירה ואבטחה</t>
  </si>
  <si>
    <t>שוטרים ושתמים סניפים</t>
  </si>
  <si>
    <t>ציוד בטיחות</t>
  </si>
  <si>
    <t>שרותי מוקד למניעת פריצות</t>
  </si>
  <si>
    <t>מערכות מתח נמוך</t>
  </si>
  <si>
    <t>היערכות לשעת חרום</t>
  </si>
  <si>
    <t>הדרכה וציוד לשעת חרום</t>
  </si>
  <si>
    <t>אבטחת חוקרים</t>
  </si>
  <si>
    <t>חקירות</t>
  </si>
  <si>
    <t>שירותים כלליים</t>
  </si>
  <si>
    <t>יעוץ רפואי</t>
  </si>
  <si>
    <t>הכשרת רופאים וכללי</t>
  </si>
  <si>
    <t>השתתפות בארגונים</t>
  </si>
  <si>
    <t>השתתפות באירגונים</t>
  </si>
  <si>
    <t>נסיעות לח"ל ואמנות</t>
  </si>
  <si>
    <t>נסיעות ואירוח אמנות</t>
  </si>
  <si>
    <t>נסיעות והשתלמויות בחו"ל</t>
  </si>
  <si>
    <t>מערכות ניהוליות</t>
  </si>
  <si>
    <t xml:space="preserve">דו"ח אקטוארי </t>
  </si>
  <si>
    <t>ביקורת פנים</t>
  </si>
  <si>
    <t>יעוץ ובקרה</t>
  </si>
  <si>
    <t>שרותי יעוץ</t>
  </si>
  <si>
    <t>מועצת המוסד</t>
  </si>
  <si>
    <t>רזרבה כללית</t>
  </si>
  <si>
    <t>רזרבה כללית וייעודית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</si>
</sst>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3" x14ac:knownFonts="1">
    <font>
      <sz val="11"/>
      <color theme="1"/>
      <name val="Arial"/>
      <family val="2"/>
      <charset val="177"/>
      <scheme val="minor"/>
    </font>
    <font>
      <sz val="10"/>
      <name val="Arial"/>
      <family val="2"/>
    </font>
    <font>
      <b/>
      <sz val="13"/>
      <name val="Arial"/>
      <family val="2"/>
    </font>
    <font>
      <sz val="11"/>
      <color theme="1"/>
      <name val="Arial"/>
      <family val="2"/>
      <charset val="177"/>
      <scheme val="minor"/>
    </font>
    <font>
      <sz val="13"/>
      <color theme="1"/>
      <name val="Arial"/>
      <family val="2"/>
      <scheme val="minor"/>
    </font>
    <font>
      <sz val="13"/>
      <name val="Arial"/>
      <family val="2"/>
    </font>
    <font>
      <sz val="11"/>
      <color indexed="8"/>
      <name val="Arial"/>
      <family val="2"/>
      <charset val="177"/>
    </font>
    <font>
      <sz val="13"/>
      <color indexed="8"/>
      <name val="Arial"/>
      <family val="2"/>
    </font>
    <font>
      <b/>
      <sz val="13"/>
      <color indexed="8"/>
      <name val="Arial"/>
      <family val="2"/>
    </font>
    <font>
      <b/>
      <sz val="13"/>
      <color theme="1"/>
      <name val="Arial"/>
      <family val="2"/>
      <scheme val="minor"/>
    </font>
    <font>
      <sz val="11"/>
      <name val="Arial"/>
      <family val="2"/>
    </font>
    <font>
      <sz val="10"/>
      <color theme="1"/>
      <name val="Arial"/>
      <family val="2"/>
      <scheme val="minor"/>
    </font>
    <font>
      <b/>
      <sz val="10"/>
      <color theme="1"/>
      <name val="Arial"/>
      <family val="2"/>
      <scheme val="minor"/>
    </font>
  </fonts>
  <fills count="5">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rgb="FFCCECFF"/>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4" fontId="3" fillId="0" borderId="0" applyFont="0" applyFill="0" applyBorder="0" applyAlignment="0" applyProtection="0"/>
    <xf numFmtId="0" fontId="1" fillId="0" borderId="0"/>
    <xf numFmtId="0" fontId="6" fillId="0" borderId="0"/>
  </cellStyleXfs>
  <cellXfs count="79">
    <xf numFmtId="0" fontId="0" fillId="0" borderId="0" xfId="0"/>
    <xf numFmtId="0" fontId="4" fillId="0" borderId="0" xfId="0" applyFont="1"/>
    <xf numFmtId="0" fontId="2" fillId="0" borderId="0" xfId="2" applyFont="1" applyFill="1" applyBorder="1" applyAlignment="1">
      <alignment horizontal="right"/>
    </xf>
    <xf numFmtId="3" fontId="7" fillId="0" borderId="0" xfId="3" applyNumberFormat="1" applyFont="1" applyFill="1" applyBorder="1" applyAlignment="1">
      <alignment horizontal="right"/>
    </xf>
    <xf numFmtId="0" fontId="4" fillId="0" borderId="0" xfId="0" applyFont="1" applyAlignment="1">
      <alignment horizontal="left"/>
    </xf>
    <xf numFmtId="0" fontId="2" fillId="2" borderId="5" xfId="3" applyFont="1" applyFill="1" applyBorder="1" applyAlignment="1">
      <alignment horizontal="center" vertical="distributed"/>
    </xf>
    <xf numFmtId="3" fontId="2" fillId="2" borderId="5" xfId="3" applyNumberFormat="1" applyFont="1" applyFill="1" applyBorder="1" applyAlignment="1">
      <alignment horizontal="center" vertical="distributed"/>
    </xf>
    <xf numFmtId="0" fontId="2" fillId="2" borderId="1" xfId="3" applyFont="1" applyFill="1" applyBorder="1" applyAlignment="1">
      <alignment horizontal="center" vertical="distributed"/>
    </xf>
    <xf numFmtId="0" fontId="2" fillId="0" borderId="6" xfId="0" applyFont="1" applyFill="1" applyBorder="1"/>
    <xf numFmtId="0" fontId="5" fillId="0" borderId="6" xfId="0" applyFont="1" applyFill="1" applyBorder="1"/>
    <xf numFmtId="3" fontId="2" fillId="0" borderId="6" xfId="0" applyNumberFormat="1" applyFont="1" applyFill="1" applyBorder="1"/>
    <xf numFmtId="3" fontId="4" fillId="0" borderId="0" xfId="0" applyNumberFormat="1" applyFont="1"/>
    <xf numFmtId="0" fontId="2" fillId="0" borderId="7" xfId="2" applyFont="1" applyBorder="1" applyAlignment="1">
      <alignment vertical="center"/>
    </xf>
    <xf numFmtId="3" fontId="2" fillId="0" borderId="7" xfId="2" applyNumberFormat="1" applyFont="1" applyBorder="1" applyAlignment="1">
      <alignment vertical="center"/>
    </xf>
    <xf numFmtId="0" fontId="5" fillId="0" borderId="7" xfId="0" applyFont="1" applyBorder="1"/>
    <xf numFmtId="3" fontId="5" fillId="0" borderId="7" xfId="0" applyNumberFormat="1" applyFont="1" applyBorder="1"/>
    <xf numFmtId="0" fontId="2" fillId="3" borderId="7" xfId="2" applyFont="1" applyFill="1" applyBorder="1" applyAlignment="1">
      <alignment vertical="center"/>
    </xf>
    <xf numFmtId="3" fontId="9" fillId="3" borderId="7" xfId="0" applyNumberFormat="1" applyFont="1" applyFill="1" applyBorder="1"/>
    <xf numFmtId="3" fontId="9" fillId="3" borderId="0" xfId="0" applyNumberFormat="1" applyFont="1" applyFill="1"/>
    <xf numFmtId="0" fontId="9" fillId="3" borderId="0" xfId="0" applyFont="1" applyFill="1"/>
    <xf numFmtId="0" fontId="5" fillId="0" borderId="7" xfId="2" applyFont="1" applyBorder="1" applyAlignment="1">
      <alignment vertical="center"/>
    </xf>
    <xf numFmtId="3" fontId="4" fillId="0" borderId="7" xfId="0" applyNumberFormat="1" applyFont="1" applyBorder="1"/>
    <xf numFmtId="3" fontId="5" fillId="0" borderId="7" xfId="0" applyNumberFormat="1" applyFont="1" applyBorder="1" applyAlignment="1">
      <alignment vertical="center"/>
    </xf>
    <xf numFmtId="4" fontId="5" fillId="0" borderId="7" xfId="0" applyNumberFormat="1" applyFont="1" applyBorder="1" applyAlignment="1">
      <alignment vertical="center"/>
    </xf>
    <xf numFmtId="49" fontId="5" fillId="0" borderId="7" xfId="2" applyNumberFormat="1" applyFont="1" applyBorder="1" applyAlignment="1">
      <alignment horizontal="right" vertical="center"/>
    </xf>
    <xf numFmtId="0" fontId="5" fillId="0" borderId="7" xfId="2" applyFont="1" applyFill="1" applyBorder="1" applyAlignment="1">
      <alignment vertical="center"/>
    </xf>
    <xf numFmtId="3" fontId="5" fillId="0" borderId="7" xfId="0" applyNumberFormat="1" applyFont="1" applyFill="1" applyBorder="1" applyAlignment="1">
      <alignment vertical="center"/>
    </xf>
    <xf numFmtId="0" fontId="5" fillId="0" borderId="7" xfId="0" applyFont="1" applyBorder="1" applyAlignment="1">
      <alignment vertical="center"/>
    </xf>
    <xf numFmtId="0" fontId="5" fillId="0" borderId="6" xfId="0" applyFont="1" applyBorder="1"/>
    <xf numFmtId="0" fontId="5" fillId="0" borderId="10" xfId="0" applyFont="1" applyBorder="1"/>
    <xf numFmtId="3" fontId="5" fillId="0" borderId="6" xfId="0" applyNumberFormat="1" applyFont="1" applyBorder="1"/>
    <xf numFmtId="0" fontId="5" fillId="0" borderId="0" xfId="2" applyFont="1" applyBorder="1" applyAlignment="1">
      <alignment vertical="center"/>
    </xf>
    <xf numFmtId="0" fontId="10" fillId="0" borderId="0" xfId="2" applyFont="1" applyBorder="1" applyAlignment="1">
      <alignment vertical="center"/>
    </xf>
    <xf numFmtId="3" fontId="4" fillId="0" borderId="0" xfId="0" applyNumberFormat="1" applyFont="1" applyBorder="1"/>
    <xf numFmtId="3" fontId="5" fillId="0" borderId="6" xfId="0" applyNumberFormat="1" applyFont="1" applyFill="1" applyBorder="1"/>
    <xf numFmtId="0" fontId="2" fillId="0" borderId="6" xfId="2" applyFont="1" applyBorder="1" applyAlignment="1">
      <alignment vertical="center"/>
    </xf>
    <xf numFmtId="3" fontId="2" fillId="0" borderId="6" xfId="2" applyNumberFormat="1" applyFont="1" applyBorder="1" applyAlignment="1">
      <alignment vertical="center"/>
    </xf>
    <xf numFmtId="0" fontId="9" fillId="0" borderId="0" xfId="0" applyFont="1"/>
    <xf numFmtId="3" fontId="8" fillId="2" borderId="3" xfId="3" applyNumberFormat="1" applyFont="1" applyFill="1" applyBorder="1" applyAlignment="1">
      <alignment horizontal="center" vertical="distributed"/>
    </xf>
    <xf numFmtId="0" fontId="8" fillId="2" borderId="1" xfId="3" applyFont="1" applyFill="1" applyBorder="1" applyAlignment="1">
      <alignment horizontal="center" vertical="distributed"/>
    </xf>
    <xf numFmtId="0" fontId="8" fillId="2" borderId="5" xfId="3" applyFont="1" applyFill="1" applyBorder="1" applyAlignment="1">
      <alignment horizontal="center" vertical="distributed"/>
    </xf>
    <xf numFmtId="3" fontId="8" fillId="2" borderId="5" xfId="3" applyNumberFormat="1" applyFont="1" applyFill="1" applyBorder="1" applyAlignment="1">
      <alignment horizontal="center" vertical="distributed"/>
    </xf>
    <xf numFmtId="0" fontId="5" fillId="0" borderId="0" xfId="2" applyFont="1" applyFill="1" applyBorder="1"/>
    <xf numFmtId="3" fontId="9" fillId="0" borderId="0" xfId="0" applyNumberFormat="1" applyFont="1"/>
    <xf numFmtId="0" fontId="5" fillId="0" borderId="7" xfId="2" quotePrefix="1" applyFont="1" applyBorder="1" applyAlignment="1">
      <alignment horizontal="right" vertical="center"/>
    </xf>
    <xf numFmtId="0" fontId="4" fillId="0" borderId="7" xfId="0" applyFont="1" applyBorder="1"/>
    <xf numFmtId="0" fontId="5" fillId="0" borderId="0" xfId="2" applyFont="1" applyFill="1" applyBorder="1" applyAlignment="1">
      <alignment horizontal="left"/>
    </xf>
    <xf numFmtId="0" fontId="2" fillId="0" borderId="7" xfId="2" applyFont="1" applyFill="1" applyBorder="1" applyAlignment="1">
      <alignment horizontal="right"/>
    </xf>
    <xf numFmtId="49" fontId="5" fillId="0" borderId="7" xfId="2" applyNumberFormat="1" applyFont="1" applyFill="1" applyBorder="1" applyAlignment="1">
      <alignment horizontal="right"/>
    </xf>
    <xf numFmtId="0" fontId="5" fillId="0" borderId="7" xfId="2" applyFont="1" applyFill="1" applyBorder="1"/>
    <xf numFmtId="165" fontId="5" fillId="0" borderId="7" xfId="1" applyNumberFormat="1" applyFont="1" applyBorder="1" applyAlignment="1">
      <alignment horizontal="right" vertical="center"/>
    </xf>
    <xf numFmtId="0" fontId="11" fillId="0" borderId="0" xfId="0" applyFont="1"/>
    <xf numFmtId="3" fontId="8" fillId="2" borderId="6" xfId="1" applyNumberFormat="1" applyFont="1" applyFill="1" applyBorder="1" applyAlignment="1">
      <alignment horizontal="right" vertical="distributed"/>
    </xf>
    <xf numFmtId="3" fontId="5" fillId="0" borderId="7" xfId="1" applyNumberFormat="1" applyFont="1" applyBorder="1"/>
    <xf numFmtId="0" fontId="2" fillId="4" borderId="7" xfId="2" applyFont="1" applyFill="1" applyBorder="1" applyAlignment="1">
      <alignment horizontal="right"/>
    </xf>
    <xf numFmtId="49" fontId="2" fillId="4" borderId="7" xfId="2" applyNumberFormat="1" applyFont="1" applyFill="1" applyBorder="1" applyAlignment="1">
      <alignment horizontal="right"/>
    </xf>
    <xf numFmtId="0" fontId="5" fillId="4" borderId="7" xfId="2" applyFont="1" applyFill="1" applyBorder="1"/>
    <xf numFmtId="3" fontId="2" fillId="4" borderId="7" xfId="1" applyNumberFormat="1" applyFont="1" applyFill="1" applyBorder="1" applyAlignment="1">
      <alignment horizontal="right"/>
    </xf>
    <xf numFmtId="3" fontId="5" fillId="0" borderId="7" xfId="1" applyNumberFormat="1" applyFont="1" applyBorder="1" applyAlignment="1">
      <alignment horizontal="right" vertical="center"/>
    </xf>
    <xf numFmtId="3" fontId="4" fillId="0" borderId="7" xfId="1" applyNumberFormat="1" applyFont="1" applyBorder="1"/>
    <xf numFmtId="0" fontId="2" fillId="4" borderId="7" xfId="2" applyFont="1" applyFill="1" applyBorder="1"/>
    <xf numFmtId="3" fontId="9" fillId="4" borderId="7" xfId="1" applyNumberFormat="1" applyFont="1" applyFill="1" applyBorder="1" applyAlignment="1">
      <alignment horizontal="right"/>
    </xf>
    <xf numFmtId="3" fontId="5" fillId="0" borderId="7" xfId="1" applyNumberFormat="1" applyFont="1" applyFill="1" applyBorder="1" applyAlignment="1">
      <alignment horizontal="right"/>
    </xf>
    <xf numFmtId="3" fontId="9" fillId="4" borderId="7" xfId="1" applyNumberFormat="1" applyFont="1" applyFill="1" applyBorder="1"/>
    <xf numFmtId="0" fontId="12" fillId="0" borderId="0" xfId="0" applyFont="1"/>
    <xf numFmtId="0" fontId="2" fillId="0" borderId="6" xfId="0" applyFont="1" applyBorder="1"/>
    <xf numFmtId="0" fontId="5" fillId="0" borderId="13" xfId="2" applyFont="1" applyBorder="1" applyAlignment="1">
      <alignment vertical="center"/>
    </xf>
    <xf numFmtId="3" fontId="4" fillId="0" borderId="13" xfId="0" applyNumberFormat="1" applyFont="1" applyBorder="1"/>
    <xf numFmtId="0" fontId="5" fillId="0" borderId="0" xfId="2" applyFont="1"/>
    <xf numFmtId="0" fontId="8" fillId="2" borderId="1" xfId="3" applyFont="1" applyFill="1" applyBorder="1" applyAlignment="1">
      <alignment horizontal="center" vertical="distributed"/>
    </xf>
    <xf numFmtId="0" fontId="8" fillId="2" borderId="2" xfId="3" applyFont="1" applyFill="1" applyBorder="1" applyAlignment="1">
      <alignment horizontal="center" vertical="distributed"/>
    </xf>
    <xf numFmtId="0" fontId="8" fillId="2" borderId="3" xfId="3" applyFont="1" applyFill="1" applyBorder="1" applyAlignment="1">
      <alignment horizontal="center" vertical="distributed"/>
    </xf>
    <xf numFmtId="0" fontId="8" fillId="2" borderId="4" xfId="3" applyFont="1" applyFill="1" applyBorder="1" applyAlignment="1">
      <alignment horizontal="center" vertical="distributed"/>
    </xf>
    <xf numFmtId="0" fontId="8" fillId="2" borderId="11" xfId="3" applyFont="1" applyFill="1" applyBorder="1" applyAlignment="1">
      <alignment horizontal="left" vertical="distributed"/>
    </xf>
    <xf numFmtId="0" fontId="8" fillId="2" borderId="12" xfId="3" applyFont="1" applyFill="1" applyBorder="1" applyAlignment="1">
      <alignment horizontal="left" vertical="distributed"/>
    </xf>
    <xf numFmtId="0" fontId="5" fillId="0" borderId="8" xfId="0" applyFont="1" applyBorder="1" applyAlignment="1">
      <alignment horizontal="right"/>
    </xf>
    <xf numFmtId="0" fontId="5" fillId="0" borderId="9" xfId="0" applyFont="1" applyBorder="1" applyAlignment="1">
      <alignment horizontal="right"/>
    </xf>
    <xf numFmtId="0" fontId="2" fillId="0" borderId="0" xfId="2" applyFont="1" applyBorder="1" applyAlignment="1">
      <alignment horizontal="center"/>
    </xf>
    <xf numFmtId="0" fontId="5" fillId="0" borderId="0" xfId="2" applyFont="1" applyFill="1" applyBorder="1" applyAlignment="1">
      <alignment horizontal="center"/>
    </xf>
  </cellXfs>
  <cellStyles count="4">
    <cellStyle name="Comma" xfId="1" builtinId="3"/>
    <cellStyle name="Normal" xfId="0" builtinId="0"/>
    <cellStyle name="Normal 2" xfId="2"/>
    <cellStyle name="Normal_ספר תקציב" xfId="3"/>
  </cellStyles>
  <dxfs count="196">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strike val="0"/>
        <condense val="0"/>
        <extend val="0"/>
        <u/>
        <color auto="1"/>
      </font>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avoda\LETTERS\&#1495;&#1490;&#1497;&#1514;\&#1514;&#1511;&#1510;&#1497;&#1489;\&#1514;&#1511;&#1510;&#1497;&#1489;%202021\&#1514;&#1511;&#1510;&#1497;&#1489;%20&#1502;&#1504;&#1492;&#1500;&#1497;\&#1505;&#1493;&#1508;&#1497;-&#1492;&#1510;&#1506;&#1514;%20&#1514;&#1511;&#1510;&#1497;&#1489;%20&#1502;&#1504;&#1492;&#1500;&#1497;%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צעת תקציב - מינהלים"/>
      <sheetName val="שינויים בתקציב מועצה-סופי"/>
      <sheetName val="שינוי מעל 1.5 מליון"/>
      <sheetName val="שינוי מעל 12%"/>
      <sheetName val="סעיפים לרוחב-דברי הסבר"/>
      <sheetName val="ריכוז 2021"/>
      <sheetName val="הצעת תקציב - סעיפים"/>
      <sheetName val="ספר תקציב 2021 - סעיפים"/>
      <sheetName val="ספר תקציב 2021 - דרישות  "/>
      <sheetName val="תקציב 2021 - דרישות "/>
    </sheetNames>
    <sheetDataSet>
      <sheetData sheetId="0"/>
      <sheetData sheetId="1"/>
      <sheetData sheetId="2"/>
      <sheetData sheetId="3"/>
      <sheetData sheetId="4"/>
      <sheetData sheetId="5"/>
      <sheetData sheetId="6"/>
      <sheetData sheetId="7"/>
      <sheetData sheetId="8"/>
      <sheetData sheetId="9">
        <row r="16">
          <cell r="I16">
            <v>623000</v>
          </cell>
          <cell r="J16">
            <v>618123</v>
          </cell>
        </row>
        <row r="31">
          <cell r="I31">
            <v>35000</v>
          </cell>
          <cell r="J31">
            <v>35000</v>
          </cell>
        </row>
        <row r="32">
          <cell r="I32">
            <v>57000</v>
          </cell>
          <cell r="J32">
            <v>57000</v>
          </cell>
        </row>
        <row r="33">
          <cell r="I33">
            <v>49000</v>
          </cell>
          <cell r="J33">
            <v>56500</v>
          </cell>
        </row>
        <row r="34">
          <cell r="I34">
            <v>9100</v>
          </cell>
          <cell r="J34">
            <v>9500</v>
          </cell>
        </row>
        <row r="37">
          <cell r="I37">
            <v>21000</v>
          </cell>
          <cell r="J37">
            <v>22000</v>
          </cell>
        </row>
        <row r="38">
          <cell r="I38">
            <v>12000</v>
          </cell>
          <cell r="J38">
            <v>12000</v>
          </cell>
        </row>
        <row r="42">
          <cell r="I42">
            <v>2100</v>
          </cell>
          <cell r="J42">
            <v>2100</v>
          </cell>
        </row>
        <row r="43">
          <cell r="I43">
            <v>119000</v>
          </cell>
          <cell r="J43">
            <v>119000</v>
          </cell>
        </row>
        <row r="45">
          <cell r="I45">
            <v>52000</v>
          </cell>
          <cell r="J45">
            <v>53791</v>
          </cell>
        </row>
        <row r="49">
          <cell r="I49">
            <v>65000</v>
          </cell>
          <cell r="J49">
            <v>66791</v>
          </cell>
        </row>
        <row r="53">
          <cell r="I53">
            <v>41000</v>
          </cell>
          <cell r="J53">
            <v>42791</v>
          </cell>
        </row>
        <row r="54">
          <cell r="I54">
            <v>63000</v>
          </cell>
          <cell r="J54">
            <v>70024</v>
          </cell>
        </row>
        <row r="56">
          <cell r="I56">
            <v>1500</v>
          </cell>
          <cell r="J56">
            <v>1500</v>
          </cell>
        </row>
        <row r="57">
          <cell r="I57">
            <v>223440</v>
          </cell>
          <cell r="J57">
            <v>235000</v>
          </cell>
        </row>
        <row r="62">
          <cell r="I62">
            <v>5000</v>
          </cell>
          <cell r="J62">
            <v>5000</v>
          </cell>
        </row>
        <row r="63">
          <cell r="I63">
            <v>17000</v>
          </cell>
          <cell r="J63">
            <v>18000</v>
          </cell>
        </row>
        <row r="65">
          <cell r="I65">
            <v>3950</v>
          </cell>
          <cell r="J65">
            <v>6200</v>
          </cell>
        </row>
        <row r="70">
          <cell r="I70">
            <v>1700</v>
          </cell>
          <cell r="J70">
            <v>1700</v>
          </cell>
        </row>
        <row r="71">
          <cell r="I71">
            <v>46260</v>
          </cell>
          <cell r="J71">
            <v>79000</v>
          </cell>
        </row>
        <row r="80">
          <cell r="I80">
            <v>700</v>
          </cell>
          <cell r="J80">
            <v>700</v>
          </cell>
        </row>
        <row r="81">
          <cell r="I81">
            <v>300</v>
          </cell>
          <cell r="J81">
            <v>300</v>
          </cell>
        </row>
        <row r="82">
          <cell r="I82">
            <v>300</v>
          </cell>
          <cell r="J82">
            <v>300</v>
          </cell>
        </row>
        <row r="86">
          <cell r="I86">
            <v>200</v>
          </cell>
          <cell r="J86">
            <v>200</v>
          </cell>
        </row>
        <row r="87">
          <cell r="I87">
            <v>800</v>
          </cell>
          <cell r="J87">
            <v>800</v>
          </cell>
        </row>
        <row r="88">
          <cell r="I88">
            <v>1300</v>
          </cell>
          <cell r="J88">
            <v>1400</v>
          </cell>
        </row>
        <row r="94">
          <cell r="I94">
            <v>7400</v>
          </cell>
          <cell r="J94">
            <v>7400</v>
          </cell>
        </row>
        <row r="105">
          <cell r="I105">
            <v>6000</v>
          </cell>
          <cell r="J105">
            <v>6050</v>
          </cell>
        </row>
        <row r="111">
          <cell r="I111">
            <v>300</v>
          </cell>
          <cell r="J111">
            <v>300</v>
          </cell>
        </row>
        <row r="116">
          <cell r="I116">
            <v>1340</v>
          </cell>
          <cell r="J116">
            <v>1340</v>
          </cell>
        </row>
        <row r="117">
          <cell r="J117">
            <v>100</v>
          </cell>
        </row>
        <row r="118">
          <cell r="J118">
            <v>100</v>
          </cell>
        </row>
        <row r="120">
          <cell r="J120">
            <v>900</v>
          </cell>
        </row>
        <row r="123">
          <cell r="J123">
            <v>40</v>
          </cell>
        </row>
        <row r="125">
          <cell r="I125">
            <v>400</v>
          </cell>
          <cell r="J125">
            <v>400</v>
          </cell>
        </row>
        <row r="130">
          <cell r="I130">
            <v>1750</v>
          </cell>
          <cell r="J130">
            <v>1765</v>
          </cell>
        </row>
        <row r="147">
          <cell r="I147">
            <v>650</v>
          </cell>
          <cell r="J147">
            <v>650</v>
          </cell>
        </row>
        <row r="151">
          <cell r="I151">
            <v>520</v>
          </cell>
          <cell r="J151">
            <v>475</v>
          </cell>
        </row>
        <row r="161">
          <cell r="I161">
            <v>11590</v>
          </cell>
          <cell r="J161">
            <v>11150</v>
          </cell>
        </row>
        <row r="162">
          <cell r="I162">
            <v>200</v>
          </cell>
        </row>
        <row r="163">
          <cell r="I163">
            <v>200</v>
          </cell>
        </row>
        <row r="164">
          <cell r="I164">
            <v>3850</v>
          </cell>
        </row>
        <row r="165">
          <cell r="I165">
            <v>200</v>
          </cell>
        </row>
        <row r="166">
          <cell r="I166">
            <v>5600</v>
          </cell>
        </row>
        <row r="167">
          <cell r="I167">
            <v>100</v>
          </cell>
        </row>
        <row r="168">
          <cell r="I168">
            <v>850</v>
          </cell>
        </row>
        <row r="172">
          <cell r="I172">
            <v>1100</v>
          </cell>
          <cell r="J172">
            <v>900</v>
          </cell>
        </row>
        <row r="175">
          <cell r="I175">
            <v>3310</v>
          </cell>
          <cell r="J175">
            <v>5715</v>
          </cell>
        </row>
        <row r="181">
          <cell r="I181">
            <v>40</v>
          </cell>
          <cell r="J181">
            <v>0</v>
          </cell>
        </row>
        <row r="182">
          <cell r="J182">
            <v>11360</v>
          </cell>
        </row>
        <row r="184">
          <cell r="I184">
            <v>1000</v>
          </cell>
          <cell r="J184">
            <v>1300</v>
          </cell>
        </row>
        <row r="189">
          <cell r="I189">
            <v>6150</v>
          </cell>
          <cell r="J189">
            <v>6150</v>
          </cell>
        </row>
        <row r="191">
          <cell r="I191">
            <v>2500</v>
          </cell>
          <cell r="J191">
            <v>2700</v>
          </cell>
        </row>
        <row r="195">
          <cell r="I195">
            <v>3700</v>
          </cell>
          <cell r="J195">
            <v>4700</v>
          </cell>
        </row>
        <row r="197">
          <cell r="I197">
            <v>600</v>
          </cell>
          <cell r="J197">
            <v>600</v>
          </cell>
        </row>
        <row r="201">
          <cell r="I201">
            <v>5900</v>
          </cell>
          <cell r="J201">
            <v>6100</v>
          </cell>
        </row>
        <row r="205">
          <cell r="I205">
            <v>2300</v>
          </cell>
          <cell r="J205">
            <v>2300</v>
          </cell>
        </row>
        <row r="216">
          <cell r="I216">
            <v>1940</v>
          </cell>
          <cell r="J216">
            <v>750</v>
          </cell>
        </row>
        <row r="220">
          <cell r="I220">
            <v>6000</v>
          </cell>
          <cell r="J220">
            <v>5300</v>
          </cell>
        </row>
        <row r="222">
          <cell r="I222">
            <v>55</v>
          </cell>
          <cell r="J222">
            <v>50</v>
          </cell>
        </row>
        <row r="226">
          <cell r="I226">
            <v>1200</v>
          </cell>
          <cell r="J226">
            <v>1300</v>
          </cell>
        </row>
        <row r="227">
          <cell r="I227">
            <v>3100</v>
          </cell>
          <cell r="J227">
            <v>3100</v>
          </cell>
        </row>
        <row r="228">
          <cell r="I228">
            <v>2700</v>
          </cell>
          <cell r="J228">
            <v>2700</v>
          </cell>
        </row>
        <row r="232">
          <cell r="I232">
            <v>130</v>
          </cell>
          <cell r="J232">
            <v>180</v>
          </cell>
        </row>
        <row r="233">
          <cell r="I233">
            <v>120</v>
          </cell>
          <cell r="J233">
            <v>120</v>
          </cell>
        </row>
        <row r="235">
          <cell r="I235">
            <v>12070</v>
          </cell>
          <cell r="J235">
            <v>14020</v>
          </cell>
        </row>
        <row r="241">
          <cell r="I241">
            <v>2200</v>
          </cell>
          <cell r="J241">
            <v>2150</v>
          </cell>
        </row>
        <row r="248">
          <cell r="I248">
            <v>2700</v>
          </cell>
          <cell r="J248">
            <v>2700</v>
          </cell>
        </row>
        <row r="253">
          <cell r="I253">
            <v>31000</v>
          </cell>
          <cell r="J253">
            <v>34750</v>
          </cell>
        </row>
        <row r="259">
          <cell r="I259">
            <v>9000</v>
          </cell>
          <cell r="J259">
            <v>11000</v>
          </cell>
        </row>
        <row r="263">
          <cell r="I263">
            <v>950</v>
          </cell>
          <cell r="J263">
            <v>950</v>
          </cell>
        </row>
        <row r="264">
          <cell r="I264">
            <v>15000</v>
          </cell>
          <cell r="J264">
            <v>13700</v>
          </cell>
        </row>
        <row r="269">
          <cell r="I269">
            <v>500</v>
          </cell>
          <cell r="J269">
            <v>500</v>
          </cell>
        </row>
        <row r="270">
          <cell r="I270">
            <v>28000</v>
          </cell>
          <cell r="J270">
            <v>28700</v>
          </cell>
        </row>
        <row r="274">
          <cell r="I274">
            <v>38000</v>
          </cell>
          <cell r="J274">
            <v>60500</v>
          </cell>
        </row>
        <row r="280">
          <cell r="I280">
            <v>13500</v>
          </cell>
          <cell r="J280">
            <v>4800</v>
          </cell>
        </row>
        <row r="293">
          <cell r="I293">
            <v>1400</v>
          </cell>
          <cell r="J293">
            <v>1100</v>
          </cell>
        </row>
        <row r="297">
          <cell r="I297">
            <v>7800</v>
          </cell>
          <cell r="J297">
            <v>6000</v>
          </cell>
        </row>
        <row r="305">
          <cell r="I305">
            <v>12170</v>
          </cell>
          <cell r="J305">
            <v>11750</v>
          </cell>
        </row>
        <row r="313">
          <cell r="J313">
            <v>12200</v>
          </cell>
        </row>
        <row r="322">
          <cell r="I322">
            <v>2200</v>
          </cell>
          <cell r="J322">
            <v>2820</v>
          </cell>
        </row>
        <row r="327">
          <cell r="I327">
            <v>140</v>
          </cell>
          <cell r="J327">
            <v>130</v>
          </cell>
        </row>
        <row r="331">
          <cell r="I331">
            <v>3500</v>
          </cell>
          <cell r="J331">
            <v>4500</v>
          </cell>
        </row>
        <row r="337">
          <cell r="I337">
            <v>5300</v>
          </cell>
          <cell r="J337">
            <v>6550</v>
          </cell>
        </row>
        <row r="342">
          <cell r="I342">
            <v>9000</v>
          </cell>
          <cell r="J342">
            <v>10200</v>
          </cell>
        </row>
        <row r="348">
          <cell r="I348">
            <v>6000</v>
          </cell>
          <cell r="J348">
            <v>6500</v>
          </cell>
        </row>
        <row r="358">
          <cell r="I358">
            <v>2400</v>
          </cell>
          <cell r="J358">
            <v>3200</v>
          </cell>
        </row>
        <row r="362">
          <cell r="I362">
            <v>5500</v>
          </cell>
          <cell r="J362">
            <v>5500</v>
          </cell>
        </row>
        <row r="369">
          <cell r="I369">
            <v>800</v>
          </cell>
          <cell r="J369">
            <v>800</v>
          </cell>
        </row>
        <row r="375">
          <cell r="I375">
            <v>2390</v>
          </cell>
          <cell r="J375">
            <v>2000</v>
          </cell>
        </row>
        <row r="380">
          <cell r="I380">
            <v>11780</v>
          </cell>
          <cell r="J380">
            <v>12200</v>
          </cell>
        </row>
        <row r="384">
          <cell r="I384">
            <v>220</v>
          </cell>
          <cell r="J384">
            <v>220</v>
          </cell>
        </row>
        <row r="407">
          <cell r="I407">
            <v>14370</v>
          </cell>
          <cell r="J407">
            <v>14710</v>
          </cell>
        </row>
        <row r="413">
          <cell r="I413">
            <v>250</v>
          </cell>
          <cell r="J413">
            <v>250</v>
          </cell>
        </row>
        <row r="415">
          <cell r="I415">
            <v>200</v>
          </cell>
          <cell r="J415">
            <v>200</v>
          </cell>
        </row>
        <row r="416">
          <cell r="I416">
            <v>620</v>
          </cell>
          <cell r="J416">
            <v>500</v>
          </cell>
        </row>
        <row r="424">
          <cell r="I424">
            <v>100</v>
          </cell>
          <cell r="J424">
            <v>100</v>
          </cell>
        </row>
        <row r="430">
          <cell r="I430">
            <v>450</v>
          </cell>
          <cell r="J430">
            <v>450</v>
          </cell>
        </row>
        <row r="432">
          <cell r="I432">
            <v>1560</v>
          </cell>
          <cell r="J432">
            <v>500</v>
          </cell>
        </row>
        <row r="433">
          <cell r="I433">
            <v>270</v>
          </cell>
          <cell r="J433">
            <v>270</v>
          </cell>
        </row>
        <row r="434">
          <cell r="J434">
            <v>830</v>
          </cell>
        </row>
        <row r="436">
          <cell r="I436">
            <v>3500</v>
          </cell>
          <cell r="J436">
            <v>3720</v>
          </cell>
        </row>
        <row r="444">
          <cell r="I444">
            <v>2280</v>
          </cell>
          <cell r="J444">
            <v>1900</v>
          </cell>
        </row>
        <row r="449">
          <cell r="I449">
            <v>200</v>
          </cell>
          <cell r="J449">
            <v>200</v>
          </cell>
        </row>
        <row r="450">
          <cell r="I450">
            <v>990</v>
          </cell>
          <cell r="J450">
            <v>990</v>
          </cell>
        </row>
        <row r="451">
          <cell r="I451">
            <v>120</v>
          </cell>
          <cell r="J451">
            <v>120</v>
          </cell>
        </row>
        <row r="452">
          <cell r="I452">
            <v>1450</v>
          </cell>
          <cell r="J452">
            <v>1200</v>
          </cell>
        </row>
        <row r="456">
          <cell r="I456">
            <v>640</v>
          </cell>
          <cell r="J456">
            <v>580</v>
          </cell>
        </row>
        <row r="457">
          <cell r="I457">
            <v>660</v>
          </cell>
          <cell r="J457">
            <v>1400</v>
          </cell>
        </row>
        <row r="465">
          <cell r="I465">
            <v>740</v>
          </cell>
          <cell r="J465">
            <v>600</v>
          </cell>
        </row>
        <row r="471">
          <cell r="I471">
            <v>300</v>
          </cell>
          <cell r="J471">
            <v>300</v>
          </cell>
        </row>
        <row r="473">
          <cell r="I473">
            <v>7500</v>
          </cell>
          <cell r="J473">
            <v>7300</v>
          </cell>
        </row>
        <row r="483">
          <cell r="I483">
            <v>36000</v>
          </cell>
          <cell r="J483">
            <v>39000</v>
          </cell>
        </row>
        <row r="484">
          <cell r="I484">
            <v>1900</v>
          </cell>
          <cell r="J484">
            <v>2000</v>
          </cell>
        </row>
        <row r="486">
          <cell r="I486">
            <v>2500</v>
          </cell>
          <cell r="J486">
            <v>2200</v>
          </cell>
        </row>
        <row r="488">
          <cell r="I488">
            <v>1800</v>
          </cell>
          <cell r="J488">
            <v>1800</v>
          </cell>
        </row>
        <row r="490">
          <cell r="I490">
            <v>1900</v>
          </cell>
          <cell r="J490">
            <v>1770</v>
          </cell>
        </row>
        <row r="499">
          <cell r="I499">
            <v>7500</v>
          </cell>
          <cell r="J499">
            <v>8000</v>
          </cell>
        </row>
        <row r="503">
          <cell r="I503">
            <v>200</v>
          </cell>
          <cell r="J503">
            <v>200</v>
          </cell>
        </row>
        <row r="505">
          <cell r="I505">
            <v>3800</v>
          </cell>
          <cell r="J505">
            <v>3800</v>
          </cell>
        </row>
        <row r="506">
          <cell r="I506">
            <v>4500</v>
          </cell>
          <cell r="J506">
            <v>4500</v>
          </cell>
        </row>
        <row r="510">
          <cell r="I510">
            <v>100</v>
          </cell>
          <cell r="J510">
            <v>100</v>
          </cell>
        </row>
        <row r="517">
          <cell r="I517">
            <v>200</v>
          </cell>
          <cell r="J517">
            <v>200</v>
          </cell>
        </row>
        <row r="523">
          <cell r="I523">
            <v>350</v>
          </cell>
          <cell r="J523">
            <v>350</v>
          </cell>
        </row>
        <row r="529">
          <cell r="I529">
            <v>200</v>
          </cell>
          <cell r="J529">
            <v>3400</v>
          </cell>
        </row>
        <row r="532">
          <cell r="J532">
            <v>13900</v>
          </cell>
        </row>
        <row r="533">
          <cell r="I533">
            <v>1400</v>
          </cell>
          <cell r="J533">
            <v>1400</v>
          </cell>
        </row>
        <row r="537">
          <cell r="I537">
            <v>900</v>
          </cell>
          <cell r="J537">
            <v>3450</v>
          </cell>
        </row>
        <row r="538">
          <cell r="I538">
            <v>100</v>
          </cell>
          <cell r="J538">
            <v>100</v>
          </cell>
        </row>
        <row r="539">
          <cell r="I539">
            <v>8720</v>
          </cell>
          <cell r="J539">
            <v>14890</v>
          </cell>
        </row>
        <row r="548">
          <cell r="I548">
            <v>1600</v>
          </cell>
          <cell r="J548">
            <v>1800</v>
          </cell>
        </row>
        <row r="549">
          <cell r="I549">
            <v>100</v>
          </cell>
          <cell r="J549">
            <v>100</v>
          </cell>
        </row>
        <row r="554">
          <cell r="I554">
            <v>920</v>
          </cell>
          <cell r="J554">
            <v>1320</v>
          </cell>
        </row>
        <row r="558">
          <cell r="I558">
            <v>2430</v>
          </cell>
          <cell r="J558">
            <v>2430</v>
          </cell>
        </row>
        <row r="563">
          <cell r="I563">
            <v>600</v>
          </cell>
          <cell r="J563">
            <v>700</v>
          </cell>
        </row>
        <row r="564">
          <cell r="I564">
            <v>450</v>
          </cell>
          <cell r="J564">
            <v>600</v>
          </cell>
        </row>
        <row r="566">
          <cell r="I566">
            <v>6200</v>
          </cell>
          <cell r="J566">
            <v>7000</v>
          </cell>
        </row>
        <row r="582">
          <cell r="I582">
            <v>31500</v>
          </cell>
          <cell r="J582">
            <v>54800</v>
          </cell>
        </row>
        <row r="583">
          <cell r="I583">
            <v>31000</v>
          </cell>
          <cell r="J583">
            <v>54000</v>
          </cell>
        </row>
        <row r="591">
          <cell r="I591">
            <v>470</v>
          </cell>
          <cell r="J591">
            <v>470</v>
          </cell>
        </row>
        <row r="599">
          <cell r="I599">
            <v>34000</v>
          </cell>
          <cell r="J599">
            <v>35000</v>
          </cell>
        </row>
        <row r="604">
          <cell r="I604">
            <v>1730</v>
          </cell>
          <cell r="J604">
            <v>1000</v>
          </cell>
        </row>
        <row r="605">
          <cell r="I605">
            <v>13000</v>
          </cell>
          <cell r="J605">
            <v>18000</v>
          </cell>
        </row>
        <row r="606">
          <cell r="I606">
            <v>100</v>
          </cell>
          <cell r="J606">
            <v>100</v>
          </cell>
        </row>
        <row r="608">
          <cell r="I608">
            <v>400</v>
          </cell>
          <cell r="J608">
            <v>400</v>
          </cell>
        </row>
        <row r="609">
          <cell r="I609">
            <v>5900</v>
          </cell>
          <cell r="J609">
            <v>5900</v>
          </cell>
        </row>
        <row r="610">
          <cell r="I610">
            <v>5400</v>
          </cell>
          <cell r="J610">
            <v>7270</v>
          </cell>
        </row>
        <row r="611">
          <cell r="I611">
            <v>1500</v>
          </cell>
          <cell r="J611">
            <v>1300</v>
          </cell>
        </row>
        <row r="616">
          <cell r="I616">
            <v>5700</v>
          </cell>
          <cell r="J616">
            <v>6200</v>
          </cell>
        </row>
        <row r="619">
          <cell r="I619">
            <v>68000</v>
          </cell>
        </row>
        <row r="620">
          <cell r="J620">
            <v>84400</v>
          </cell>
        </row>
        <row r="632">
          <cell r="I632">
            <v>2000</v>
          </cell>
          <cell r="J632">
            <v>2000</v>
          </cell>
        </row>
        <row r="639">
          <cell r="I639">
            <v>17117</v>
          </cell>
          <cell r="J639">
            <v>6290</v>
          </cell>
        </row>
        <row r="640">
          <cell r="I640">
            <v>13220</v>
          </cell>
          <cell r="J640">
            <v>9931</v>
          </cell>
        </row>
        <row r="641">
          <cell r="I641">
            <v>1737</v>
          </cell>
          <cell r="J641">
            <v>933</v>
          </cell>
        </row>
        <row r="642">
          <cell r="I642">
            <v>2608</v>
          </cell>
          <cell r="J642">
            <v>2153</v>
          </cell>
        </row>
        <row r="643">
          <cell r="I643">
            <v>7274</v>
          </cell>
          <cell r="J643">
            <v>6495</v>
          </cell>
        </row>
        <row r="644">
          <cell r="I644">
            <v>8240</v>
          </cell>
          <cell r="J644">
            <v>7738</v>
          </cell>
        </row>
        <row r="645">
          <cell r="I645">
            <v>4503</v>
          </cell>
          <cell r="J645">
            <v>2543</v>
          </cell>
        </row>
        <row r="646">
          <cell r="I646">
            <v>2400</v>
          </cell>
          <cell r="J646">
            <v>1908</v>
          </cell>
        </row>
        <row r="647">
          <cell r="I647">
            <v>5195</v>
          </cell>
          <cell r="J647">
            <v>3761</v>
          </cell>
        </row>
        <row r="648">
          <cell r="I648">
            <v>3174</v>
          </cell>
          <cell r="J648">
            <v>1688</v>
          </cell>
        </row>
        <row r="649">
          <cell r="I649">
            <v>0</v>
          </cell>
        </row>
        <row r="650">
          <cell r="I650">
            <v>0</v>
          </cell>
        </row>
        <row r="651">
          <cell r="I651">
            <v>5558</v>
          </cell>
          <cell r="J651">
            <v>3082</v>
          </cell>
        </row>
        <row r="652">
          <cell r="I652">
            <v>753</v>
          </cell>
          <cell r="J652">
            <v>0</v>
          </cell>
        </row>
        <row r="653">
          <cell r="I653">
            <v>0</v>
          </cell>
        </row>
        <row r="654">
          <cell r="I654">
            <v>1600</v>
          </cell>
          <cell r="J654">
            <v>3028</v>
          </cell>
        </row>
        <row r="655">
          <cell r="I655">
            <v>2000</v>
          </cell>
          <cell r="J655">
            <v>2293</v>
          </cell>
        </row>
        <row r="656">
          <cell r="I656">
            <v>3360</v>
          </cell>
          <cell r="J656">
            <v>2900</v>
          </cell>
        </row>
        <row r="657">
          <cell r="I657">
            <v>3783</v>
          </cell>
          <cell r="J657">
            <v>3980</v>
          </cell>
        </row>
        <row r="659">
          <cell r="I659">
            <v>2230</v>
          </cell>
          <cell r="J659">
            <v>1050</v>
          </cell>
        </row>
        <row r="661">
          <cell r="I661">
            <v>11745</v>
          </cell>
          <cell r="J661">
            <v>13313</v>
          </cell>
        </row>
        <row r="667">
          <cell r="I667">
            <v>7395</v>
          </cell>
          <cell r="J667">
            <v>4119</v>
          </cell>
        </row>
        <row r="668">
          <cell r="I668">
            <v>2000</v>
          </cell>
          <cell r="J668">
            <v>900</v>
          </cell>
        </row>
        <row r="669">
          <cell r="I669">
            <v>1000</v>
          </cell>
          <cell r="J669">
            <v>675</v>
          </cell>
        </row>
        <row r="670">
          <cell r="I670">
            <v>0</v>
          </cell>
        </row>
        <row r="671">
          <cell r="I671">
            <v>0</v>
          </cell>
        </row>
        <row r="672">
          <cell r="I672">
            <v>900</v>
          </cell>
          <cell r="J672">
            <v>0</v>
          </cell>
        </row>
        <row r="674">
          <cell r="I674">
            <v>8000</v>
          </cell>
        </row>
        <row r="676">
          <cell r="I676">
            <v>2000</v>
          </cell>
          <cell r="J676">
            <v>28260</v>
          </cell>
        </row>
        <row r="687">
          <cell r="I687">
            <v>51400</v>
          </cell>
          <cell r="J687">
            <v>51250</v>
          </cell>
        </row>
        <row r="693">
          <cell r="I693">
            <v>6600</v>
          </cell>
          <cell r="J693">
            <v>6000</v>
          </cell>
        </row>
        <row r="694">
          <cell r="I694">
            <v>2300</v>
          </cell>
          <cell r="J694">
            <v>3000</v>
          </cell>
        </row>
        <row r="695">
          <cell r="I695">
            <v>250</v>
          </cell>
          <cell r="J695">
            <v>250</v>
          </cell>
        </row>
        <row r="704">
          <cell r="I704">
            <v>250</v>
          </cell>
          <cell r="J704">
            <v>250</v>
          </cell>
        </row>
        <row r="705">
          <cell r="I705">
            <v>4000</v>
          </cell>
          <cell r="J705">
            <v>4000</v>
          </cell>
        </row>
        <row r="706">
          <cell r="I706">
            <v>250</v>
          </cell>
          <cell r="J706">
            <v>200</v>
          </cell>
        </row>
        <row r="707">
          <cell r="I707">
            <v>200</v>
          </cell>
          <cell r="J707">
            <v>200</v>
          </cell>
        </row>
        <row r="709">
          <cell r="I709">
            <v>2980</v>
          </cell>
          <cell r="J709">
            <v>3200</v>
          </cell>
        </row>
        <row r="724">
          <cell r="I724">
            <v>200</v>
          </cell>
          <cell r="J724">
            <v>200</v>
          </cell>
        </row>
        <row r="727">
          <cell r="I727">
            <v>200</v>
          </cell>
          <cell r="J727">
            <v>200</v>
          </cell>
        </row>
        <row r="729">
          <cell r="I729">
            <v>200</v>
          </cell>
          <cell r="J729">
            <v>200</v>
          </cell>
        </row>
        <row r="733">
          <cell r="I733">
            <v>40</v>
          </cell>
          <cell r="J733">
            <v>40</v>
          </cell>
        </row>
        <row r="737">
          <cell r="I737">
            <v>2000</v>
          </cell>
          <cell r="J737">
            <v>2450</v>
          </cell>
        </row>
        <row r="745">
          <cell r="I745">
            <v>1600</v>
          </cell>
          <cell r="J745">
            <v>2500</v>
          </cell>
        </row>
        <row r="752">
          <cell r="I752">
            <v>500</v>
          </cell>
          <cell r="J752">
            <v>650</v>
          </cell>
        </row>
        <row r="759">
          <cell r="I759">
            <v>7070</v>
          </cell>
          <cell r="J759">
            <v>6140</v>
          </cell>
        </row>
        <row r="776">
          <cell r="I776">
            <v>1480</v>
          </cell>
          <cell r="J776">
            <v>1480</v>
          </cell>
        </row>
        <row r="787">
          <cell r="I787">
            <v>15000</v>
          </cell>
          <cell r="J787">
            <v>49465</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97"/>
  <sheetViews>
    <sheetView rightToLeft="1" tabSelected="1" view="pageBreakPreview" zoomScale="120" zoomScaleNormal="100" zoomScaleSheetLayoutView="120" workbookViewId="0">
      <pane ySplit="6" topLeftCell="A7" activePane="bottomLeft" state="frozen"/>
      <selection pane="bottomLeft" activeCell="I39" sqref="I39"/>
    </sheetView>
  </sheetViews>
  <sheetFormatPr defaultRowHeight="16.5" x14ac:dyDescent="0.25"/>
  <cols>
    <col min="1" max="1" width="5.75" style="1" customWidth="1"/>
    <col min="2" max="2" width="9.75" style="1" customWidth="1"/>
    <col min="3" max="3" width="22.375" style="1" customWidth="1"/>
    <col min="4" max="4" width="11" style="1" bestFit="1" customWidth="1"/>
    <col min="5" max="5" width="11.75" style="1" bestFit="1" customWidth="1"/>
    <col min="6" max="6" width="11.75" style="11" customWidth="1"/>
    <col min="7" max="7" width="11" style="1" bestFit="1" customWidth="1"/>
    <col min="8" max="9" width="10.25" style="1" bestFit="1" customWidth="1"/>
    <col min="10" max="16384" width="9" style="1"/>
  </cols>
  <sheetData>
    <row r="1" spans="1:10" x14ac:dyDescent="0.25">
      <c r="A1" s="77" t="s">
        <v>0</v>
      </c>
      <c r="B1" s="77"/>
      <c r="C1" s="77"/>
      <c r="D1" s="77"/>
      <c r="E1" s="77"/>
      <c r="F1" s="77"/>
      <c r="G1" s="77"/>
    </row>
    <row r="2" spans="1:10" x14ac:dyDescent="0.25">
      <c r="A2" s="78" t="s">
        <v>1</v>
      </c>
      <c r="B2" s="78"/>
      <c r="C2" s="78"/>
      <c r="D2" s="78"/>
      <c r="E2" s="78"/>
      <c r="F2" s="78"/>
      <c r="G2" s="78"/>
    </row>
    <row r="3" spans="1:10" ht="17.25" thickBot="1" x14ac:dyDescent="0.3">
      <c r="A3" s="2"/>
      <c r="B3" s="2"/>
      <c r="C3" s="2"/>
      <c r="E3" s="3"/>
      <c r="F3" s="3"/>
      <c r="G3" s="4"/>
    </row>
    <row r="4" spans="1:10" ht="17.25" customHeight="1" thickBot="1" x14ac:dyDescent="0.3">
      <c r="A4" s="69" t="s">
        <v>2</v>
      </c>
      <c r="B4" s="69" t="s">
        <v>3</v>
      </c>
      <c r="C4" s="69"/>
      <c r="D4" s="70">
        <v>2020</v>
      </c>
      <c r="E4" s="71"/>
      <c r="F4" s="70">
        <v>2021</v>
      </c>
      <c r="G4" s="72"/>
    </row>
    <row r="5" spans="1:10" ht="36" customHeight="1" thickBot="1" x14ac:dyDescent="0.3">
      <c r="A5" s="69"/>
      <c r="B5" s="69"/>
      <c r="C5" s="69"/>
      <c r="D5" s="5" t="s">
        <v>4</v>
      </c>
      <c r="E5" s="5" t="s">
        <v>5</v>
      </c>
      <c r="F5" s="6" t="s">
        <v>6</v>
      </c>
      <c r="G5" s="7" t="s">
        <v>4</v>
      </c>
    </row>
    <row r="6" spans="1:10" x14ac:dyDescent="0.25">
      <c r="A6" s="8" t="s">
        <v>7</v>
      </c>
      <c r="B6" s="9"/>
      <c r="C6" s="9"/>
      <c r="D6" s="10">
        <f>SUM(D7,D172,D296,D316,D358,D383,D401,D418,D429,D521,D560,D593)+D575</f>
        <v>2281547</v>
      </c>
      <c r="E6" s="10">
        <f>SUM(E7,E172,E296,E316,E358,E383,E401,E418,E429,E521,E560,E593)+E575</f>
        <v>2438147</v>
      </c>
      <c r="F6" s="10"/>
      <c r="G6" s="10">
        <f>SUM(G7,G172,G296,G316,G358,G383,G401,G418,G429,G521,G560,G593)+G575</f>
        <v>2519740</v>
      </c>
      <c r="H6" s="11"/>
      <c r="I6" s="11"/>
    </row>
    <row r="7" spans="1:10" x14ac:dyDescent="0.25">
      <c r="A7" s="12" t="s">
        <v>8</v>
      </c>
      <c r="B7" s="8"/>
      <c r="C7" s="12"/>
      <c r="D7" s="13">
        <f>D8+D53+D60+D88+D95+D109+D129+D152+D154</f>
        <v>1507200</v>
      </c>
      <c r="E7" s="13">
        <f>E8+E53+E60+E88+E95+E109+E129+E152+E154</f>
        <v>1523513</v>
      </c>
      <c r="F7" s="13"/>
      <c r="G7" s="13">
        <f>G8+G53+G60+G88+G95+G109+G129+G152+G154</f>
        <v>1586115</v>
      </c>
      <c r="H7" s="11"/>
      <c r="I7" s="11"/>
    </row>
    <row r="8" spans="1:10" x14ac:dyDescent="0.25">
      <c r="A8" s="14">
        <v>10</v>
      </c>
      <c r="B8" s="14" t="s">
        <v>9</v>
      </c>
      <c r="C8" s="14"/>
      <c r="D8" s="15">
        <f t="shared" ref="D8:G8" si="0">D9+D39+D45</f>
        <v>1395140</v>
      </c>
      <c r="E8" s="15">
        <f t="shared" si="0"/>
        <v>1367540</v>
      </c>
      <c r="F8" s="15"/>
      <c r="G8" s="15">
        <f t="shared" si="0"/>
        <v>1424120</v>
      </c>
      <c r="H8" s="11"/>
      <c r="J8" s="11"/>
    </row>
    <row r="9" spans="1:10" s="19" customFormat="1" ht="16.5" customHeight="1" x14ac:dyDescent="0.25">
      <c r="A9" s="16">
        <v>1</v>
      </c>
      <c r="B9" s="16" t="s">
        <v>10</v>
      </c>
      <c r="C9" s="16"/>
      <c r="D9" s="17">
        <f>SUM(D10:D38)</f>
        <v>927200</v>
      </c>
      <c r="E9" s="17">
        <f>SUM(E10:E38)</f>
        <v>895600</v>
      </c>
      <c r="F9" s="17"/>
      <c r="G9" s="17">
        <f>SUM(G10,G27,G28,G29,G30,G33,G34,G35,G38)</f>
        <v>931223</v>
      </c>
      <c r="H9" s="18"/>
      <c r="I9" s="18"/>
    </row>
    <row r="10" spans="1:10" x14ac:dyDescent="0.25">
      <c r="A10" s="20"/>
      <c r="B10" s="20">
        <v>1100106</v>
      </c>
      <c r="C10" s="20" t="s">
        <v>11</v>
      </c>
      <c r="D10" s="21">
        <f>'[1]תקציב 2021 - דרישות '!I16</f>
        <v>623000</v>
      </c>
      <c r="E10" s="22">
        <v>576000</v>
      </c>
      <c r="F10" s="23">
        <v>4285.25</v>
      </c>
      <c r="G10" s="21">
        <f>'[1]תקציב 2021 - דרישות '!J16</f>
        <v>618123</v>
      </c>
      <c r="H10" s="11"/>
      <c r="I10" s="11"/>
    </row>
    <row r="11" spans="1:10" ht="16.5" hidden="1" customHeight="1" x14ac:dyDescent="0.25">
      <c r="A11" s="20"/>
      <c r="B11" s="20">
        <v>1</v>
      </c>
      <c r="C11" s="20" t="s">
        <v>12</v>
      </c>
      <c r="D11" s="21"/>
      <c r="E11" s="21"/>
      <c r="F11" s="21"/>
      <c r="G11" s="21"/>
    </row>
    <row r="12" spans="1:10" ht="16.5" hidden="1" customHeight="1" x14ac:dyDescent="0.25">
      <c r="A12" s="20"/>
      <c r="B12" s="20">
        <v>2</v>
      </c>
      <c r="C12" s="20" t="s">
        <v>13</v>
      </c>
      <c r="D12" s="21"/>
      <c r="E12" s="21"/>
      <c r="F12" s="21"/>
      <c r="G12" s="21"/>
    </row>
    <row r="13" spans="1:10" ht="16.5" hidden="1" customHeight="1" x14ac:dyDescent="0.25">
      <c r="A13" s="20"/>
      <c r="B13" s="20">
        <v>3</v>
      </c>
      <c r="C13" s="20" t="s">
        <v>14</v>
      </c>
      <c r="D13" s="21"/>
      <c r="E13" s="21"/>
      <c r="F13" s="21"/>
      <c r="G13" s="21"/>
    </row>
    <row r="14" spans="1:10" ht="16.5" hidden="1" customHeight="1" x14ac:dyDescent="0.25">
      <c r="A14" s="20"/>
      <c r="B14" s="20">
        <v>4</v>
      </c>
      <c r="C14" s="20" t="s">
        <v>15</v>
      </c>
      <c r="D14" s="21"/>
      <c r="E14" s="21"/>
      <c r="F14" s="21"/>
      <c r="G14" s="21"/>
    </row>
    <row r="15" spans="1:10" ht="16.5" hidden="1" customHeight="1" x14ac:dyDescent="0.25">
      <c r="A15" s="20"/>
      <c r="B15" s="20">
        <v>5</v>
      </c>
      <c r="C15" s="20" t="s">
        <v>16</v>
      </c>
      <c r="D15" s="21"/>
      <c r="E15" s="21"/>
      <c r="F15" s="21"/>
      <c r="G15" s="21"/>
    </row>
    <row r="16" spans="1:10" ht="16.5" hidden="1" customHeight="1" x14ac:dyDescent="0.25">
      <c r="A16" s="20"/>
      <c r="B16" s="20">
        <v>6</v>
      </c>
      <c r="C16" s="20" t="s">
        <v>17</v>
      </c>
      <c r="D16" s="21"/>
      <c r="E16" s="21"/>
      <c r="F16" s="21"/>
      <c r="G16" s="21"/>
    </row>
    <row r="17" spans="1:7" ht="16.5" hidden="1" customHeight="1" x14ac:dyDescent="0.25">
      <c r="A17" s="20"/>
      <c r="B17" s="20">
        <v>7</v>
      </c>
      <c r="C17" s="20" t="s">
        <v>18</v>
      </c>
      <c r="D17" s="21"/>
      <c r="E17" s="21"/>
      <c r="F17" s="21"/>
      <c r="G17" s="21"/>
    </row>
    <row r="18" spans="1:7" ht="16.5" hidden="1" customHeight="1" x14ac:dyDescent="0.25">
      <c r="A18" s="20"/>
      <c r="B18" s="20">
        <v>8</v>
      </c>
      <c r="C18" s="20" t="s">
        <v>19</v>
      </c>
      <c r="D18" s="21"/>
      <c r="E18" s="21"/>
      <c r="F18" s="21"/>
      <c r="G18" s="21"/>
    </row>
    <row r="19" spans="1:7" ht="16.5" hidden="1" customHeight="1" x14ac:dyDescent="0.25">
      <c r="A19" s="20"/>
      <c r="B19" s="20">
        <v>9</v>
      </c>
      <c r="C19" s="20" t="s">
        <v>20</v>
      </c>
      <c r="D19" s="21"/>
      <c r="E19" s="21"/>
      <c r="F19" s="21"/>
      <c r="G19" s="21"/>
    </row>
    <row r="20" spans="1:7" ht="16.5" hidden="1" customHeight="1" x14ac:dyDescent="0.25">
      <c r="A20" s="20"/>
      <c r="B20" s="20">
        <v>10</v>
      </c>
      <c r="C20" s="20" t="s">
        <v>21</v>
      </c>
      <c r="D20" s="21"/>
      <c r="E20" s="21"/>
      <c r="F20" s="21"/>
      <c r="G20" s="21"/>
    </row>
    <row r="21" spans="1:7" ht="16.5" hidden="1" customHeight="1" x14ac:dyDescent="0.25">
      <c r="A21" s="20"/>
      <c r="B21" s="20">
        <v>11</v>
      </c>
      <c r="C21" s="20" t="s">
        <v>22</v>
      </c>
      <c r="D21" s="21"/>
      <c r="E21" s="21"/>
      <c r="F21" s="21"/>
      <c r="G21" s="21"/>
    </row>
    <row r="22" spans="1:7" ht="16.5" hidden="1" customHeight="1" x14ac:dyDescent="0.25">
      <c r="A22" s="20"/>
      <c r="B22" s="20">
        <v>12</v>
      </c>
      <c r="C22" s="20" t="s">
        <v>23</v>
      </c>
      <c r="D22" s="21"/>
      <c r="E22" s="21"/>
      <c r="F22" s="21"/>
      <c r="G22" s="21"/>
    </row>
    <row r="23" spans="1:7" ht="16.5" hidden="1" customHeight="1" x14ac:dyDescent="0.25">
      <c r="A23" s="20"/>
      <c r="B23" s="20">
        <v>13</v>
      </c>
      <c r="C23" s="20" t="s">
        <v>24</v>
      </c>
      <c r="D23" s="21"/>
      <c r="E23" s="21"/>
      <c r="F23" s="21"/>
      <c r="G23" s="21"/>
    </row>
    <row r="24" spans="1:7" ht="16.5" hidden="1" customHeight="1" x14ac:dyDescent="0.25">
      <c r="A24" s="20"/>
      <c r="B24" s="20">
        <v>14</v>
      </c>
      <c r="C24" s="20" t="s">
        <v>25</v>
      </c>
      <c r="D24" s="21"/>
      <c r="E24" s="21"/>
      <c r="F24" s="21"/>
      <c r="G24" s="21"/>
    </row>
    <row r="25" spans="1:7" ht="16.5" hidden="1" customHeight="1" x14ac:dyDescent="0.25">
      <c r="A25" s="20"/>
      <c r="B25" s="20">
        <v>1</v>
      </c>
      <c r="C25" s="20" t="s">
        <v>26</v>
      </c>
      <c r="D25" s="21"/>
      <c r="E25" s="21"/>
      <c r="F25" s="21"/>
      <c r="G25" s="21"/>
    </row>
    <row r="26" spans="1:7" ht="16.5" hidden="1" customHeight="1" x14ac:dyDescent="0.25">
      <c r="A26" s="20"/>
      <c r="B26" s="20">
        <v>2</v>
      </c>
      <c r="C26" s="20" t="s">
        <v>27</v>
      </c>
      <c r="D26" s="21"/>
      <c r="E26" s="21"/>
      <c r="F26" s="21"/>
      <c r="G26" s="21"/>
    </row>
    <row r="27" spans="1:7" x14ac:dyDescent="0.25">
      <c r="A27" s="20"/>
      <c r="B27" s="20">
        <v>1101005</v>
      </c>
      <c r="C27" s="20" t="s">
        <v>28</v>
      </c>
      <c r="D27" s="21">
        <f>'[1]תקציב 2021 - דרישות '!I31</f>
        <v>35000</v>
      </c>
      <c r="E27" s="22">
        <f>39500+1000</f>
        <v>40500</v>
      </c>
      <c r="F27" s="22">
        <v>492000</v>
      </c>
      <c r="G27" s="21">
        <f>'[1]תקציב 2021 - דרישות '!J31</f>
        <v>35000</v>
      </c>
    </row>
    <row r="28" spans="1:7" x14ac:dyDescent="0.25">
      <c r="A28" s="20"/>
      <c r="B28" s="20">
        <v>1101302</v>
      </c>
      <c r="C28" s="20" t="s">
        <v>29</v>
      </c>
      <c r="D28" s="21">
        <f>'[1]תקציב 2021 - דרישות '!I32</f>
        <v>57000</v>
      </c>
      <c r="E28" s="22">
        <v>57000</v>
      </c>
      <c r="F28" s="22">
        <v>15725</v>
      </c>
      <c r="G28" s="21">
        <f>'[1]תקציב 2021 - דרישות '!J32</f>
        <v>57000</v>
      </c>
    </row>
    <row r="29" spans="1:7" x14ac:dyDescent="0.25">
      <c r="A29" s="20"/>
      <c r="B29" s="20">
        <v>1106004</v>
      </c>
      <c r="C29" s="20" t="s">
        <v>30</v>
      </c>
      <c r="D29" s="21">
        <f>'[1]תקציב 2021 - דרישות '!I33</f>
        <v>49000</v>
      </c>
      <c r="E29" s="22">
        <v>59000</v>
      </c>
      <c r="F29" s="22"/>
      <c r="G29" s="21">
        <f>'[1]תקציב 2021 - דרישות '!J33</f>
        <v>56500</v>
      </c>
    </row>
    <row r="30" spans="1:7" x14ac:dyDescent="0.25">
      <c r="A30" s="20"/>
      <c r="B30" s="20">
        <v>1106509</v>
      </c>
      <c r="C30" s="20" t="s">
        <v>31</v>
      </c>
      <c r="D30" s="21">
        <f>'[1]תקציב 2021 - דרישות '!I34</f>
        <v>9100</v>
      </c>
      <c r="E30" s="22">
        <f>9100+400</f>
        <v>9500</v>
      </c>
      <c r="F30" s="22"/>
      <c r="G30" s="21">
        <f>'[1]תקציב 2021 - דרישות '!J34</f>
        <v>9500</v>
      </c>
    </row>
    <row r="31" spans="1:7" ht="16.5" hidden="1" customHeight="1" x14ac:dyDescent="0.25">
      <c r="A31" s="20"/>
      <c r="B31" s="20">
        <v>1</v>
      </c>
      <c r="C31" s="20" t="s">
        <v>31</v>
      </c>
      <c r="D31" s="21"/>
      <c r="E31" s="21"/>
      <c r="F31" s="21"/>
      <c r="G31" s="21"/>
    </row>
    <row r="32" spans="1:7" ht="16.5" hidden="1" customHeight="1" x14ac:dyDescent="0.25">
      <c r="A32" s="20"/>
      <c r="B32" s="20">
        <v>2</v>
      </c>
      <c r="C32" s="20" t="s">
        <v>32</v>
      </c>
      <c r="D32" s="21"/>
      <c r="E32" s="21"/>
      <c r="F32" s="21"/>
      <c r="G32" s="21"/>
    </row>
    <row r="33" spans="1:9" x14ac:dyDescent="0.25">
      <c r="A33" s="20"/>
      <c r="B33" s="20">
        <v>1106608</v>
      </c>
      <c r="C33" s="20" t="s">
        <v>33</v>
      </c>
      <c r="D33" s="21">
        <f>'[1]תקציב 2021 - דרישות '!I37</f>
        <v>21000</v>
      </c>
      <c r="E33" s="22">
        <f>21000+1000</f>
        <v>22000</v>
      </c>
      <c r="F33" s="22"/>
      <c r="G33" s="21">
        <f>'[1]תקציב 2021 - דרישות '!J37</f>
        <v>22000</v>
      </c>
      <c r="H33" s="11"/>
    </row>
    <row r="34" spans="1:9" ht="16.5" customHeight="1" x14ac:dyDescent="0.25">
      <c r="A34" s="20"/>
      <c r="B34" s="24" t="s">
        <v>34</v>
      </c>
      <c r="C34" s="20" t="s">
        <v>35</v>
      </c>
      <c r="D34" s="21">
        <f>'[1]תקציב 2021 - דרישות '!I38</f>
        <v>12000</v>
      </c>
      <c r="E34" s="22">
        <f>12000-1500</f>
        <v>10500</v>
      </c>
      <c r="F34" s="22"/>
      <c r="G34" s="21">
        <f>'[1]תקציב 2021 - דרישות '!J38</f>
        <v>12000</v>
      </c>
    </row>
    <row r="35" spans="1:9" x14ac:dyDescent="0.25">
      <c r="A35" s="20"/>
      <c r="B35" s="20">
        <v>1107010</v>
      </c>
      <c r="C35" s="20" t="s">
        <v>36</v>
      </c>
      <c r="D35" s="21">
        <f>'[1]תקציב 2021 - דרישות '!I42</f>
        <v>2100</v>
      </c>
      <c r="E35" s="22">
        <v>2100</v>
      </c>
      <c r="F35" s="22"/>
      <c r="G35" s="21">
        <f>'[1]תקציב 2021 - דרישות '!J42</f>
        <v>2100</v>
      </c>
    </row>
    <row r="36" spans="1:9" ht="16.5" hidden="1" customHeight="1" x14ac:dyDescent="0.25">
      <c r="A36" s="20"/>
      <c r="B36" s="20">
        <v>1</v>
      </c>
      <c r="C36" s="20" t="s">
        <v>37</v>
      </c>
      <c r="D36" s="21"/>
      <c r="E36" s="21"/>
      <c r="F36" s="21"/>
      <c r="G36" s="21"/>
    </row>
    <row r="37" spans="1:9" ht="16.5" hidden="1" customHeight="1" x14ac:dyDescent="0.25">
      <c r="A37" s="20"/>
      <c r="B37" s="20">
        <v>4</v>
      </c>
      <c r="C37" s="20" t="s">
        <v>38</v>
      </c>
      <c r="D37" s="21"/>
      <c r="E37" s="21"/>
      <c r="F37" s="21"/>
      <c r="G37" s="21"/>
    </row>
    <row r="38" spans="1:9" x14ac:dyDescent="0.25">
      <c r="A38" s="20"/>
      <c r="B38" s="20">
        <v>1108000</v>
      </c>
      <c r="C38" s="20" t="s">
        <v>39</v>
      </c>
      <c r="D38" s="21">
        <f>'[1]תקציב 2021 - דרישות '!I43</f>
        <v>119000</v>
      </c>
      <c r="E38" s="22">
        <v>119000</v>
      </c>
      <c r="F38" s="22">
        <v>4009</v>
      </c>
      <c r="G38" s="21">
        <f>'[1]תקציב 2021 - דרישות '!J43</f>
        <v>119000</v>
      </c>
      <c r="I38" s="11"/>
    </row>
    <row r="39" spans="1:9" s="19" customFormat="1" ht="16.5" customHeight="1" x14ac:dyDescent="0.25">
      <c r="A39" s="16">
        <v>2</v>
      </c>
      <c r="B39" s="16" t="s">
        <v>40</v>
      </c>
      <c r="C39" s="16"/>
      <c r="D39" s="17">
        <f t="shared" ref="D39:G39" si="1">D40+D41+D42+D43</f>
        <v>221000</v>
      </c>
      <c r="E39" s="17">
        <f t="shared" si="1"/>
        <v>226000</v>
      </c>
      <c r="F39" s="17"/>
      <c r="G39" s="17">
        <f t="shared" si="1"/>
        <v>233397</v>
      </c>
      <c r="H39" s="18"/>
    </row>
    <row r="40" spans="1:9" x14ac:dyDescent="0.25">
      <c r="A40" s="20"/>
      <c r="B40" s="20">
        <v>1102003</v>
      </c>
      <c r="C40" s="20" t="s">
        <v>41</v>
      </c>
      <c r="D40" s="21">
        <f>'[1]תקציב 2021 - דרישות '!I45</f>
        <v>52000</v>
      </c>
      <c r="E40" s="22">
        <v>52000</v>
      </c>
      <c r="F40" s="22"/>
      <c r="G40" s="21">
        <f>'[1]תקציב 2021 - דרישות '!J45</f>
        <v>53791</v>
      </c>
    </row>
    <row r="41" spans="1:9" x14ac:dyDescent="0.25">
      <c r="A41" s="20"/>
      <c r="B41" s="20">
        <v>1102102</v>
      </c>
      <c r="C41" s="20" t="s">
        <v>42</v>
      </c>
      <c r="D41" s="21">
        <f>'[1]תקציב 2021 - דרישות '!I49</f>
        <v>65000</v>
      </c>
      <c r="E41" s="22">
        <v>65000</v>
      </c>
      <c r="F41" s="22"/>
      <c r="G41" s="21">
        <f>'[1]תקציב 2021 - דרישות '!J49</f>
        <v>66791</v>
      </c>
    </row>
    <row r="42" spans="1:9" x14ac:dyDescent="0.25">
      <c r="A42" s="20"/>
      <c r="B42" s="20">
        <v>1102201</v>
      </c>
      <c r="C42" s="20" t="s">
        <v>43</v>
      </c>
      <c r="D42" s="21">
        <f>'[1]תקציב 2021 - דרישות '!I53</f>
        <v>41000</v>
      </c>
      <c r="E42" s="22">
        <v>41000</v>
      </c>
      <c r="F42" s="22"/>
      <c r="G42" s="21">
        <f>'[1]תקציב 2021 - דרישות '!J53</f>
        <v>42791</v>
      </c>
    </row>
    <row r="43" spans="1:9" x14ac:dyDescent="0.25">
      <c r="A43" s="20"/>
      <c r="B43" s="20">
        <v>1102417</v>
      </c>
      <c r="C43" s="20" t="s">
        <v>44</v>
      </c>
      <c r="D43" s="21">
        <f>'[1]תקציב 2021 - דרישות '!I54</f>
        <v>63000</v>
      </c>
      <c r="E43" s="22">
        <v>68000</v>
      </c>
      <c r="F43" s="22"/>
      <c r="G43" s="21">
        <f>'[1]תקציב 2021 - דרישות '!J54</f>
        <v>70024</v>
      </c>
    </row>
    <row r="44" spans="1:9" ht="16.5" hidden="1" customHeight="1" x14ac:dyDescent="0.25">
      <c r="A44" s="20"/>
      <c r="B44" s="20">
        <v>1</v>
      </c>
      <c r="C44" s="20" t="s">
        <v>44</v>
      </c>
      <c r="D44" s="21"/>
      <c r="E44" s="21"/>
      <c r="F44" s="21"/>
      <c r="G44" s="21"/>
    </row>
    <row r="45" spans="1:9" s="19" customFormat="1" ht="16.5" customHeight="1" x14ac:dyDescent="0.25">
      <c r="A45" s="16">
        <v>3</v>
      </c>
      <c r="B45" s="16" t="s">
        <v>45</v>
      </c>
      <c r="C45" s="16"/>
      <c r="D45" s="17">
        <f t="shared" ref="D45:G45" si="2">D46+D47+D50+D52</f>
        <v>246940</v>
      </c>
      <c r="E45" s="17">
        <f t="shared" si="2"/>
        <v>245940</v>
      </c>
      <c r="F45" s="17"/>
      <c r="G45" s="17">
        <f t="shared" si="2"/>
        <v>259500</v>
      </c>
    </row>
    <row r="46" spans="1:9" x14ac:dyDescent="0.25">
      <c r="A46" s="20"/>
      <c r="B46" s="20">
        <v>1103209</v>
      </c>
      <c r="C46" s="20" t="s">
        <v>46</v>
      </c>
      <c r="D46" s="21">
        <f>'[1]תקציב 2021 - דרישות '!I56</f>
        <v>1500</v>
      </c>
      <c r="E46" s="22">
        <f>1500-1000</f>
        <v>500</v>
      </c>
      <c r="F46" s="22"/>
      <c r="G46" s="21">
        <f>'[1]תקציב 2021 - דרישות '!J56</f>
        <v>1500</v>
      </c>
    </row>
    <row r="47" spans="1:9" x14ac:dyDescent="0.25">
      <c r="A47" s="20"/>
      <c r="B47" s="20">
        <v>1106707</v>
      </c>
      <c r="C47" s="20" t="s">
        <v>47</v>
      </c>
      <c r="D47" s="21">
        <f>'[1]תקציב 2021 - דרישות '!I57</f>
        <v>223440</v>
      </c>
      <c r="E47" s="22">
        <v>223440</v>
      </c>
      <c r="F47" s="22">
        <v>2052</v>
      </c>
      <c r="G47" s="21">
        <f>'[1]תקציב 2021 - דרישות '!J57</f>
        <v>235000</v>
      </c>
    </row>
    <row r="48" spans="1:9" ht="16.5" hidden="1" customHeight="1" x14ac:dyDescent="0.25">
      <c r="A48" s="20"/>
      <c r="B48" s="20">
        <v>1</v>
      </c>
      <c r="C48" s="20" t="s">
        <v>48</v>
      </c>
      <c r="D48" s="21"/>
      <c r="E48" s="21"/>
      <c r="F48" s="21"/>
      <c r="G48" s="21"/>
    </row>
    <row r="49" spans="1:7" ht="16.5" hidden="1" customHeight="1" x14ac:dyDescent="0.25">
      <c r="A49" s="20"/>
      <c r="B49" s="20">
        <v>2</v>
      </c>
      <c r="C49" s="20" t="s">
        <v>49</v>
      </c>
      <c r="D49" s="21"/>
      <c r="E49" s="21"/>
      <c r="F49" s="21"/>
      <c r="G49" s="21"/>
    </row>
    <row r="50" spans="1:7" x14ac:dyDescent="0.25">
      <c r="A50" s="20"/>
      <c r="B50" s="20">
        <v>1106806</v>
      </c>
      <c r="C50" s="20" t="s">
        <v>50</v>
      </c>
      <c r="D50" s="21">
        <f>'[1]תקציב 2021 - דרישות '!I62</f>
        <v>5000</v>
      </c>
      <c r="E50" s="22">
        <v>5000</v>
      </c>
      <c r="F50" s="22"/>
      <c r="G50" s="21">
        <f>'[1]תקציב 2021 - דרישות '!J62</f>
        <v>5000</v>
      </c>
    </row>
    <row r="51" spans="1:7" ht="16.5" hidden="1" customHeight="1" x14ac:dyDescent="0.25">
      <c r="A51" s="20"/>
      <c r="B51" s="20">
        <v>1</v>
      </c>
      <c r="C51" s="20" t="s">
        <v>51</v>
      </c>
      <c r="D51" s="21"/>
      <c r="E51" s="21"/>
      <c r="F51" s="21"/>
      <c r="G51" s="21">
        <f>'[1]תקציב 2021 - דרישות '!J63</f>
        <v>18000</v>
      </c>
    </row>
    <row r="52" spans="1:7" x14ac:dyDescent="0.25">
      <c r="A52" s="20"/>
      <c r="B52" s="20">
        <v>1171107</v>
      </c>
      <c r="C52" s="20" t="s">
        <v>52</v>
      </c>
      <c r="D52" s="21">
        <f>'[1]תקציב 2021 - דרישות '!I63</f>
        <v>17000</v>
      </c>
      <c r="E52" s="22">
        <v>17000</v>
      </c>
      <c r="F52" s="22"/>
      <c r="G52" s="21">
        <f>'[1]תקציב 2021 - דרישות '!J63</f>
        <v>18000</v>
      </c>
    </row>
    <row r="53" spans="1:7" x14ac:dyDescent="0.25">
      <c r="A53" s="14">
        <v>20</v>
      </c>
      <c r="B53" s="14" t="s">
        <v>53</v>
      </c>
      <c r="C53" s="14"/>
      <c r="D53" s="15">
        <f t="shared" ref="D53:G53" si="3">SUM(D54,D58)+D59</f>
        <v>51910</v>
      </c>
      <c r="E53" s="15">
        <f t="shared" si="3"/>
        <v>89495</v>
      </c>
      <c r="F53" s="15"/>
      <c r="G53" s="15">
        <f t="shared" si="3"/>
        <v>86900</v>
      </c>
    </row>
    <row r="54" spans="1:7" x14ac:dyDescent="0.25">
      <c r="A54" s="20"/>
      <c r="B54" s="25">
        <v>1192210</v>
      </c>
      <c r="C54" s="20" t="s">
        <v>54</v>
      </c>
      <c r="D54" s="21">
        <f>'[1]תקציב 2021 - דרישות '!I65</f>
        <v>3950</v>
      </c>
      <c r="E54" s="22">
        <v>12335</v>
      </c>
      <c r="F54" s="26"/>
      <c r="G54" s="21">
        <f>'[1]תקציב 2021 - דרישות '!J65</f>
        <v>6200</v>
      </c>
    </row>
    <row r="55" spans="1:7" ht="16.5" hidden="1" customHeight="1" x14ac:dyDescent="0.25">
      <c r="A55" s="20"/>
      <c r="B55" s="20">
        <v>1</v>
      </c>
      <c r="C55" s="20" t="s">
        <v>55</v>
      </c>
      <c r="D55" s="21"/>
      <c r="E55" s="21"/>
      <c r="F55" s="21"/>
      <c r="G55" s="21"/>
    </row>
    <row r="56" spans="1:7" ht="16.5" hidden="1" customHeight="1" x14ac:dyDescent="0.25">
      <c r="A56" s="20"/>
      <c r="B56" s="20">
        <v>2</v>
      </c>
      <c r="C56" s="20" t="s">
        <v>56</v>
      </c>
      <c r="D56" s="21"/>
      <c r="E56" s="21"/>
      <c r="F56" s="21"/>
      <c r="G56" s="21"/>
    </row>
    <row r="57" spans="1:7" ht="16.5" hidden="1" customHeight="1" x14ac:dyDescent="0.25">
      <c r="A57" s="20"/>
      <c r="B57" s="20">
        <v>4</v>
      </c>
      <c r="C57" s="20" t="s">
        <v>57</v>
      </c>
      <c r="D57" s="21"/>
      <c r="E57" s="21"/>
      <c r="F57" s="21"/>
      <c r="G57" s="21"/>
    </row>
    <row r="58" spans="1:7" x14ac:dyDescent="0.25">
      <c r="A58" s="20"/>
      <c r="B58" s="20">
        <v>1192228</v>
      </c>
      <c r="C58" s="20" t="s">
        <v>58</v>
      </c>
      <c r="D58" s="21">
        <f>'[1]תקציב 2021 - דרישות '!I70</f>
        <v>1700</v>
      </c>
      <c r="E58" s="22">
        <v>1900</v>
      </c>
      <c r="F58" s="22">
        <v>160</v>
      </c>
      <c r="G58" s="21">
        <f>'[1]תקציב 2021 - דרישות '!J70</f>
        <v>1700</v>
      </c>
    </row>
    <row r="59" spans="1:7" x14ac:dyDescent="0.25">
      <c r="A59" s="20"/>
      <c r="B59" s="25">
        <v>1161512</v>
      </c>
      <c r="C59" s="20" t="s">
        <v>59</v>
      </c>
      <c r="D59" s="21">
        <f>'[1]תקציב 2021 - דרישות '!I71</f>
        <v>46260</v>
      </c>
      <c r="E59" s="22">
        <v>75260</v>
      </c>
      <c r="F59" s="22"/>
      <c r="G59" s="21">
        <f>'[1]תקציב 2021 - דרישות '!J71</f>
        <v>79000</v>
      </c>
    </row>
    <row r="60" spans="1:7" x14ac:dyDescent="0.25">
      <c r="A60" s="14">
        <v>30</v>
      </c>
      <c r="B60" s="75" t="s">
        <v>60</v>
      </c>
      <c r="C60" s="76"/>
      <c r="D60" s="15">
        <f t="shared" ref="D60:G60" si="4">SUM(D61:D62,D64,D66,D69,D75:D76,D84:D85)</f>
        <v>17300</v>
      </c>
      <c r="E60" s="15">
        <f t="shared" si="4"/>
        <v>19208</v>
      </c>
      <c r="F60" s="15"/>
      <c r="G60" s="15">
        <f t="shared" si="4"/>
        <v>17450</v>
      </c>
    </row>
    <row r="61" spans="1:7" x14ac:dyDescent="0.25">
      <c r="A61" s="20"/>
      <c r="B61" s="20">
        <v>1101088</v>
      </c>
      <c r="C61" s="20" t="s">
        <v>61</v>
      </c>
      <c r="D61" s="21">
        <f>'[1]תקציב 2021 - דרישות '!I87</f>
        <v>800</v>
      </c>
      <c r="E61" s="27">
        <v>800</v>
      </c>
      <c r="F61" s="22">
        <v>1500</v>
      </c>
      <c r="G61" s="21">
        <f>'[1]תקציב 2021 - דרישות '!J87</f>
        <v>800</v>
      </c>
    </row>
    <row r="62" spans="1:7" x14ac:dyDescent="0.25">
      <c r="A62" s="20"/>
      <c r="B62" s="20">
        <v>1109099</v>
      </c>
      <c r="C62" s="20" t="s">
        <v>62</v>
      </c>
      <c r="D62" s="21">
        <f>'[1]תקציב 2021 - דרישות '!I81</f>
        <v>300</v>
      </c>
      <c r="E62" s="27">
        <v>300</v>
      </c>
      <c r="F62" s="22"/>
      <c r="G62" s="21">
        <f>'[1]תקציב 2021 - דרישות '!J81</f>
        <v>300</v>
      </c>
    </row>
    <row r="63" spans="1:7" ht="16.5" hidden="1" customHeight="1" x14ac:dyDescent="0.25">
      <c r="A63" s="20"/>
      <c r="B63" s="20">
        <v>1</v>
      </c>
      <c r="C63" s="20" t="s">
        <v>63</v>
      </c>
      <c r="D63" s="21"/>
      <c r="E63" s="21"/>
      <c r="F63" s="21"/>
      <c r="G63" s="21"/>
    </row>
    <row r="64" spans="1:7" x14ac:dyDescent="0.25">
      <c r="A64" s="20"/>
      <c r="B64" s="20">
        <v>1109107</v>
      </c>
      <c r="C64" s="20" t="s">
        <v>64</v>
      </c>
      <c r="D64" s="21">
        <f>'[1]תקציב 2021 - דרישות '!I80</f>
        <v>700</v>
      </c>
      <c r="E64" s="27">
        <v>700</v>
      </c>
      <c r="F64" s="22"/>
      <c r="G64" s="21">
        <f>'[1]תקציב 2021 - דרישות '!J80</f>
        <v>700</v>
      </c>
    </row>
    <row r="65" spans="1:7" ht="16.5" hidden="1" customHeight="1" x14ac:dyDescent="0.25">
      <c r="A65" s="20"/>
      <c r="B65" s="20">
        <v>1</v>
      </c>
      <c r="C65" s="20" t="s">
        <v>64</v>
      </c>
      <c r="D65" s="21"/>
      <c r="E65" s="21"/>
      <c r="F65" s="21"/>
      <c r="G65" s="21"/>
    </row>
    <row r="66" spans="1:7" x14ac:dyDescent="0.25">
      <c r="A66" s="20"/>
      <c r="B66" s="20">
        <v>1109115</v>
      </c>
      <c r="C66" s="20" t="s">
        <v>65</v>
      </c>
      <c r="D66" s="21">
        <f>'[1]תקציב 2021 - דרישות '!I82</f>
        <v>300</v>
      </c>
      <c r="E66" s="27">
        <v>310</v>
      </c>
      <c r="F66" s="22"/>
      <c r="G66" s="21">
        <f>'[1]תקציב 2021 - דרישות '!J82</f>
        <v>300</v>
      </c>
    </row>
    <row r="67" spans="1:7" ht="16.5" hidden="1" customHeight="1" x14ac:dyDescent="0.25">
      <c r="A67" s="20"/>
      <c r="B67" s="20">
        <v>1</v>
      </c>
      <c r="C67" s="20" t="s">
        <v>66</v>
      </c>
      <c r="D67" s="21"/>
      <c r="E67" s="21"/>
      <c r="F67" s="21"/>
      <c r="G67" s="21"/>
    </row>
    <row r="68" spans="1:7" ht="16.5" hidden="1" customHeight="1" x14ac:dyDescent="0.25">
      <c r="A68" s="20"/>
      <c r="B68" s="20">
        <v>2</v>
      </c>
      <c r="C68" s="20" t="s">
        <v>67</v>
      </c>
      <c r="D68" s="21"/>
      <c r="E68" s="21"/>
      <c r="F68" s="21"/>
      <c r="G68" s="21"/>
    </row>
    <row r="69" spans="1:7" x14ac:dyDescent="0.25">
      <c r="A69" s="20"/>
      <c r="B69" s="20">
        <v>1109503</v>
      </c>
      <c r="C69" s="20" t="s">
        <v>68</v>
      </c>
      <c r="D69" s="21">
        <f>'[1]תקציב 2021 - דרישות '!I88</f>
        <v>1300</v>
      </c>
      <c r="E69" s="22">
        <v>1440</v>
      </c>
      <c r="F69" s="22"/>
      <c r="G69" s="21">
        <f>'[1]תקציב 2021 - דרישות '!J88</f>
        <v>1400</v>
      </c>
    </row>
    <row r="70" spans="1:7" ht="16.5" hidden="1" customHeight="1" x14ac:dyDescent="0.25">
      <c r="A70" s="20"/>
      <c r="B70" s="20">
        <v>1</v>
      </c>
      <c r="C70" s="20" t="s">
        <v>69</v>
      </c>
      <c r="D70" s="21"/>
      <c r="E70" s="21"/>
      <c r="F70" s="21"/>
      <c r="G70" s="21"/>
    </row>
    <row r="71" spans="1:7" ht="16.5" hidden="1" customHeight="1" x14ac:dyDescent="0.25">
      <c r="A71" s="20"/>
      <c r="B71" s="20">
        <v>2</v>
      </c>
      <c r="C71" s="20" t="s">
        <v>70</v>
      </c>
      <c r="D71" s="21"/>
      <c r="E71" s="21"/>
      <c r="F71" s="21"/>
      <c r="G71" s="21"/>
    </row>
    <row r="72" spans="1:7" ht="16.5" hidden="1" customHeight="1" x14ac:dyDescent="0.25">
      <c r="A72" s="20"/>
      <c r="B72" s="20">
        <v>3</v>
      </c>
      <c r="C72" s="20" t="s">
        <v>71</v>
      </c>
      <c r="D72" s="21"/>
      <c r="E72" s="21"/>
      <c r="F72" s="21"/>
      <c r="G72" s="21"/>
    </row>
    <row r="73" spans="1:7" ht="16.5" hidden="1" customHeight="1" x14ac:dyDescent="0.25">
      <c r="A73" s="20"/>
      <c r="B73" s="20">
        <v>4</v>
      </c>
      <c r="C73" s="20" t="s">
        <v>72</v>
      </c>
      <c r="D73" s="21"/>
      <c r="E73" s="21"/>
      <c r="F73" s="21"/>
      <c r="G73" s="21"/>
    </row>
    <row r="74" spans="1:7" ht="16.5" hidden="1" customHeight="1" x14ac:dyDescent="0.25">
      <c r="A74" s="20"/>
      <c r="B74" s="20">
        <v>5</v>
      </c>
      <c r="C74" s="20" t="s">
        <v>73</v>
      </c>
      <c r="D74" s="21"/>
      <c r="E74" s="21"/>
      <c r="F74" s="21"/>
      <c r="G74" s="21"/>
    </row>
    <row r="75" spans="1:7" x14ac:dyDescent="0.25">
      <c r="A75" s="20"/>
      <c r="B75" s="20">
        <v>1122225</v>
      </c>
      <c r="C75" s="20" t="s">
        <v>74</v>
      </c>
      <c r="D75" s="21">
        <f>'[1]תקציב 2021 - דרישות '!I86</f>
        <v>200</v>
      </c>
      <c r="E75" s="27">
        <v>200</v>
      </c>
      <c r="F75" s="22"/>
      <c r="G75" s="21">
        <f>'[1]תקציב 2021 - דרישות '!J86</f>
        <v>200</v>
      </c>
    </row>
    <row r="76" spans="1:7" x14ac:dyDescent="0.25">
      <c r="A76" s="20"/>
      <c r="B76" s="20">
        <v>1191600</v>
      </c>
      <c r="C76" s="20" t="s">
        <v>60</v>
      </c>
      <c r="D76" s="21">
        <f>'[1]תקציב 2021 - דרישות '!I94</f>
        <v>7400</v>
      </c>
      <c r="E76" s="22">
        <v>7658</v>
      </c>
      <c r="F76" s="22"/>
      <c r="G76" s="21">
        <f>'[1]תקציב 2021 - דרישות '!J94</f>
        <v>7400</v>
      </c>
    </row>
    <row r="77" spans="1:7" ht="16.5" hidden="1" customHeight="1" x14ac:dyDescent="0.25">
      <c r="A77" s="20"/>
      <c r="B77" s="20">
        <v>1</v>
      </c>
      <c r="C77" s="20" t="s">
        <v>75</v>
      </c>
      <c r="D77" s="21"/>
      <c r="E77" s="21"/>
      <c r="F77" s="21"/>
      <c r="G77" s="21"/>
    </row>
    <row r="78" spans="1:7" ht="16.5" hidden="1" customHeight="1" x14ac:dyDescent="0.25">
      <c r="A78" s="20"/>
      <c r="B78" s="20">
        <v>2</v>
      </c>
      <c r="C78" s="20" t="s">
        <v>70</v>
      </c>
      <c r="D78" s="21"/>
      <c r="E78" s="21"/>
      <c r="F78" s="21"/>
      <c r="G78" s="21"/>
    </row>
    <row r="79" spans="1:7" ht="16.5" hidden="1" customHeight="1" x14ac:dyDescent="0.25">
      <c r="A79" s="20"/>
      <c r="B79" s="20">
        <v>3</v>
      </c>
      <c r="C79" s="20" t="s">
        <v>76</v>
      </c>
      <c r="D79" s="21"/>
      <c r="E79" s="21"/>
      <c r="F79" s="21"/>
      <c r="G79" s="21"/>
    </row>
    <row r="80" spans="1:7" ht="16.5" hidden="1" customHeight="1" x14ac:dyDescent="0.25">
      <c r="A80" s="20"/>
      <c r="B80" s="20">
        <v>4</v>
      </c>
      <c r="C80" s="20" t="s">
        <v>72</v>
      </c>
      <c r="D80" s="21"/>
      <c r="E80" s="21"/>
      <c r="F80" s="21"/>
      <c r="G80" s="21"/>
    </row>
    <row r="81" spans="1:7" ht="16.5" hidden="1" customHeight="1" x14ac:dyDescent="0.25">
      <c r="A81" s="20"/>
      <c r="B81" s="20">
        <v>5</v>
      </c>
      <c r="C81" s="20" t="s">
        <v>77</v>
      </c>
      <c r="D81" s="21"/>
      <c r="E81" s="21"/>
      <c r="F81" s="21"/>
      <c r="G81" s="21"/>
    </row>
    <row r="82" spans="1:7" ht="16.5" hidden="1" customHeight="1" x14ac:dyDescent="0.25">
      <c r="A82" s="20"/>
      <c r="B82" s="20">
        <v>6</v>
      </c>
      <c r="C82" s="20" t="s">
        <v>78</v>
      </c>
      <c r="D82" s="21"/>
      <c r="E82" s="21"/>
      <c r="F82" s="21"/>
      <c r="G82" s="21"/>
    </row>
    <row r="83" spans="1:7" ht="16.5" hidden="1" customHeight="1" x14ac:dyDescent="0.25">
      <c r="A83" s="20"/>
      <c r="B83" s="20">
        <v>7</v>
      </c>
      <c r="C83" s="20" t="s">
        <v>79</v>
      </c>
      <c r="D83" s="21"/>
      <c r="E83" s="21"/>
      <c r="F83" s="21"/>
      <c r="G83" s="21"/>
    </row>
    <row r="84" spans="1:7" x14ac:dyDescent="0.25">
      <c r="A84" s="20"/>
      <c r="B84" s="20">
        <v>1191659</v>
      </c>
      <c r="C84" s="20" t="s">
        <v>80</v>
      </c>
      <c r="D84" s="21">
        <f>'[1]תקציב 2021 - דרישות '!I111</f>
        <v>300</v>
      </c>
      <c r="E84" s="27">
        <f>300+100</f>
        <v>400</v>
      </c>
      <c r="F84" s="22"/>
      <c r="G84" s="21">
        <f>'[1]תקציב 2021 - דרישות '!J111</f>
        <v>300</v>
      </c>
    </row>
    <row r="85" spans="1:7" ht="17.25" thickBot="1" x14ac:dyDescent="0.3">
      <c r="A85" s="20"/>
      <c r="B85" s="20">
        <v>1191675</v>
      </c>
      <c r="C85" s="20" t="s">
        <v>81</v>
      </c>
      <c r="D85" s="21">
        <f>'[1]תקציב 2021 - דרישות '!I105</f>
        <v>6000</v>
      </c>
      <c r="E85" s="22">
        <v>7400</v>
      </c>
      <c r="F85" s="22"/>
      <c r="G85" s="21">
        <f>'[1]תקציב 2021 - דרישות '!J105</f>
        <v>6050</v>
      </c>
    </row>
    <row r="86" spans="1:7" ht="16.5" hidden="1" customHeight="1" x14ac:dyDescent="0.25">
      <c r="A86" s="20"/>
      <c r="B86" s="20">
        <v>1</v>
      </c>
      <c r="C86" s="20" t="s">
        <v>82</v>
      </c>
      <c r="D86" s="21"/>
      <c r="E86" s="21"/>
      <c r="F86" s="21"/>
      <c r="G86" s="21"/>
    </row>
    <row r="87" spans="1:7" ht="16.5" hidden="1" customHeight="1" x14ac:dyDescent="0.25">
      <c r="A87" s="20"/>
      <c r="B87" s="20">
        <v>2</v>
      </c>
      <c r="C87" s="20" t="s">
        <v>83</v>
      </c>
      <c r="D87" s="21"/>
      <c r="E87" s="21"/>
      <c r="F87" s="21"/>
      <c r="G87" s="21"/>
    </row>
    <row r="88" spans="1:7" x14ac:dyDescent="0.25">
      <c r="A88" s="28">
        <v>40</v>
      </c>
      <c r="B88" s="28" t="s">
        <v>84</v>
      </c>
      <c r="C88" s="29"/>
      <c r="D88" s="30">
        <f t="shared" ref="D88:G88" si="5">SUM(D89,D94)</f>
        <v>1340</v>
      </c>
      <c r="E88" s="30">
        <f t="shared" si="5"/>
        <v>1340</v>
      </c>
      <c r="F88" s="30"/>
      <c r="G88" s="30">
        <f t="shared" si="5"/>
        <v>1380</v>
      </c>
    </row>
    <row r="89" spans="1:7" x14ac:dyDescent="0.25">
      <c r="A89" s="20"/>
      <c r="B89" s="20">
        <v>1191642</v>
      </c>
      <c r="C89" s="20" t="s">
        <v>85</v>
      </c>
      <c r="D89" s="21">
        <f>'[1]תקציב 2021 - דרישות '!I116</f>
        <v>1340</v>
      </c>
      <c r="E89" s="21">
        <v>1300</v>
      </c>
      <c r="F89" s="21"/>
      <c r="G89" s="21">
        <f>'[1]תקציב 2021 - דרישות '!J116</f>
        <v>1340</v>
      </c>
    </row>
    <row r="90" spans="1:7" ht="16.5" hidden="1" customHeight="1" x14ac:dyDescent="0.25">
      <c r="A90" s="20"/>
      <c r="B90" s="20">
        <v>1</v>
      </c>
      <c r="C90" s="20" t="s">
        <v>86</v>
      </c>
      <c r="D90" s="21"/>
      <c r="E90" s="21"/>
      <c r="F90" s="21"/>
      <c r="G90" s="21">
        <f>'[1]תקציב 2021 - דרישות '!J117</f>
        <v>100</v>
      </c>
    </row>
    <row r="91" spans="1:7" ht="16.5" hidden="1" customHeight="1" x14ac:dyDescent="0.25">
      <c r="A91" s="20"/>
      <c r="B91" s="20">
        <v>2</v>
      </c>
      <c r="C91" s="20" t="s">
        <v>70</v>
      </c>
      <c r="D91" s="21"/>
      <c r="E91" s="21"/>
      <c r="F91" s="21"/>
      <c r="G91" s="21">
        <f>'[1]תקציב 2021 - דרישות '!J118</f>
        <v>100</v>
      </c>
    </row>
    <row r="92" spans="1:7" ht="16.5" hidden="1" customHeight="1" x14ac:dyDescent="0.25">
      <c r="A92" s="20"/>
      <c r="B92" s="20">
        <v>3</v>
      </c>
      <c r="C92" s="20" t="s">
        <v>76</v>
      </c>
      <c r="D92" s="21"/>
      <c r="E92" s="21"/>
      <c r="F92" s="21"/>
      <c r="G92" s="21">
        <f>'[1]תקציב 2021 - דרישות '!J119</f>
        <v>0</v>
      </c>
    </row>
    <row r="93" spans="1:7" ht="16.5" hidden="1" customHeight="1" x14ac:dyDescent="0.25">
      <c r="A93" s="20"/>
      <c r="B93" s="20">
        <v>4</v>
      </c>
      <c r="C93" s="20" t="s">
        <v>72</v>
      </c>
      <c r="D93" s="21"/>
      <c r="E93" s="21"/>
      <c r="F93" s="21"/>
      <c r="G93" s="21">
        <f>'[1]תקציב 2021 - דרישות '!J120</f>
        <v>900</v>
      </c>
    </row>
    <row r="94" spans="1:7" ht="16.5" customHeight="1" x14ac:dyDescent="0.25">
      <c r="A94" s="20"/>
      <c r="B94" s="20">
        <v>1192095</v>
      </c>
      <c r="C94" s="20" t="s">
        <v>87</v>
      </c>
      <c r="D94" s="21">
        <f>'[1]תקציב 2021 - דרישות '!I123</f>
        <v>0</v>
      </c>
      <c r="E94" s="21">
        <v>40</v>
      </c>
      <c r="F94" s="21"/>
      <c r="G94" s="21">
        <f>'[1]תקציב 2021 - דרישות '!J123</f>
        <v>40</v>
      </c>
    </row>
    <row r="95" spans="1:7" x14ac:dyDescent="0.25">
      <c r="A95" s="14">
        <v>50</v>
      </c>
      <c r="B95" s="14" t="s">
        <v>88</v>
      </c>
      <c r="C95" s="14"/>
      <c r="D95" s="15">
        <f t="shared" ref="D95:G95" si="6">SUM(D96,D101)</f>
        <v>2150</v>
      </c>
      <c r="E95" s="15">
        <f t="shared" si="6"/>
        <v>2200</v>
      </c>
      <c r="F95" s="15"/>
      <c r="G95" s="15">
        <f t="shared" si="6"/>
        <v>2165</v>
      </c>
    </row>
    <row r="96" spans="1:7" x14ac:dyDescent="0.25">
      <c r="A96" s="20"/>
      <c r="B96" s="20">
        <v>1191709</v>
      </c>
      <c r="C96" s="20" t="s">
        <v>89</v>
      </c>
      <c r="D96" s="21">
        <f>'[1]תקציב 2021 - דרישות '!I125</f>
        <v>400</v>
      </c>
      <c r="E96" s="21">
        <v>400</v>
      </c>
      <c r="F96" s="21"/>
      <c r="G96" s="21">
        <f>'[1]תקציב 2021 - דרישות '!J125</f>
        <v>400</v>
      </c>
    </row>
    <row r="97" spans="1:7" ht="16.5" hidden="1" customHeight="1" x14ac:dyDescent="0.25">
      <c r="A97" s="20"/>
      <c r="B97" s="20">
        <v>1</v>
      </c>
      <c r="C97" s="20" t="s">
        <v>90</v>
      </c>
      <c r="D97" s="21"/>
      <c r="E97" s="21"/>
      <c r="F97" s="21"/>
      <c r="G97" s="21"/>
    </row>
    <row r="98" spans="1:7" ht="16.5" hidden="1" customHeight="1" x14ac:dyDescent="0.25">
      <c r="A98" s="20"/>
      <c r="B98" s="20">
        <v>2</v>
      </c>
      <c r="C98" s="20" t="s">
        <v>70</v>
      </c>
      <c r="D98" s="21"/>
      <c r="E98" s="21"/>
      <c r="F98" s="21"/>
      <c r="G98" s="21"/>
    </row>
    <row r="99" spans="1:7" ht="16.5" hidden="1" customHeight="1" x14ac:dyDescent="0.25">
      <c r="A99" s="20"/>
      <c r="B99" s="20">
        <v>3</v>
      </c>
      <c r="C99" s="20" t="s">
        <v>91</v>
      </c>
      <c r="D99" s="21"/>
      <c r="E99" s="21"/>
      <c r="F99" s="21"/>
      <c r="G99" s="21"/>
    </row>
    <row r="100" spans="1:7" ht="16.5" hidden="1" customHeight="1" x14ac:dyDescent="0.25">
      <c r="A100" s="20"/>
      <c r="B100" s="20">
        <v>4</v>
      </c>
      <c r="C100" s="20" t="s">
        <v>72</v>
      </c>
      <c r="D100" s="21"/>
      <c r="E100" s="21"/>
      <c r="F100" s="21"/>
      <c r="G100" s="21"/>
    </row>
    <row r="101" spans="1:7" x14ac:dyDescent="0.25">
      <c r="A101" s="20"/>
      <c r="B101" s="20">
        <v>1191808</v>
      </c>
      <c r="C101" s="20" t="s">
        <v>92</v>
      </c>
      <c r="D101" s="21">
        <f>'[1]תקציב 2021 - דרישות '!I130</f>
        <v>1750</v>
      </c>
      <c r="E101" s="21">
        <v>1800</v>
      </c>
      <c r="F101" s="21"/>
      <c r="G101" s="21">
        <f>'[1]תקציב 2021 - דרישות '!J130</f>
        <v>1765</v>
      </c>
    </row>
    <row r="102" spans="1:7" ht="16.5" hidden="1" customHeight="1" x14ac:dyDescent="0.25">
      <c r="A102" s="20"/>
      <c r="B102" s="20">
        <v>1</v>
      </c>
      <c r="C102" s="20" t="s">
        <v>93</v>
      </c>
      <c r="D102" s="21"/>
      <c r="E102" s="21"/>
      <c r="F102" s="21"/>
      <c r="G102" s="21"/>
    </row>
    <row r="103" spans="1:7" ht="16.5" hidden="1" customHeight="1" x14ac:dyDescent="0.25">
      <c r="A103" s="20"/>
      <c r="B103" s="20">
        <v>2</v>
      </c>
      <c r="C103" s="20" t="s">
        <v>70</v>
      </c>
      <c r="D103" s="21"/>
      <c r="E103" s="21"/>
      <c r="F103" s="21"/>
      <c r="G103" s="21"/>
    </row>
    <row r="104" spans="1:7" ht="16.5" hidden="1" customHeight="1" x14ac:dyDescent="0.25">
      <c r="A104" s="20"/>
      <c r="B104" s="20">
        <v>3</v>
      </c>
      <c r="C104" s="20" t="s">
        <v>91</v>
      </c>
      <c r="D104" s="21"/>
      <c r="E104" s="21"/>
      <c r="F104" s="21"/>
      <c r="G104" s="21"/>
    </row>
    <row r="105" spans="1:7" ht="16.5" hidden="1" customHeight="1" x14ac:dyDescent="0.25">
      <c r="A105" s="20"/>
      <c r="B105" s="20">
        <v>4</v>
      </c>
      <c r="C105" s="20" t="s">
        <v>72</v>
      </c>
      <c r="D105" s="21"/>
      <c r="E105" s="21"/>
      <c r="F105" s="21"/>
      <c r="G105" s="21"/>
    </row>
    <row r="106" spans="1:7" ht="16.5" hidden="1" customHeight="1" x14ac:dyDescent="0.25">
      <c r="A106" s="20"/>
      <c r="B106" s="20">
        <v>5</v>
      </c>
      <c r="C106" s="20" t="s">
        <v>94</v>
      </c>
      <c r="D106" s="21"/>
      <c r="E106" s="21"/>
      <c r="F106" s="21"/>
      <c r="G106" s="21"/>
    </row>
    <row r="107" spans="1:7" ht="16.5" hidden="1" customHeight="1" x14ac:dyDescent="0.25">
      <c r="A107" s="20"/>
      <c r="B107" s="20">
        <v>6</v>
      </c>
      <c r="C107" s="20" t="s">
        <v>95</v>
      </c>
      <c r="D107" s="21"/>
      <c r="E107" s="21"/>
      <c r="F107" s="21"/>
      <c r="G107" s="21"/>
    </row>
    <row r="108" spans="1:7" ht="16.5" hidden="1" customHeight="1" x14ac:dyDescent="0.25">
      <c r="A108" s="20"/>
      <c r="B108" s="20">
        <v>7</v>
      </c>
      <c r="C108" s="20" t="s">
        <v>96</v>
      </c>
      <c r="D108" s="21"/>
      <c r="E108" s="21"/>
      <c r="F108" s="21"/>
      <c r="G108" s="21"/>
    </row>
    <row r="109" spans="1:7" x14ac:dyDescent="0.25">
      <c r="A109" s="14">
        <v>60</v>
      </c>
      <c r="B109" s="14" t="s">
        <v>97</v>
      </c>
      <c r="C109" s="14"/>
      <c r="D109" s="15">
        <f t="shared" ref="D109:G109" si="7">D114+D119</f>
        <v>1170</v>
      </c>
      <c r="E109" s="15">
        <f t="shared" si="7"/>
        <v>780</v>
      </c>
      <c r="F109" s="15"/>
      <c r="G109" s="15">
        <f t="shared" si="7"/>
        <v>1125</v>
      </c>
    </row>
    <row r="110" spans="1:7" ht="16.5" hidden="1" customHeight="1" x14ac:dyDescent="0.25">
      <c r="A110" s="20"/>
      <c r="B110" s="20">
        <v>1</v>
      </c>
      <c r="C110" s="20" t="s">
        <v>98</v>
      </c>
      <c r="D110" s="21"/>
      <c r="E110" s="21"/>
      <c r="F110" s="21"/>
      <c r="G110" s="21"/>
    </row>
    <row r="111" spans="1:7" ht="16.5" hidden="1" customHeight="1" x14ac:dyDescent="0.25">
      <c r="A111" s="20"/>
      <c r="B111" s="20">
        <v>2</v>
      </c>
      <c r="C111" s="20" t="s">
        <v>99</v>
      </c>
      <c r="D111" s="21"/>
      <c r="E111" s="21"/>
      <c r="F111" s="21"/>
      <c r="G111" s="21"/>
    </row>
    <row r="112" spans="1:7" ht="16.5" hidden="1" customHeight="1" x14ac:dyDescent="0.25">
      <c r="A112" s="20"/>
      <c r="B112" s="20">
        <v>3</v>
      </c>
      <c r="C112" s="20" t="s">
        <v>91</v>
      </c>
      <c r="D112" s="21"/>
      <c r="E112" s="21"/>
      <c r="F112" s="21"/>
      <c r="G112" s="21"/>
    </row>
    <row r="113" spans="1:7" ht="16.5" hidden="1" customHeight="1" x14ac:dyDescent="0.25">
      <c r="A113" s="20"/>
      <c r="B113" s="20">
        <v>4</v>
      </c>
      <c r="C113" s="20" t="s">
        <v>100</v>
      </c>
      <c r="D113" s="21"/>
      <c r="E113" s="21"/>
      <c r="F113" s="21"/>
      <c r="G113" s="21"/>
    </row>
    <row r="114" spans="1:7" x14ac:dyDescent="0.25">
      <c r="A114" s="20"/>
      <c r="B114" s="20">
        <v>1109305</v>
      </c>
      <c r="C114" s="20" t="s">
        <v>101</v>
      </c>
      <c r="D114" s="21">
        <f>'[1]תקציב 2021 - דרישות '!I147</f>
        <v>650</v>
      </c>
      <c r="E114" s="21">
        <v>420</v>
      </c>
      <c r="F114" s="21"/>
      <c r="G114" s="21">
        <f>'[1]תקציב 2021 - דרישות '!J147</f>
        <v>650</v>
      </c>
    </row>
    <row r="115" spans="1:7" ht="16.5" hidden="1" customHeight="1" x14ac:dyDescent="0.25">
      <c r="A115" s="20"/>
      <c r="B115" s="20">
        <v>1</v>
      </c>
      <c r="C115" s="20" t="s">
        <v>102</v>
      </c>
      <c r="D115" s="21"/>
      <c r="E115" s="21"/>
      <c r="F115" s="21"/>
      <c r="G115" s="21"/>
    </row>
    <row r="116" spans="1:7" ht="16.5" hidden="1" customHeight="1" x14ac:dyDescent="0.25">
      <c r="A116" s="20"/>
      <c r="B116" s="20">
        <v>2</v>
      </c>
      <c r="C116" s="20" t="s">
        <v>99</v>
      </c>
      <c r="D116" s="21"/>
      <c r="E116" s="21"/>
      <c r="F116" s="21"/>
      <c r="G116" s="21"/>
    </row>
    <row r="117" spans="1:7" ht="16.5" hidden="1" customHeight="1" x14ac:dyDescent="0.25">
      <c r="A117" s="20"/>
      <c r="B117" s="20">
        <v>3</v>
      </c>
      <c r="C117" s="20" t="s">
        <v>76</v>
      </c>
      <c r="D117" s="21"/>
      <c r="E117" s="21"/>
      <c r="F117" s="21"/>
      <c r="G117" s="21"/>
    </row>
    <row r="118" spans="1:7" ht="16.5" hidden="1" customHeight="1" x14ac:dyDescent="0.25">
      <c r="A118" s="20"/>
      <c r="B118" s="20">
        <v>4</v>
      </c>
      <c r="C118" s="20" t="s">
        <v>100</v>
      </c>
      <c r="D118" s="21"/>
      <c r="E118" s="21"/>
      <c r="F118" s="21"/>
      <c r="G118" s="21"/>
    </row>
    <row r="119" spans="1:7" x14ac:dyDescent="0.25">
      <c r="A119" s="20"/>
      <c r="B119" s="20">
        <v>1109404</v>
      </c>
      <c r="C119" s="20" t="s">
        <v>103</v>
      </c>
      <c r="D119" s="21">
        <f>'[1]תקציב 2021 - דרישות '!I151</f>
        <v>520</v>
      </c>
      <c r="E119" s="21">
        <v>360</v>
      </c>
      <c r="F119" s="21"/>
      <c r="G119" s="21">
        <f>'[1]תקציב 2021 - דרישות '!J151</f>
        <v>475</v>
      </c>
    </row>
    <row r="120" spans="1:7" ht="16.5" hidden="1" customHeight="1" x14ac:dyDescent="0.25">
      <c r="A120" s="20"/>
      <c r="B120" s="20">
        <v>1</v>
      </c>
      <c r="C120" s="20" t="s">
        <v>104</v>
      </c>
      <c r="D120" s="21"/>
      <c r="E120" s="21"/>
      <c r="F120" s="21"/>
      <c r="G120" s="21"/>
    </row>
    <row r="121" spans="1:7" ht="16.5" hidden="1" customHeight="1" x14ac:dyDescent="0.25">
      <c r="A121" s="20"/>
      <c r="B121" s="20">
        <v>2</v>
      </c>
      <c r="C121" s="20" t="s">
        <v>99</v>
      </c>
      <c r="D121" s="21"/>
      <c r="E121" s="21"/>
      <c r="F121" s="21"/>
      <c r="G121" s="21"/>
    </row>
    <row r="122" spans="1:7" ht="16.5" hidden="1" customHeight="1" x14ac:dyDescent="0.25">
      <c r="A122" s="20"/>
      <c r="B122" s="20">
        <v>3</v>
      </c>
      <c r="C122" s="20" t="s">
        <v>76</v>
      </c>
      <c r="D122" s="21"/>
      <c r="E122" s="21"/>
      <c r="F122" s="21"/>
      <c r="G122" s="21"/>
    </row>
    <row r="123" spans="1:7" ht="16.5" hidden="1" customHeight="1" x14ac:dyDescent="0.25">
      <c r="A123" s="20"/>
      <c r="B123" s="20">
        <v>4</v>
      </c>
      <c r="C123" s="20" t="s">
        <v>100</v>
      </c>
      <c r="D123" s="21"/>
      <c r="E123" s="21"/>
      <c r="F123" s="21"/>
      <c r="G123" s="21"/>
    </row>
    <row r="124" spans="1:7" ht="16.5" hidden="1" customHeight="1" x14ac:dyDescent="0.25">
      <c r="A124" s="20"/>
      <c r="B124" s="20">
        <v>1</v>
      </c>
      <c r="C124" s="20" t="s">
        <v>105</v>
      </c>
      <c r="D124" s="21"/>
      <c r="E124" s="21"/>
      <c r="F124" s="21"/>
      <c r="G124" s="21"/>
    </row>
    <row r="125" spans="1:7" ht="16.5" customHeight="1" x14ac:dyDescent="0.25">
      <c r="A125" s="31" t="s">
        <v>106</v>
      </c>
      <c r="B125" s="32" t="s">
        <v>107</v>
      </c>
      <c r="C125" s="31"/>
      <c r="D125" s="33"/>
      <c r="E125" s="33"/>
      <c r="F125" s="33"/>
      <c r="G125" s="33"/>
    </row>
    <row r="126" spans="1:7" ht="16.5" customHeight="1" thickBot="1" x14ac:dyDescent="0.3">
      <c r="A126" s="31"/>
      <c r="B126" s="32"/>
      <c r="C126" s="31"/>
      <c r="D126" s="33"/>
      <c r="E126" s="33"/>
      <c r="F126" s="33"/>
      <c r="G126" s="33"/>
    </row>
    <row r="127" spans="1:7" ht="17.25" customHeight="1" thickBot="1" x14ac:dyDescent="0.3">
      <c r="A127" s="69" t="s">
        <v>2</v>
      </c>
      <c r="B127" s="69" t="s">
        <v>3</v>
      </c>
      <c r="C127" s="69"/>
      <c r="D127" s="70">
        <v>2020</v>
      </c>
      <c r="E127" s="71"/>
      <c r="F127" s="70">
        <v>2021</v>
      </c>
      <c r="G127" s="72"/>
    </row>
    <row r="128" spans="1:7" ht="36" customHeight="1" thickBot="1" x14ac:dyDescent="0.3">
      <c r="A128" s="69"/>
      <c r="B128" s="69"/>
      <c r="C128" s="69"/>
      <c r="D128" s="5" t="s">
        <v>4</v>
      </c>
      <c r="E128" s="5" t="s">
        <v>5</v>
      </c>
      <c r="F128" s="6" t="s">
        <v>6</v>
      </c>
      <c r="G128" s="7" t="s">
        <v>4</v>
      </c>
    </row>
    <row r="129" spans="1:7" x14ac:dyDescent="0.25">
      <c r="A129" s="9">
        <v>70</v>
      </c>
      <c r="B129" s="9" t="s">
        <v>108</v>
      </c>
      <c r="C129" s="9"/>
      <c r="D129" s="34">
        <f t="shared" ref="D129:G129" si="8">D130+D138+D143+D147+D151</f>
        <v>16040</v>
      </c>
      <c r="E129" s="34">
        <f t="shared" si="8"/>
        <v>18030</v>
      </c>
      <c r="F129" s="34"/>
      <c r="G129" s="34">
        <f t="shared" si="8"/>
        <v>29125</v>
      </c>
    </row>
    <row r="130" spans="1:7" ht="16.5" customHeight="1" x14ac:dyDescent="0.25">
      <c r="A130" s="20"/>
      <c r="B130" s="20">
        <v>1161009</v>
      </c>
      <c r="C130" s="20" t="s">
        <v>108</v>
      </c>
      <c r="D130" s="21">
        <f>'[1]תקציב 2021 - דרישות '!I161</f>
        <v>11590</v>
      </c>
      <c r="E130" s="21">
        <v>10130</v>
      </c>
      <c r="F130" s="21"/>
      <c r="G130" s="21">
        <f>'[1]תקציב 2021 - דרישות '!J161</f>
        <v>11150</v>
      </c>
    </row>
    <row r="131" spans="1:7" ht="13.5" hidden="1" customHeight="1" x14ac:dyDescent="0.25">
      <c r="A131" s="20"/>
      <c r="B131" s="20">
        <v>1</v>
      </c>
      <c r="C131" s="20" t="s">
        <v>109</v>
      </c>
      <c r="D131" s="21">
        <f>'[1]תקציב 2021 - דרישות '!I162</f>
        <v>200</v>
      </c>
      <c r="E131" s="21"/>
      <c r="F131" s="21"/>
      <c r="G131" s="21"/>
    </row>
    <row r="132" spans="1:7" ht="13.5" hidden="1" customHeight="1" x14ac:dyDescent="0.25">
      <c r="A132" s="20"/>
      <c r="B132" s="20">
        <v>2</v>
      </c>
      <c r="C132" s="20" t="s">
        <v>110</v>
      </c>
      <c r="D132" s="21">
        <f>'[1]תקציב 2021 - דרישות '!I163</f>
        <v>200</v>
      </c>
      <c r="E132" s="21"/>
      <c r="F132" s="21"/>
      <c r="G132" s="21"/>
    </row>
    <row r="133" spans="1:7" ht="12.75" hidden="1" customHeight="1" x14ac:dyDescent="0.25">
      <c r="A133" s="20"/>
      <c r="B133" s="20">
        <v>3</v>
      </c>
      <c r="C133" s="20" t="s">
        <v>76</v>
      </c>
      <c r="D133" s="21">
        <f>'[1]תקציב 2021 - דרישות '!I164</f>
        <v>3850</v>
      </c>
      <c r="E133" s="21"/>
      <c r="F133" s="21"/>
      <c r="G133" s="21"/>
    </row>
    <row r="134" spans="1:7" ht="16.5" hidden="1" customHeight="1" x14ac:dyDescent="0.25">
      <c r="A134" s="20"/>
      <c r="B134" s="20">
        <v>4</v>
      </c>
      <c r="C134" s="20" t="s">
        <v>111</v>
      </c>
      <c r="D134" s="21">
        <f>'[1]תקציב 2021 - דרישות '!I165</f>
        <v>200</v>
      </c>
      <c r="E134" s="21"/>
      <c r="F134" s="21"/>
      <c r="G134" s="21"/>
    </row>
    <row r="135" spans="1:7" ht="16.5" hidden="1" customHeight="1" x14ac:dyDescent="0.25">
      <c r="A135" s="20"/>
      <c r="B135" s="20">
        <v>5</v>
      </c>
      <c r="C135" s="20" t="s">
        <v>112</v>
      </c>
      <c r="D135" s="21">
        <f>'[1]תקציב 2021 - דרישות '!I166</f>
        <v>5600</v>
      </c>
      <c r="E135" s="21"/>
      <c r="F135" s="21"/>
      <c r="G135" s="21"/>
    </row>
    <row r="136" spans="1:7" ht="16.5" hidden="1" customHeight="1" x14ac:dyDescent="0.25">
      <c r="A136" s="20"/>
      <c r="B136" s="20">
        <v>6</v>
      </c>
      <c r="C136" s="20" t="s">
        <v>113</v>
      </c>
      <c r="D136" s="21">
        <f>'[1]תקציב 2021 - דרישות '!I167</f>
        <v>100</v>
      </c>
      <c r="E136" s="21"/>
      <c r="F136" s="21"/>
      <c r="G136" s="21"/>
    </row>
    <row r="137" spans="1:7" ht="16.5" hidden="1" customHeight="1" x14ac:dyDescent="0.25">
      <c r="A137" s="20"/>
      <c r="B137" s="20">
        <v>8</v>
      </c>
      <c r="C137" s="20" t="s">
        <v>114</v>
      </c>
      <c r="D137" s="21">
        <f>'[1]תקציב 2021 - דרישות '!I168</f>
        <v>850</v>
      </c>
      <c r="E137" s="21"/>
      <c r="F137" s="21"/>
      <c r="G137" s="21"/>
    </row>
    <row r="138" spans="1:7" x14ac:dyDescent="0.25">
      <c r="A138" s="20"/>
      <c r="B138" s="20">
        <v>1161108</v>
      </c>
      <c r="C138" s="20" t="s">
        <v>115</v>
      </c>
      <c r="D138" s="21">
        <f>'[1]תקציב 2021 - דרישות '!I172</f>
        <v>1100</v>
      </c>
      <c r="E138" s="21">
        <v>1340</v>
      </c>
      <c r="F138" s="21"/>
      <c r="G138" s="21">
        <f>'[1]תקציב 2021 - דרישות '!J172</f>
        <v>900</v>
      </c>
    </row>
    <row r="139" spans="1:7" ht="16.5" hidden="1" customHeight="1" x14ac:dyDescent="0.25">
      <c r="A139" s="20"/>
      <c r="B139" s="20">
        <v>1</v>
      </c>
      <c r="C139" s="20" t="s">
        <v>115</v>
      </c>
      <c r="D139" s="21"/>
      <c r="E139" s="21"/>
      <c r="F139" s="21"/>
      <c r="G139" s="21"/>
    </row>
    <row r="140" spans="1:7" ht="16.5" hidden="1" customHeight="1" x14ac:dyDescent="0.25">
      <c r="A140" s="20"/>
      <c r="B140" s="20">
        <v>1</v>
      </c>
      <c r="C140" s="20" t="s">
        <v>116</v>
      </c>
      <c r="D140" s="21"/>
      <c r="E140" s="21"/>
      <c r="F140" s="21"/>
      <c r="G140" s="21"/>
    </row>
    <row r="141" spans="1:7" ht="16.5" hidden="1" customHeight="1" x14ac:dyDescent="0.25">
      <c r="A141" s="20"/>
      <c r="B141" s="20">
        <v>2</v>
      </c>
      <c r="C141" s="20" t="s">
        <v>117</v>
      </c>
      <c r="D141" s="21"/>
      <c r="E141" s="21"/>
      <c r="F141" s="21"/>
      <c r="G141" s="21"/>
    </row>
    <row r="142" spans="1:7" ht="16.5" hidden="1" customHeight="1" x14ac:dyDescent="0.25">
      <c r="A142" s="20"/>
      <c r="B142" s="20">
        <v>3</v>
      </c>
      <c r="C142" s="20" t="s">
        <v>118</v>
      </c>
      <c r="D142" s="21"/>
      <c r="E142" s="21"/>
      <c r="F142" s="21"/>
      <c r="G142" s="21"/>
    </row>
    <row r="143" spans="1:7" x14ac:dyDescent="0.25">
      <c r="A143" s="20"/>
      <c r="B143" s="20">
        <v>1161603</v>
      </c>
      <c r="C143" s="20" t="s">
        <v>119</v>
      </c>
      <c r="D143" s="21">
        <f>'[1]תקציב 2021 - דרישות '!I175</f>
        <v>3310</v>
      </c>
      <c r="E143" s="21">
        <v>6510</v>
      </c>
      <c r="F143" s="21"/>
      <c r="G143" s="21">
        <f>'[1]תקציב 2021 - דרישות '!J175</f>
        <v>5715</v>
      </c>
    </row>
    <row r="144" spans="1:7" ht="16.5" hidden="1" customHeight="1" x14ac:dyDescent="0.25">
      <c r="A144" s="20"/>
      <c r="B144" s="20">
        <v>1</v>
      </c>
      <c r="C144" s="20" t="s">
        <v>120</v>
      </c>
      <c r="D144" s="21"/>
      <c r="E144" s="21"/>
      <c r="F144" s="21"/>
      <c r="G144" s="21"/>
    </row>
    <row r="145" spans="1:7" ht="16.5" hidden="1" customHeight="1" x14ac:dyDescent="0.25">
      <c r="A145" s="20"/>
      <c r="B145" s="20">
        <v>2</v>
      </c>
      <c r="C145" s="20" t="s">
        <v>121</v>
      </c>
      <c r="D145" s="21"/>
      <c r="E145" s="21"/>
      <c r="F145" s="21"/>
      <c r="G145" s="21"/>
    </row>
    <row r="146" spans="1:7" ht="16.5" hidden="1" customHeight="1" x14ac:dyDescent="0.25">
      <c r="A146" s="20"/>
      <c r="B146" s="20">
        <v>3</v>
      </c>
      <c r="C146" s="20" t="s">
        <v>122</v>
      </c>
      <c r="D146" s="21"/>
      <c r="E146" s="21"/>
      <c r="F146" s="21"/>
      <c r="G146" s="21"/>
    </row>
    <row r="147" spans="1:7" x14ac:dyDescent="0.25">
      <c r="A147" s="20"/>
      <c r="B147" s="20">
        <v>1161702</v>
      </c>
      <c r="C147" s="20" t="s">
        <v>123</v>
      </c>
      <c r="D147" s="21">
        <f>'[1]תקציב 2021 - דרישות '!I181</f>
        <v>40</v>
      </c>
      <c r="E147" s="21">
        <v>50</v>
      </c>
      <c r="F147" s="21"/>
      <c r="G147" s="21">
        <f>'[1]תקציב 2021 - דרישות '!J181</f>
        <v>0</v>
      </c>
    </row>
    <row r="148" spans="1:7" ht="16.5" hidden="1" customHeight="1" x14ac:dyDescent="0.25">
      <c r="A148" s="20"/>
      <c r="B148" s="20">
        <v>1</v>
      </c>
      <c r="C148" s="20" t="s">
        <v>124</v>
      </c>
      <c r="D148" s="21"/>
      <c r="E148" s="21"/>
      <c r="F148" s="21"/>
      <c r="G148" s="21"/>
    </row>
    <row r="149" spans="1:7" ht="16.5" hidden="1" customHeight="1" x14ac:dyDescent="0.25">
      <c r="A149" s="20"/>
      <c r="B149" s="20">
        <v>2</v>
      </c>
      <c r="C149" s="20" t="s">
        <v>125</v>
      </c>
      <c r="D149" s="21"/>
      <c r="E149" s="21"/>
      <c r="F149" s="21"/>
      <c r="G149" s="21"/>
    </row>
    <row r="150" spans="1:7" ht="16.5" hidden="1" customHeight="1" x14ac:dyDescent="0.25">
      <c r="A150" s="20"/>
      <c r="B150" s="20">
        <v>3</v>
      </c>
      <c r="C150" s="20" t="s">
        <v>126</v>
      </c>
      <c r="D150" s="21"/>
      <c r="E150" s="21"/>
      <c r="F150" s="21"/>
      <c r="G150" s="21"/>
    </row>
    <row r="151" spans="1:7" ht="16.5" customHeight="1" x14ac:dyDescent="0.25">
      <c r="A151" s="20"/>
      <c r="B151" s="20">
        <v>2108116</v>
      </c>
      <c r="C151" s="20" t="s">
        <v>127</v>
      </c>
      <c r="D151" s="21">
        <v>0</v>
      </c>
      <c r="E151" s="21">
        <v>0</v>
      </c>
      <c r="F151" s="21"/>
      <c r="G151" s="21">
        <f>'[1]תקציב 2021 - דרישות '!J182</f>
        <v>11360</v>
      </c>
    </row>
    <row r="152" spans="1:7" x14ac:dyDescent="0.25">
      <c r="A152" s="14">
        <v>80</v>
      </c>
      <c r="B152" s="14" t="s">
        <v>128</v>
      </c>
      <c r="C152" s="14"/>
      <c r="D152" s="15">
        <f t="shared" ref="D152:G152" si="9">D153</f>
        <v>1000</v>
      </c>
      <c r="E152" s="15">
        <f t="shared" si="9"/>
        <v>1350</v>
      </c>
      <c r="F152" s="15"/>
      <c r="G152" s="15">
        <f t="shared" si="9"/>
        <v>1300</v>
      </c>
    </row>
    <row r="153" spans="1:7" x14ac:dyDescent="0.25">
      <c r="A153" s="20"/>
      <c r="B153" s="20">
        <v>1161306</v>
      </c>
      <c r="C153" s="20" t="s">
        <v>128</v>
      </c>
      <c r="D153" s="21">
        <f>'[1]תקציב 2021 - דרישות '!I184</f>
        <v>1000</v>
      </c>
      <c r="E153" s="21">
        <v>1350</v>
      </c>
      <c r="F153" s="21"/>
      <c r="G153" s="21">
        <f>'[1]תקציב 2021 - דרישות '!J184</f>
        <v>1300</v>
      </c>
    </row>
    <row r="154" spans="1:7" x14ac:dyDescent="0.25">
      <c r="A154" s="14">
        <v>90</v>
      </c>
      <c r="B154" s="14" t="s">
        <v>129</v>
      </c>
      <c r="C154" s="14"/>
      <c r="D154" s="15">
        <f>SUM(D155:D164)+D166+D165</f>
        <v>21150</v>
      </c>
      <c r="E154" s="15">
        <f>SUM(E155:E164)+E166+E165</f>
        <v>23570</v>
      </c>
      <c r="F154" s="15"/>
      <c r="G154" s="15">
        <f>SUM(G155,G157,G163,G164,G165,G166)</f>
        <v>22550</v>
      </c>
    </row>
    <row r="155" spans="1:7" x14ac:dyDescent="0.25">
      <c r="A155" s="20"/>
      <c r="B155" s="20">
        <v>1131150</v>
      </c>
      <c r="C155" s="20" t="s">
        <v>130</v>
      </c>
      <c r="D155" s="21">
        <f>'[1]תקציב 2021 - דרישות '!I189</f>
        <v>6150</v>
      </c>
      <c r="E155" s="21">
        <v>6550</v>
      </c>
      <c r="F155" s="21"/>
      <c r="G155" s="21">
        <f>'[1]תקציב 2021 - דרישות '!J189</f>
        <v>6150</v>
      </c>
    </row>
    <row r="156" spans="1:7" ht="16.5" hidden="1" customHeight="1" x14ac:dyDescent="0.25">
      <c r="A156" s="20"/>
      <c r="B156" s="20">
        <v>1</v>
      </c>
      <c r="C156" s="20" t="s">
        <v>131</v>
      </c>
      <c r="D156" s="21"/>
      <c r="E156" s="21"/>
      <c r="F156" s="21"/>
      <c r="G156" s="21"/>
    </row>
    <row r="157" spans="1:7" x14ac:dyDescent="0.25">
      <c r="A157" s="20"/>
      <c r="B157" s="20">
        <v>1134253</v>
      </c>
      <c r="C157" s="20" t="s">
        <v>132</v>
      </c>
      <c r="D157" s="21">
        <f>'[1]תקציב 2021 - דרישות '!I191</f>
        <v>2500</v>
      </c>
      <c r="E157" s="21">
        <v>3620</v>
      </c>
      <c r="F157" s="21"/>
      <c r="G157" s="21">
        <f>'[1]תקציב 2021 - דרישות '!J191</f>
        <v>2700</v>
      </c>
    </row>
    <row r="158" spans="1:7" ht="16.5" hidden="1" customHeight="1" x14ac:dyDescent="0.25">
      <c r="A158" s="20"/>
      <c r="B158" s="20">
        <v>1</v>
      </c>
      <c r="C158" s="20" t="s">
        <v>133</v>
      </c>
      <c r="D158" s="21"/>
      <c r="E158" s="21"/>
      <c r="F158" s="21"/>
      <c r="G158" s="21"/>
    </row>
    <row r="159" spans="1:7" ht="16.5" hidden="1" customHeight="1" x14ac:dyDescent="0.25">
      <c r="A159" s="20"/>
      <c r="B159" s="20">
        <v>2</v>
      </c>
      <c r="C159" s="20" t="s">
        <v>134</v>
      </c>
      <c r="D159" s="21"/>
      <c r="E159" s="21"/>
      <c r="F159" s="21"/>
      <c r="G159" s="21"/>
    </row>
    <row r="160" spans="1:7" ht="16.5" hidden="1" customHeight="1" x14ac:dyDescent="0.25">
      <c r="A160" s="20"/>
      <c r="B160" s="20">
        <v>3</v>
      </c>
      <c r="C160" s="20" t="s">
        <v>135</v>
      </c>
      <c r="D160" s="21"/>
      <c r="E160" s="21"/>
      <c r="F160" s="21"/>
      <c r="G160" s="21"/>
    </row>
    <row r="161" spans="1:9" ht="16.5" hidden="1" customHeight="1" x14ac:dyDescent="0.25">
      <c r="A161" s="20"/>
      <c r="B161" s="20">
        <v>4</v>
      </c>
      <c r="C161" s="20" t="s">
        <v>136</v>
      </c>
      <c r="D161" s="21"/>
      <c r="E161" s="21"/>
      <c r="F161" s="21"/>
      <c r="G161" s="21"/>
    </row>
    <row r="162" spans="1:9" ht="16.5" hidden="1" customHeight="1" x14ac:dyDescent="0.25">
      <c r="A162" s="20"/>
      <c r="B162" s="20">
        <v>5</v>
      </c>
      <c r="C162" s="20" t="s">
        <v>137</v>
      </c>
      <c r="D162" s="21"/>
      <c r="E162" s="21"/>
      <c r="F162" s="21"/>
      <c r="G162" s="21"/>
    </row>
    <row r="163" spans="1:9" x14ac:dyDescent="0.25">
      <c r="A163" s="20"/>
      <c r="B163" s="20">
        <v>1141001</v>
      </c>
      <c r="C163" s="20" t="s">
        <v>138</v>
      </c>
      <c r="D163" s="21">
        <f>'[1]תקציב 2021 - דרישות '!I195</f>
        <v>3700</v>
      </c>
      <c r="E163" s="21">
        <v>4250</v>
      </c>
      <c r="F163" s="21"/>
      <c r="G163" s="21">
        <f>'[1]תקציב 2021 - דרישות '!J195</f>
        <v>4700</v>
      </c>
    </row>
    <row r="164" spans="1:9" x14ac:dyDescent="0.25">
      <c r="A164" s="20"/>
      <c r="B164" s="20">
        <v>1141100</v>
      </c>
      <c r="C164" s="20" t="s">
        <v>139</v>
      </c>
      <c r="D164" s="21">
        <f>'[1]תקציב 2021 - דרישות '!I201</f>
        <v>5900</v>
      </c>
      <c r="E164" s="21">
        <v>5990</v>
      </c>
      <c r="F164" s="21"/>
      <c r="G164" s="21">
        <f>'[1]תקציב 2021 - דרישות '!J201</f>
        <v>6100</v>
      </c>
    </row>
    <row r="165" spans="1:9" x14ac:dyDescent="0.25">
      <c r="A165" s="20"/>
      <c r="B165" s="20">
        <v>1161215</v>
      </c>
      <c r="C165" s="20" t="s">
        <v>140</v>
      </c>
      <c r="D165" s="21">
        <f>'[1]תקציב 2021 - דרישות '!I197</f>
        <v>600</v>
      </c>
      <c r="E165" s="21">
        <v>810</v>
      </c>
      <c r="F165" s="21"/>
      <c r="G165" s="21">
        <f>'[1]תקציב 2021 - דרישות '!J197</f>
        <v>600</v>
      </c>
    </row>
    <row r="166" spans="1:9" x14ac:dyDescent="0.25">
      <c r="A166" s="20"/>
      <c r="B166" s="20">
        <v>1161207</v>
      </c>
      <c r="C166" s="20" t="s">
        <v>141</v>
      </c>
      <c r="D166" s="21">
        <f>'[1]תקציב 2021 - דרישות '!I205</f>
        <v>2300</v>
      </c>
      <c r="E166" s="21">
        <v>2350</v>
      </c>
      <c r="F166" s="21"/>
      <c r="G166" s="21">
        <f>'[1]תקציב 2021 - דרישות '!J205</f>
        <v>2300</v>
      </c>
    </row>
    <row r="167" spans="1:9" ht="17.25" thickBot="1" x14ac:dyDescent="0.3"/>
    <row r="168" spans="1:9" ht="16.5" hidden="1" customHeight="1" x14ac:dyDescent="0.25">
      <c r="A168" s="20"/>
      <c r="B168" s="20">
        <v>1</v>
      </c>
      <c r="C168" s="20" t="s">
        <v>142</v>
      </c>
      <c r="D168" s="21"/>
      <c r="E168" s="21"/>
      <c r="F168" s="21"/>
      <c r="G168" s="21"/>
    </row>
    <row r="169" spans="1:9" ht="16.5" hidden="1" customHeight="1" thickBot="1" x14ac:dyDescent="0.3">
      <c r="A169" s="20"/>
      <c r="B169" s="20">
        <v>2</v>
      </c>
      <c r="C169" s="20" t="s">
        <v>143</v>
      </c>
      <c r="D169" s="21"/>
      <c r="E169" s="21"/>
      <c r="F169" s="21"/>
      <c r="G169" s="21"/>
    </row>
    <row r="170" spans="1:9" ht="17.25" customHeight="1" thickBot="1" x14ac:dyDescent="0.3">
      <c r="A170" s="69" t="s">
        <v>2</v>
      </c>
      <c r="B170" s="69" t="s">
        <v>3</v>
      </c>
      <c r="C170" s="69"/>
      <c r="D170" s="70">
        <v>2020</v>
      </c>
      <c r="E170" s="71"/>
      <c r="F170" s="70">
        <v>2021</v>
      </c>
      <c r="G170" s="72"/>
    </row>
    <row r="171" spans="1:9" ht="36" customHeight="1" thickBot="1" x14ac:dyDescent="0.3">
      <c r="A171" s="69"/>
      <c r="B171" s="69"/>
      <c r="C171" s="69"/>
      <c r="D171" s="5" t="s">
        <v>4</v>
      </c>
      <c r="E171" s="5" t="s">
        <v>5</v>
      </c>
      <c r="F171" s="6" t="s">
        <v>6</v>
      </c>
      <c r="G171" s="7" t="s">
        <v>4</v>
      </c>
    </row>
    <row r="172" spans="1:9" s="37" customFormat="1" x14ac:dyDescent="0.25">
      <c r="A172" s="35" t="s">
        <v>144</v>
      </c>
      <c r="B172" s="35"/>
      <c r="C172" s="35"/>
      <c r="D172" s="36">
        <f t="shared" ref="D172:G172" si="10">SUM(D173,D176,D182,D193,D195,D199,D229,D234,D245,D253,D257,D271,D285,D290)</f>
        <v>238765</v>
      </c>
      <c r="E172" s="36">
        <f t="shared" si="10"/>
        <v>291507</v>
      </c>
      <c r="F172" s="36"/>
      <c r="G172" s="36">
        <f t="shared" si="10"/>
        <v>272940</v>
      </c>
      <c r="I172" s="11"/>
    </row>
    <row r="173" spans="1:9" x14ac:dyDescent="0.25">
      <c r="A173" s="14">
        <v>210</v>
      </c>
      <c r="B173" s="14" t="s">
        <v>145</v>
      </c>
      <c r="C173" s="14"/>
      <c r="D173" s="15">
        <f t="shared" ref="D173:G173" si="11">SUM(D174:D175)</f>
        <v>7940</v>
      </c>
      <c r="E173" s="15">
        <f t="shared" si="11"/>
        <v>8700</v>
      </c>
      <c r="F173" s="15"/>
      <c r="G173" s="15">
        <f t="shared" si="11"/>
        <v>6050</v>
      </c>
    </row>
    <row r="174" spans="1:9" x14ac:dyDescent="0.25">
      <c r="A174" s="20"/>
      <c r="B174" s="20">
        <v>1111004</v>
      </c>
      <c r="C174" s="20" t="s">
        <v>146</v>
      </c>
      <c r="D174" s="21">
        <f>'[1]תקציב 2021 - דרישות '!I216</f>
        <v>1940</v>
      </c>
      <c r="E174" s="21">
        <v>2340</v>
      </c>
      <c r="F174" s="21">
        <v>6</v>
      </c>
      <c r="G174" s="21">
        <f>'[1]תקציב 2021 - דרישות '!J216</f>
        <v>750</v>
      </c>
    </row>
    <row r="175" spans="1:9" x14ac:dyDescent="0.25">
      <c r="A175" s="20"/>
      <c r="B175" s="20">
        <v>1111103</v>
      </c>
      <c r="C175" s="20" t="s">
        <v>147</v>
      </c>
      <c r="D175" s="21">
        <f>'[1]תקציב 2021 - דרישות '!I220</f>
        <v>6000</v>
      </c>
      <c r="E175" s="21">
        <v>6360</v>
      </c>
      <c r="F175" s="21"/>
      <c r="G175" s="21">
        <f>'[1]תקציב 2021 - דרישות '!J220</f>
        <v>5300</v>
      </c>
    </row>
    <row r="176" spans="1:9" x14ac:dyDescent="0.25">
      <c r="A176" s="14">
        <v>215</v>
      </c>
      <c r="B176" s="14" t="s">
        <v>148</v>
      </c>
      <c r="C176" s="14"/>
      <c r="D176" s="15">
        <f t="shared" ref="D176:G176" si="12">SUM(D177)</f>
        <v>55</v>
      </c>
      <c r="E176" s="15">
        <f t="shared" si="12"/>
        <v>55</v>
      </c>
      <c r="F176" s="15"/>
      <c r="G176" s="15">
        <f t="shared" si="12"/>
        <v>50</v>
      </c>
    </row>
    <row r="177" spans="1:7" x14ac:dyDescent="0.25">
      <c r="A177" s="20"/>
      <c r="B177" s="20">
        <v>1115005</v>
      </c>
      <c r="C177" s="20" t="s">
        <v>149</v>
      </c>
      <c r="D177" s="21">
        <f>'[1]תקציב 2021 - דרישות '!I222</f>
        <v>55</v>
      </c>
      <c r="E177" s="21">
        <v>55</v>
      </c>
      <c r="F177" s="21"/>
      <c r="G177" s="21">
        <f>'[1]תקציב 2021 - דרישות '!J222</f>
        <v>50</v>
      </c>
    </row>
    <row r="178" spans="1:7" ht="16.5" hidden="1" customHeight="1" x14ac:dyDescent="0.25">
      <c r="A178" s="20"/>
      <c r="B178" s="20">
        <v>1</v>
      </c>
      <c r="C178" s="20" t="s">
        <v>150</v>
      </c>
      <c r="D178" s="21"/>
      <c r="E178" s="21"/>
      <c r="F178" s="21"/>
      <c r="G178" s="21"/>
    </row>
    <row r="179" spans="1:7" ht="16.5" hidden="1" customHeight="1" x14ac:dyDescent="0.25">
      <c r="A179" s="20"/>
      <c r="B179" s="20">
        <v>2</v>
      </c>
      <c r="C179" s="20" t="s">
        <v>70</v>
      </c>
      <c r="D179" s="21"/>
      <c r="E179" s="21"/>
      <c r="F179" s="21"/>
      <c r="G179" s="21"/>
    </row>
    <row r="180" spans="1:7" ht="16.5" hidden="1" customHeight="1" x14ac:dyDescent="0.25">
      <c r="A180" s="20"/>
      <c r="B180" s="20">
        <v>3</v>
      </c>
      <c r="C180" s="20" t="s">
        <v>76</v>
      </c>
      <c r="D180" s="21"/>
      <c r="E180" s="21"/>
      <c r="F180" s="21"/>
      <c r="G180" s="21"/>
    </row>
    <row r="181" spans="1:7" ht="16.5" hidden="1" customHeight="1" x14ac:dyDescent="0.25">
      <c r="A181" s="20"/>
      <c r="B181" s="20">
        <v>4</v>
      </c>
      <c r="C181" s="20" t="s">
        <v>72</v>
      </c>
      <c r="D181" s="21"/>
      <c r="E181" s="21"/>
      <c r="F181" s="21"/>
      <c r="G181" s="21"/>
    </row>
    <row r="182" spans="1:7" x14ac:dyDescent="0.25">
      <c r="A182" s="14">
        <v>220</v>
      </c>
      <c r="B182" s="14" t="s">
        <v>151</v>
      </c>
      <c r="C182" s="14"/>
      <c r="D182" s="15">
        <f t="shared" ref="D182:G182" si="13">SUM(D183,D186,D188,D191:D192)</f>
        <v>7250</v>
      </c>
      <c r="E182" s="15">
        <f t="shared" si="13"/>
        <v>7250</v>
      </c>
      <c r="F182" s="15"/>
      <c r="G182" s="15">
        <f t="shared" si="13"/>
        <v>7400</v>
      </c>
    </row>
    <row r="183" spans="1:7" x14ac:dyDescent="0.25">
      <c r="A183" s="20"/>
      <c r="B183" s="20">
        <v>1112002</v>
      </c>
      <c r="C183" s="20" t="s">
        <v>152</v>
      </c>
      <c r="D183" s="21">
        <f>'[1]תקציב 2021 - דרישות '!I226</f>
        <v>1200</v>
      </c>
      <c r="E183" s="21">
        <v>1200</v>
      </c>
      <c r="F183" s="21"/>
      <c r="G183" s="21">
        <f>'[1]תקציב 2021 - דרישות '!J226</f>
        <v>1300</v>
      </c>
    </row>
    <row r="184" spans="1:7" ht="16.5" hidden="1" customHeight="1" x14ac:dyDescent="0.25">
      <c r="A184" s="20"/>
      <c r="B184" s="20">
        <v>1</v>
      </c>
      <c r="C184" s="20" t="s">
        <v>152</v>
      </c>
      <c r="D184" s="21"/>
      <c r="E184" s="21"/>
      <c r="F184" s="21"/>
      <c r="G184" s="21"/>
    </row>
    <row r="185" spans="1:7" ht="16.5" hidden="1" customHeight="1" x14ac:dyDescent="0.25">
      <c r="A185" s="20"/>
      <c r="B185" s="20">
        <v>2</v>
      </c>
      <c r="C185" s="20" t="s">
        <v>153</v>
      </c>
      <c r="D185" s="21"/>
      <c r="E185" s="21"/>
      <c r="F185" s="21"/>
      <c r="G185" s="21"/>
    </row>
    <row r="186" spans="1:7" x14ac:dyDescent="0.25">
      <c r="A186" s="20"/>
      <c r="B186" s="20">
        <v>1113000</v>
      </c>
      <c r="C186" s="20" t="s">
        <v>154</v>
      </c>
      <c r="D186" s="21">
        <f>'[1]תקציב 2021 - דרישות '!I227</f>
        <v>3100</v>
      </c>
      <c r="E186" s="21">
        <v>3040</v>
      </c>
      <c r="F186" s="21"/>
      <c r="G186" s="21">
        <f>'[1]תקציב 2021 - דרישות '!J227</f>
        <v>3100</v>
      </c>
    </row>
    <row r="187" spans="1:7" ht="16.5" hidden="1" customHeight="1" x14ac:dyDescent="0.25">
      <c r="A187" s="20"/>
      <c r="B187" s="20">
        <v>1</v>
      </c>
      <c r="C187" s="20" t="s">
        <v>154</v>
      </c>
      <c r="D187" s="21"/>
      <c r="E187" s="21"/>
      <c r="F187" s="21"/>
      <c r="G187" s="21"/>
    </row>
    <row r="188" spans="1:7" x14ac:dyDescent="0.25">
      <c r="A188" s="20"/>
      <c r="B188" s="20">
        <v>1114008</v>
      </c>
      <c r="C188" s="20" t="s">
        <v>155</v>
      </c>
      <c r="D188" s="21">
        <f>'[1]תקציב 2021 - דרישות '!I228</f>
        <v>2700</v>
      </c>
      <c r="E188" s="21">
        <v>2700</v>
      </c>
      <c r="F188" s="21">
        <v>250</v>
      </c>
      <c r="G188" s="21">
        <f>'[1]תקציב 2021 - דרישות '!J228</f>
        <v>2700</v>
      </c>
    </row>
    <row r="189" spans="1:7" ht="16.5" hidden="1" customHeight="1" x14ac:dyDescent="0.25">
      <c r="A189" s="20"/>
      <c r="B189" s="20">
        <v>1</v>
      </c>
      <c r="C189" s="20" t="s">
        <v>156</v>
      </c>
      <c r="D189" s="21"/>
      <c r="E189" s="21"/>
      <c r="F189" s="21"/>
      <c r="G189" s="21"/>
    </row>
    <row r="190" spans="1:7" ht="16.5" hidden="1" customHeight="1" x14ac:dyDescent="0.25">
      <c r="A190" s="20"/>
      <c r="B190" s="20">
        <v>2</v>
      </c>
      <c r="C190" s="20" t="s">
        <v>157</v>
      </c>
      <c r="D190" s="21"/>
      <c r="E190" s="21"/>
      <c r="F190" s="21"/>
      <c r="G190" s="21"/>
    </row>
    <row r="191" spans="1:7" x14ac:dyDescent="0.25">
      <c r="A191" s="20"/>
      <c r="B191" s="20">
        <v>1115252</v>
      </c>
      <c r="C191" s="20" t="s">
        <v>158</v>
      </c>
      <c r="D191" s="21">
        <f>'[1]תקציב 2021 - דרישות '!I232</f>
        <v>130</v>
      </c>
      <c r="E191" s="21">
        <v>160</v>
      </c>
      <c r="F191" s="21"/>
      <c r="G191" s="21">
        <f>'[1]תקציב 2021 - דרישות '!J232</f>
        <v>180</v>
      </c>
    </row>
    <row r="192" spans="1:7" x14ac:dyDescent="0.25">
      <c r="A192" s="20"/>
      <c r="B192" s="20">
        <v>1115260</v>
      </c>
      <c r="C192" s="20" t="s">
        <v>159</v>
      </c>
      <c r="D192" s="21">
        <f>'[1]תקציב 2021 - דרישות '!I233</f>
        <v>120</v>
      </c>
      <c r="E192" s="21">
        <v>150</v>
      </c>
      <c r="F192" s="21"/>
      <c r="G192" s="21">
        <f>'[1]תקציב 2021 - דרישות '!J233</f>
        <v>120</v>
      </c>
    </row>
    <row r="193" spans="1:7" x14ac:dyDescent="0.25">
      <c r="A193" s="14">
        <v>225</v>
      </c>
      <c r="B193" s="14" t="s">
        <v>160</v>
      </c>
      <c r="C193" s="14"/>
      <c r="D193" s="15">
        <f t="shared" ref="D193:G193" si="14">D194</f>
        <v>12070</v>
      </c>
      <c r="E193" s="15">
        <f t="shared" si="14"/>
        <v>15150</v>
      </c>
      <c r="F193" s="15"/>
      <c r="G193" s="15">
        <f t="shared" si="14"/>
        <v>14020</v>
      </c>
    </row>
    <row r="194" spans="1:7" x14ac:dyDescent="0.25">
      <c r="A194" s="20"/>
      <c r="B194" s="20">
        <v>1112259</v>
      </c>
      <c r="C194" s="20" t="s">
        <v>161</v>
      </c>
      <c r="D194" s="21">
        <f>'[1]תקציב 2021 - דרישות '!I235</f>
        <v>12070</v>
      </c>
      <c r="E194" s="21">
        <v>15150</v>
      </c>
      <c r="F194" s="21"/>
      <c r="G194" s="21">
        <f>'[1]תקציב 2021 - דרישות '!J235</f>
        <v>14020</v>
      </c>
    </row>
    <row r="195" spans="1:7" x14ac:dyDescent="0.25">
      <c r="A195" s="14">
        <v>230</v>
      </c>
      <c r="B195" s="14" t="s">
        <v>162</v>
      </c>
      <c r="C195" s="14"/>
      <c r="D195" s="15">
        <f t="shared" ref="D195:G195" si="15">D196</f>
        <v>2200</v>
      </c>
      <c r="E195" s="15">
        <f t="shared" si="15"/>
        <v>2000</v>
      </c>
      <c r="F195" s="15"/>
      <c r="G195" s="15">
        <f t="shared" si="15"/>
        <v>2150</v>
      </c>
    </row>
    <row r="196" spans="1:7" x14ac:dyDescent="0.25">
      <c r="A196" s="20"/>
      <c r="B196" s="20">
        <v>1116003</v>
      </c>
      <c r="C196" s="20" t="s">
        <v>162</v>
      </c>
      <c r="D196" s="21">
        <f>'[1]תקציב 2021 - דרישות '!I241</f>
        <v>2200</v>
      </c>
      <c r="E196" s="21">
        <v>2000</v>
      </c>
      <c r="F196" s="21"/>
      <c r="G196" s="21">
        <f>'[1]תקציב 2021 - דרישות '!J241</f>
        <v>2150</v>
      </c>
    </row>
    <row r="197" spans="1:7" ht="16.5" hidden="1" customHeight="1" x14ac:dyDescent="0.25">
      <c r="A197" s="20"/>
      <c r="B197" s="20">
        <v>1</v>
      </c>
      <c r="C197" s="20" t="s">
        <v>163</v>
      </c>
      <c r="D197" s="21"/>
      <c r="E197" s="21"/>
      <c r="F197" s="21"/>
      <c r="G197" s="21"/>
    </row>
    <row r="198" spans="1:7" ht="16.5" hidden="1" customHeight="1" x14ac:dyDescent="0.25">
      <c r="A198" s="20"/>
      <c r="B198" s="20">
        <v>2</v>
      </c>
      <c r="C198" s="20" t="s">
        <v>164</v>
      </c>
      <c r="D198" s="21"/>
      <c r="E198" s="21"/>
      <c r="F198" s="21"/>
      <c r="G198" s="21"/>
    </row>
    <row r="199" spans="1:7" x14ac:dyDescent="0.25">
      <c r="A199" s="14">
        <v>235</v>
      </c>
      <c r="B199" s="14" t="s">
        <v>165</v>
      </c>
      <c r="C199" s="14"/>
      <c r="D199" s="15">
        <f>SUM(D200,D204,D210:D211,D214,D217:D218,D221,D223,D226)</f>
        <v>140050</v>
      </c>
      <c r="E199" s="15">
        <f>SUM(E200,E204,E210:E211,E214,E217:E218,E221,E223,E226)</f>
        <v>164415</v>
      </c>
      <c r="F199" s="15"/>
      <c r="G199" s="15">
        <f>SUM(G200,G204,G210,G211,G214,G217,G218,G221,G223,G226)</f>
        <v>158700</v>
      </c>
    </row>
    <row r="200" spans="1:7" x14ac:dyDescent="0.25">
      <c r="A200" s="20"/>
      <c r="B200" s="20">
        <v>1121003</v>
      </c>
      <c r="C200" s="20" t="s">
        <v>166</v>
      </c>
      <c r="D200" s="21">
        <f>'[1]תקציב 2021 - דרישות '!I248</f>
        <v>2700</v>
      </c>
      <c r="E200" s="21">
        <v>3050</v>
      </c>
      <c r="F200" s="21"/>
      <c r="G200" s="21">
        <f>'[1]תקציב 2021 - דרישות '!J248</f>
        <v>2700</v>
      </c>
    </row>
    <row r="201" spans="1:7" ht="16.5" hidden="1" customHeight="1" x14ac:dyDescent="0.25">
      <c r="A201" s="20"/>
      <c r="B201" s="20">
        <v>1</v>
      </c>
      <c r="C201" s="20" t="s">
        <v>167</v>
      </c>
      <c r="D201" s="21"/>
      <c r="E201" s="21"/>
      <c r="F201" s="21"/>
      <c r="G201" s="21"/>
    </row>
    <row r="202" spans="1:7" ht="16.5" hidden="1" customHeight="1" x14ac:dyDescent="0.25">
      <c r="A202" s="20"/>
      <c r="B202" s="20">
        <v>2</v>
      </c>
      <c r="C202" s="20" t="s">
        <v>168</v>
      </c>
      <c r="D202" s="21"/>
      <c r="E202" s="21"/>
      <c r="F202" s="21"/>
      <c r="G202" s="21"/>
    </row>
    <row r="203" spans="1:7" ht="16.5" hidden="1" customHeight="1" x14ac:dyDescent="0.25">
      <c r="A203" s="20"/>
      <c r="B203" s="20">
        <v>3</v>
      </c>
      <c r="C203" s="20" t="s">
        <v>169</v>
      </c>
      <c r="D203" s="21"/>
      <c r="E203" s="21"/>
      <c r="F203" s="21"/>
      <c r="G203" s="21"/>
    </row>
    <row r="204" spans="1:7" x14ac:dyDescent="0.25">
      <c r="A204" s="20"/>
      <c r="B204" s="25">
        <v>1121102</v>
      </c>
      <c r="C204" s="20" t="s">
        <v>170</v>
      </c>
      <c r="D204" s="21">
        <f>'[1]תקציב 2021 - דרישות '!I253</f>
        <v>31000</v>
      </c>
      <c r="E204" s="21">
        <v>33635</v>
      </c>
      <c r="F204" s="21"/>
      <c r="G204" s="21">
        <f>'[1]תקציב 2021 - דרישות '!J253</f>
        <v>34750</v>
      </c>
    </row>
    <row r="205" spans="1:7" ht="16.5" hidden="1" customHeight="1" x14ac:dyDescent="0.25">
      <c r="A205" s="20"/>
      <c r="B205" s="20">
        <v>1</v>
      </c>
      <c r="C205" s="20" t="s">
        <v>171</v>
      </c>
      <c r="D205" s="21"/>
      <c r="E205" s="21"/>
      <c r="F205" s="21"/>
      <c r="G205" s="21"/>
    </row>
    <row r="206" spans="1:7" ht="16.5" hidden="1" customHeight="1" x14ac:dyDescent="0.25">
      <c r="A206" s="20"/>
      <c r="B206" s="20">
        <v>2</v>
      </c>
      <c r="C206" s="20" t="s">
        <v>172</v>
      </c>
      <c r="D206" s="21"/>
      <c r="E206" s="21"/>
      <c r="F206" s="21"/>
      <c r="G206" s="21"/>
    </row>
    <row r="207" spans="1:7" ht="16.5" hidden="1" customHeight="1" x14ac:dyDescent="0.25">
      <c r="A207" s="20"/>
      <c r="B207" s="20">
        <v>3</v>
      </c>
      <c r="C207" s="20" t="s">
        <v>173</v>
      </c>
      <c r="D207" s="21"/>
      <c r="E207" s="21"/>
      <c r="F207" s="21"/>
      <c r="G207" s="21"/>
    </row>
    <row r="208" spans="1:7" ht="16.5" hidden="1" customHeight="1" x14ac:dyDescent="0.25">
      <c r="A208" s="20"/>
      <c r="B208" s="20">
        <v>4</v>
      </c>
      <c r="C208" s="20" t="s">
        <v>174</v>
      </c>
      <c r="D208" s="21"/>
      <c r="E208" s="21"/>
      <c r="F208" s="21"/>
      <c r="G208" s="21"/>
    </row>
    <row r="209" spans="1:7" ht="16.5" hidden="1" customHeight="1" x14ac:dyDescent="0.25">
      <c r="A209" s="20"/>
      <c r="B209" s="20">
        <v>5</v>
      </c>
      <c r="C209" s="20" t="s">
        <v>175</v>
      </c>
      <c r="D209" s="21"/>
      <c r="E209" s="21"/>
      <c r="F209" s="21"/>
      <c r="G209" s="21"/>
    </row>
    <row r="210" spans="1:7" x14ac:dyDescent="0.25">
      <c r="A210" s="20"/>
      <c r="B210" s="20">
        <v>1121110</v>
      </c>
      <c r="C210" s="20" t="s">
        <v>176</v>
      </c>
      <c r="D210" s="21">
        <f>'[1]תקציב 2021 - דרישות '!I259</f>
        <v>9000</v>
      </c>
      <c r="E210" s="21">
        <v>10930</v>
      </c>
      <c r="F210" s="21"/>
      <c r="G210" s="21">
        <f>'[1]תקציב 2021 - דרישות '!J259</f>
        <v>11000</v>
      </c>
    </row>
    <row r="211" spans="1:7" x14ac:dyDescent="0.25">
      <c r="A211" s="20"/>
      <c r="B211" s="20">
        <v>1121300</v>
      </c>
      <c r="C211" s="20" t="s">
        <v>177</v>
      </c>
      <c r="D211" s="21">
        <f>'[1]תקציב 2021 - דרישות '!I263</f>
        <v>950</v>
      </c>
      <c r="E211" s="21">
        <v>950</v>
      </c>
      <c r="F211" s="21"/>
      <c r="G211" s="21">
        <f>'[1]תקציב 2021 - דרישות '!J263</f>
        <v>950</v>
      </c>
    </row>
    <row r="212" spans="1:7" ht="16.5" hidden="1" customHeight="1" x14ac:dyDescent="0.25">
      <c r="A212" s="20"/>
      <c r="B212" s="20">
        <v>1</v>
      </c>
      <c r="C212" s="20" t="s">
        <v>177</v>
      </c>
      <c r="D212" s="21"/>
      <c r="E212" s="21"/>
      <c r="F212" s="21"/>
      <c r="G212" s="21"/>
    </row>
    <row r="213" spans="1:7" ht="16.5" hidden="1" customHeight="1" x14ac:dyDescent="0.25">
      <c r="A213" s="20"/>
      <c r="B213" s="20">
        <v>90</v>
      </c>
      <c r="C213" s="20" t="s">
        <v>171</v>
      </c>
      <c r="D213" s="21"/>
      <c r="E213" s="21"/>
      <c r="F213" s="21"/>
      <c r="G213" s="21"/>
    </row>
    <row r="214" spans="1:7" x14ac:dyDescent="0.25">
      <c r="A214" s="20"/>
      <c r="B214" s="20">
        <v>1121409</v>
      </c>
      <c r="C214" s="20" t="s">
        <v>178</v>
      </c>
      <c r="D214" s="21">
        <f>'[1]תקציב 2021 - דרישות '!I264</f>
        <v>15000</v>
      </c>
      <c r="E214" s="21">
        <v>14470</v>
      </c>
      <c r="F214" s="21"/>
      <c r="G214" s="21">
        <f>'[1]תקציב 2021 - דרישות '!J264</f>
        <v>13700</v>
      </c>
    </row>
    <row r="215" spans="1:7" ht="16.5" hidden="1" customHeight="1" x14ac:dyDescent="0.25">
      <c r="A215" s="20"/>
      <c r="B215" s="20">
        <v>1</v>
      </c>
      <c r="C215" s="20" t="s">
        <v>179</v>
      </c>
      <c r="D215" s="21"/>
      <c r="E215" s="21"/>
      <c r="F215" s="21"/>
      <c r="G215" s="21"/>
    </row>
    <row r="216" spans="1:7" ht="16.5" hidden="1" customHeight="1" x14ac:dyDescent="0.25">
      <c r="A216" s="20"/>
      <c r="B216" s="20">
        <v>2</v>
      </c>
      <c r="C216" s="20" t="s">
        <v>180</v>
      </c>
      <c r="D216" s="21"/>
      <c r="E216" s="21"/>
      <c r="F216" s="21"/>
      <c r="G216" s="21"/>
    </row>
    <row r="217" spans="1:7" x14ac:dyDescent="0.25">
      <c r="A217" s="20"/>
      <c r="B217" s="20">
        <v>1121508</v>
      </c>
      <c r="C217" s="20" t="s">
        <v>181</v>
      </c>
      <c r="D217" s="21">
        <f>'[1]תקציב 2021 - דרישות '!I269</f>
        <v>500</v>
      </c>
      <c r="E217" s="21">
        <v>500</v>
      </c>
      <c r="F217" s="21"/>
      <c r="G217" s="21">
        <f>'[1]תקציב 2021 - דרישות '!J269</f>
        <v>500</v>
      </c>
    </row>
    <row r="218" spans="1:7" x14ac:dyDescent="0.25">
      <c r="A218" s="20"/>
      <c r="B218" s="20">
        <v>1121607</v>
      </c>
      <c r="C218" s="20" t="s">
        <v>182</v>
      </c>
      <c r="D218" s="21">
        <f>'[1]תקציב 2021 - דרישות '!I270</f>
        <v>28000</v>
      </c>
      <c r="E218" s="21">
        <v>28000</v>
      </c>
      <c r="F218" s="21"/>
      <c r="G218" s="21">
        <f>'[1]תקציב 2021 - דרישות '!J270</f>
        <v>28700</v>
      </c>
    </row>
    <row r="219" spans="1:7" ht="16.5" hidden="1" customHeight="1" x14ac:dyDescent="0.25">
      <c r="A219" s="20"/>
      <c r="B219" s="20">
        <v>1</v>
      </c>
      <c r="C219" s="20" t="s">
        <v>183</v>
      </c>
      <c r="D219" s="21"/>
      <c r="E219" s="21"/>
      <c r="F219" s="21"/>
      <c r="G219" s="21"/>
    </row>
    <row r="220" spans="1:7" ht="16.5" hidden="1" customHeight="1" x14ac:dyDescent="0.25">
      <c r="A220" s="20"/>
      <c r="B220" s="20">
        <v>3</v>
      </c>
      <c r="C220" s="20" t="s">
        <v>184</v>
      </c>
      <c r="D220" s="21"/>
      <c r="E220" s="21"/>
      <c r="F220" s="21"/>
      <c r="G220" s="21"/>
    </row>
    <row r="221" spans="1:7" x14ac:dyDescent="0.25">
      <c r="A221" s="20"/>
      <c r="B221" s="20">
        <v>1121805</v>
      </c>
      <c r="C221" s="20" t="s">
        <v>185</v>
      </c>
      <c r="D221" s="21">
        <f>'[1]תקציב 2021 - דרישות '!I274</f>
        <v>38000</v>
      </c>
      <c r="E221" s="21">
        <f>42590+1500</f>
        <v>44090</v>
      </c>
      <c r="F221" s="21"/>
      <c r="G221" s="21">
        <f>'[1]תקציב 2021 - דרישות '!J274</f>
        <v>60500</v>
      </c>
    </row>
    <row r="222" spans="1:7" ht="16.5" hidden="1" customHeight="1" x14ac:dyDescent="0.25">
      <c r="A222" s="20"/>
      <c r="B222" s="20">
        <v>1</v>
      </c>
      <c r="C222" s="20" t="s">
        <v>186</v>
      </c>
      <c r="D222" s="21"/>
      <c r="E222" s="21"/>
      <c r="F222" s="21"/>
      <c r="G222" s="21"/>
    </row>
    <row r="223" spans="1:7" x14ac:dyDescent="0.25">
      <c r="A223" s="20"/>
      <c r="B223" s="20">
        <v>1121904</v>
      </c>
      <c r="C223" s="20" t="s">
        <v>187</v>
      </c>
      <c r="D223" s="21">
        <f>'[1]תקציב 2021 - דרישות '!I280</f>
        <v>13500</v>
      </c>
      <c r="E223" s="21">
        <v>27390</v>
      </c>
      <c r="F223" s="21"/>
      <c r="G223" s="21">
        <f>'[1]תקציב 2021 - דרישות '!J280</f>
        <v>4800</v>
      </c>
    </row>
    <row r="224" spans="1:7" ht="16.5" hidden="1" customHeight="1" x14ac:dyDescent="0.25">
      <c r="A224" s="20"/>
      <c r="B224" s="20">
        <v>1</v>
      </c>
      <c r="C224" s="20" t="s">
        <v>188</v>
      </c>
      <c r="D224" s="21"/>
      <c r="E224" s="21"/>
      <c r="F224" s="21"/>
      <c r="G224" s="21"/>
    </row>
    <row r="225" spans="1:7" ht="16.5" hidden="1" customHeight="1" x14ac:dyDescent="0.25">
      <c r="A225" s="20"/>
      <c r="B225" s="20">
        <v>2</v>
      </c>
      <c r="C225" s="20" t="s">
        <v>189</v>
      </c>
      <c r="D225" s="21"/>
      <c r="E225" s="21"/>
      <c r="F225" s="21"/>
      <c r="G225" s="21"/>
    </row>
    <row r="226" spans="1:7" x14ac:dyDescent="0.25">
      <c r="A226" s="20"/>
      <c r="B226" s="20">
        <v>1122209</v>
      </c>
      <c r="C226" s="20" t="s">
        <v>190</v>
      </c>
      <c r="D226" s="21">
        <f>'[1]תקציב 2021 - דרישות '!I293</f>
        <v>1400</v>
      </c>
      <c r="E226" s="21">
        <v>1400</v>
      </c>
      <c r="F226" s="21"/>
      <c r="G226" s="21">
        <f>'[1]תקציב 2021 - דרישות '!J293</f>
        <v>1100</v>
      </c>
    </row>
    <row r="227" spans="1:7" ht="16.5" hidden="1" customHeight="1" x14ac:dyDescent="0.25">
      <c r="A227" s="20"/>
      <c r="B227" s="20">
        <v>1</v>
      </c>
      <c r="C227" s="20" t="s">
        <v>191</v>
      </c>
      <c r="D227" s="21"/>
      <c r="E227" s="21"/>
      <c r="F227" s="21"/>
      <c r="G227" s="21"/>
    </row>
    <row r="228" spans="1:7" ht="16.5" hidden="1" customHeight="1" x14ac:dyDescent="0.25">
      <c r="A228" s="20"/>
      <c r="B228" s="20">
        <v>2</v>
      </c>
      <c r="C228" s="20" t="s">
        <v>192</v>
      </c>
      <c r="D228" s="21"/>
      <c r="E228" s="21"/>
      <c r="F228" s="21"/>
      <c r="G228" s="21"/>
    </row>
    <row r="229" spans="1:7" x14ac:dyDescent="0.25">
      <c r="A229" s="14">
        <v>240</v>
      </c>
      <c r="B229" s="14" t="s">
        <v>193</v>
      </c>
      <c r="C229" s="14"/>
      <c r="D229" s="15">
        <f t="shared" ref="D229:G229" si="16">D230</f>
        <v>7800</v>
      </c>
      <c r="E229" s="15">
        <f t="shared" si="16"/>
        <v>10440</v>
      </c>
      <c r="F229" s="15"/>
      <c r="G229" s="15">
        <f t="shared" si="16"/>
        <v>6000</v>
      </c>
    </row>
    <row r="230" spans="1:7" x14ac:dyDescent="0.25">
      <c r="A230" s="20"/>
      <c r="B230" s="20">
        <v>1121201</v>
      </c>
      <c r="C230" s="20" t="s">
        <v>194</v>
      </c>
      <c r="D230" s="21">
        <f>'[1]תקציב 2021 - דרישות '!I297</f>
        <v>7800</v>
      </c>
      <c r="E230" s="21">
        <v>10440</v>
      </c>
      <c r="F230" s="21"/>
      <c r="G230" s="21">
        <f>'[1]תקציב 2021 - דרישות '!J297</f>
        <v>6000</v>
      </c>
    </row>
    <row r="231" spans="1:7" ht="16.5" hidden="1" customHeight="1" x14ac:dyDescent="0.25">
      <c r="A231" s="20"/>
      <c r="B231" s="20">
        <v>1</v>
      </c>
      <c r="C231" s="20" t="s">
        <v>195</v>
      </c>
      <c r="D231" s="21"/>
      <c r="E231" s="21"/>
      <c r="F231" s="21"/>
      <c r="G231" s="21"/>
    </row>
    <row r="232" spans="1:7" ht="16.5" hidden="1" customHeight="1" x14ac:dyDescent="0.25">
      <c r="A232" s="20"/>
      <c r="B232" s="20">
        <v>2</v>
      </c>
      <c r="C232" s="20" t="s">
        <v>196</v>
      </c>
      <c r="D232" s="21"/>
      <c r="E232" s="21"/>
      <c r="F232" s="21"/>
      <c r="G232" s="21"/>
    </row>
    <row r="233" spans="1:7" ht="16.5" hidden="1" customHeight="1" x14ac:dyDescent="0.25">
      <c r="A233" s="20"/>
      <c r="B233" s="20">
        <v>3</v>
      </c>
      <c r="C233" s="20" t="s">
        <v>197</v>
      </c>
      <c r="D233" s="21"/>
      <c r="E233" s="21"/>
      <c r="F233" s="21"/>
      <c r="G233" s="21"/>
    </row>
    <row r="234" spans="1:7" x14ac:dyDescent="0.25">
      <c r="A234" s="14">
        <v>245</v>
      </c>
      <c r="B234" s="14" t="s">
        <v>198</v>
      </c>
      <c r="C234" s="14"/>
      <c r="D234" s="15">
        <f t="shared" ref="D234:G234" si="17">SUM(D235,D241,)</f>
        <v>12170</v>
      </c>
      <c r="E234" s="15">
        <f t="shared" si="17"/>
        <v>19395</v>
      </c>
      <c r="F234" s="15"/>
      <c r="G234" s="15">
        <f t="shared" si="17"/>
        <v>23950</v>
      </c>
    </row>
    <row r="235" spans="1:7" x14ac:dyDescent="0.25">
      <c r="A235" s="20"/>
      <c r="B235" s="25">
        <v>1122001</v>
      </c>
      <c r="C235" s="20" t="s">
        <v>199</v>
      </c>
      <c r="D235" s="21">
        <f>'[1]תקציב 2021 - דרישות '!I305</f>
        <v>12170</v>
      </c>
      <c r="E235" s="21">
        <f>17895+1500</f>
        <v>19395</v>
      </c>
      <c r="F235" s="21"/>
      <c r="G235" s="21">
        <f>'[1]תקציב 2021 - דרישות '!J305</f>
        <v>11750</v>
      </c>
    </row>
    <row r="236" spans="1:7" ht="16.5" hidden="1" customHeight="1" x14ac:dyDescent="0.25">
      <c r="A236" s="20"/>
      <c r="B236" s="20">
        <v>1</v>
      </c>
      <c r="C236" s="20" t="s">
        <v>200</v>
      </c>
      <c r="D236" s="21"/>
      <c r="E236" s="21"/>
      <c r="F236" s="21"/>
      <c r="G236" s="21"/>
    </row>
    <row r="237" spans="1:7" ht="16.5" hidden="1" customHeight="1" x14ac:dyDescent="0.25">
      <c r="A237" s="20"/>
      <c r="B237" s="20">
        <v>6</v>
      </c>
      <c r="C237" s="20" t="s">
        <v>201</v>
      </c>
      <c r="D237" s="21"/>
      <c r="E237" s="21"/>
      <c r="F237" s="21"/>
      <c r="G237" s="21"/>
    </row>
    <row r="238" spans="1:7" ht="16.5" hidden="1" customHeight="1" x14ac:dyDescent="0.25">
      <c r="A238" s="20"/>
      <c r="B238" s="20">
        <v>8</v>
      </c>
      <c r="C238" s="20" t="s">
        <v>202</v>
      </c>
      <c r="D238" s="21"/>
      <c r="E238" s="21"/>
      <c r="F238" s="21"/>
      <c r="G238" s="21"/>
    </row>
    <row r="239" spans="1:7" ht="16.5" hidden="1" customHeight="1" x14ac:dyDescent="0.25">
      <c r="A239" s="20"/>
      <c r="B239" s="20">
        <v>9</v>
      </c>
      <c r="C239" s="20" t="s">
        <v>203</v>
      </c>
      <c r="D239" s="21"/>
      <c r="E239" s="21"/>
      <c r="F239" s="21"/>
      <c r="G239" s="21"/>
    </row>
    <row r="240" spans="1:7" ht="16.5" hidden="1" customHeight="1" x14ac:dyDescent="0.25">
      <c r="A240" s="20"/>
      <c r="B240" s="20">
        <v>10</v>
      </c>
      <c r="C240" s="20" t="s">
        <v>204</v>
      </c>
      <c r="D240" s="21"/>
      <c r="E240" s="21"/>
      <c r="F240" s="21"/>
      <c r="G240" s="21"/>
    </row>
    <row r="241" spans="1:7" x14ac:dyDescent="0.25">
      <c r="A241" s="20"/>
      <c r="B241" s="20">
        <v>1122019</v>
      </c>
      <c r="C241" s="20" t="s">
        <v>205</v>
      </c>
      <c r="D241" s="21">
        <v>0</v>
      </c>
      <c r="E241" s="21">
        <v>0</v>
      </c>
      <c r="F241" s="21"/>
      <c r="G241" s="21">
        <f>'[1]תקציב 2021 - דרישות '!J313</f>
        <v>12200</v>
      </c>
    </row>
    <row r="242" spans="1:7" ht="16.5" hidden="1" customHeight="1" x14ac:dyDescent="0.25">
      <c r="A242" s="20"/>
      <c r="B242" s="20">
        <v>1</v>
      </c>
      <c r="C242" s="20" t="s">
        <v>206</v>
      </c>
      <c r="D242" s="21"/>
      <c r="E242" s="21"/>
      <c r="F242" s="21"/>
      <c r="G242" s="21"/>
    </row>
    <row r="243" spans="1:7" ht="16.5" hidden="1" customHeight="1" thickBot="1" x14ac:dyDescent="0.3">
      <c r="A243" s="69" t="s">
        <v>2</v>
      </c>
      <c r="B243" s="69" t="s">
        <v>3</v>
      </c>
      <c r="C243" s="69"/>
      <c r="D243" s="70">
        <v>2020</v>
      </c>
      <c r="E243" s="71"/>
      <c r="F243" s="38"/>
      <c r="G243" s="39">
        <v>2021</v>
      </c>
    </row>
    <row r="244" spans="1:7" ht="34.5" hidden="1" customHeight="1" thickBot="1" x14ac:dyDescent="0.3">
      <c r="A244" s="69"/>
      <c r="B244" s="69"/>
      <c r="C244" s="69"/>
      <c r="D244" s="40" t="s">
        <v>4</v>
      </c>
      <c r="E244" s="40" t="s">
        <v>5</v>
      </c>
      <c r="F244" s="41"/>
      <c r="G244" s="39" t="s">
        <v>207</v>
      </c>
    </row>
    <row r="245" spans="1:7" x14ac:dyDescent="0.25">
      <c r="A245" s="14">
        <v>250</v>
      </c>
      <c r="B245" s="14" t="s">
        <v>208</v>
      </c>
      <c r="C245" s="14"/>
      <c r="D245" s="15">
        <f t="shared" ref="D245:G245" si="18">D246+D252</f>
        <v>2340</v>
      </c>
      <c r="E245" s="15">
        <f t="shared" si="18"/>
        <v>3262</v>
      </c>
      <c r="F245" s="15"/>
      <c r="G245" s="15">
        <f t="shared" si="18"/>
        <v>2950</v>
      </c>
    </row>
    <row r="246" spans="1:7" x14ac:dyDescent="0.25">
      <c r="A246" s="20"/>
      <c r="B246" s="20">
        <v>1191303</v>
      </c>
      <c r="C246" s="20" t="s">
        <v>209</v>
      </c>
      <c r="D246" s="21">
        <f>'[1]תקציב 2021 - דרישות '!I322</f>
        <v>2200</v>
      </c>
      <c r="E246" s="21">
        <v>3110</v>
      </c>
      <c r="F246" s="21"/>
      <c r="G246" s="21">
        <f>'[1]תקציב 2021 - דרישות '!J322</f>
        <v>2820</v>
      </c>
    </row>
    <row r="247" spans="1:7" ht="16.5" hidden="1" customHeight="1" x14ac:dyDescent="0.25">
      <c r="A247" s="20"/>
      <c r="B247" s="20">
        <v>1</v>
      </c>
      <c r="C247" s="20" t="s">
        <v>210</v>
      </c>
      <c r="D247" s="21"/>
      <c r="E247" s="21"/>
      <c r="F247" s="21"/>
      <c r="G247" s="21"/>
    </row>
    <row r="248" spans="1:7" ht="16.5" hidden="1" customHeight="1" x14ac:dyDescent="0.25">
      <c r="A248" s="20"/>
      <c r="B248" s="20">
        <v>2</v>
      </c>
      <c r="C248" s="20" t="s">
        <v>211</v>
      </c>
      <c r="D248" s="21"/>
      <c r="E248" s="21"/>
      <c r="F248" s="21"/>
      <c r="G248" s="21"/>
    </row>
    <row r="249" spans="1:7" ht="16.5" hidden="1" customHeight="1" x14ac:dyDescent="0.25">
      <c r="A249" s="20"/>
      <c r="B249" s="20">
        <v>3</v>
      </c>
      <c r="C249" s="20" t="s">
        <v>212</v>
      </c>
      <c r="D249" s="21"/>
      <c r="E249" s="21"/>
      <c r="F249" s="21"/>
      <c r="G249" s="21"/>
    </row>
    <row r="250" spans="1:7" ht="16.5" hidden="1" customHeight="1" x14ac:dyDescent="0.25">
      <c r="A250" s="20"/>
      <c r="B250" s="20">
        <v>4</v>
      </c>
      <c r="C250" s="20" t="s">
        <v>213</v>
      </c>
      <c r="D250" s="21"/>
      <c r="E250" s="21"/>
      <c r="F250" s="21"/>
      <c r="G250" s="21"/>
    </row>
    <row r="251" spans="1:7" ht="16.5" hidden="1" customHeight="1" x14ac:dyDescent="0.25">
      <c r="A251" s="20"/>
      <c r="B251" s="20">
        <v>5</v>
      </c>
      <c r="C251" s="20" t="s">
        <v>214</v>
      </c>
      <c r="D251" s="21"/>
      <c r="E251" s="21"/>
      <c r="F251" s="21"/>
      <c r="G251" s="21"/>
    </row>
    <row r="252" spans="1:7" x14ac:dyDescent="0.25">
      <c r="A252" s="20"/>
      <c r="B252" s="20">
        <v>1161710</v>
      </c>
      <c r="C252" s="20" t="s">
        <v>215</v>
      </c>
      <c r="D252" s="21">
        <f>'[1]תקציב 2021 - דרישות '!I327</f>
        <v>140</v>
      </c>
      <c r="E252" s="21">
        <v>152</v>
      </c>
      <c r="F252" s="21"/>
      <c r="G252" s="21">
        <f>'[1]תקציב 2021 - דרישות '!J327</f>
        <v>130</v>
      </c>
    </row>
    <row r="253" spans="1:7" x14ac:dyDescent="0.25">
      <c r="A253" s="14">
        <v>255</v>
      </c>
      <c r="B253" s="14" t="s">
        <v>216</v>
      </c>
      <c r="C253" s="14"/>
      <c r="D253" s="21">
        <f t="shared" ref="D253:G253" si="19">D254</f>
        <v>3500</v>
      </c>
      <c r="E253" s="21">
        <f t="shared" si="19"/>
        <v>4275</v>
      </c>
      <c r="F253" s="21"/>
      <c r="G253" s="21">
        <f t="shared" si="19"/>
        <v>4500</v>
      </c>
    </row>
    <row r="254" spans="1:7" x14ac:dyDescent="0.25">
      <c r="A254" s="20"/>
      <c r="B254" s="20">
        <v>1134113</v>
      </c>
      <c r="C254" s="20" t="s">
        <v>216</v>
      </c>
      <c r="D254" s="21">
        <f>'[1]תקציב 2021 - דרישות '!I331</f>
        <v>3500</v>
      </c>
      <c r="E254" s="21">
        <f>4425-150</f>
        <v>4275</v>
      </c>
      <c r="F254" s="21"/>
      <c r="G254" s="21">
        <f>'[1]תקציב 2021 - דרישות '!J331</f>
        <v>4500</v>
      </c>
    </row>
    <row r="255" spans="1:7" ht="16.5" hidden="1" customHeight="1" x14ac:dyDescent="0.25">
      <c r="A255" s="20"/>
      <c r="B255" s="20">
        <v>1</v>
      </c>
      <c r="C255" s="20" t="s">
        <v>216</v>
      </c>
      <c r="D255" s="21"/>
      <c r="E255" s="21"/>
      <c r="F255" s="21"/>
      <c r="G255" s="21"/>
    </row>
    <row r="256" spans="1:7" ht="16.5" hidden="1" customHeight="1" x14ac:dyDescent="0.25">
      <c r="A256" s="20"/>
      <c r="B256" s="20">
        <v>2</v>
      </c>
      <c r="C256" s="20" t="s">
        <v>217</v>
      </c>
      <c r="D256" s="21"/>
      <c r="E256" s="21"/>
      <c r="F256" s="21"/>
      <c r="G256" s="21"/>
    </row>
    <row r="257" spans="1:7" x14ac:dyDescent="0.25">
      <c r="A257" s="14">
        <v>260</v>
      </c>
      <c r="B257" s="14" t="s">
        <v>218</v>
      </c>
      <c r="C257" s="14"/>
      <c r="D257" s="15">
        <f t="shared" ref="D257:G257" si="20">SUM(D258,D263,D267)</f>
        <v>20300</v>
      </c>
      <c r="E257" s="15">
        <f t="shared" si="20"/>
        <v>27705</v>
      </c>
      <c r="F257" s="15"/>
      <c r="G257" s="15">
        <f t="shared" si="20"/>
        <v>23250</v>
      </c>
    </row>
    <row r="258" spans="1:7" x14ac:dyDescent="0.25">
      <c r="A258" s="20"/>
      <c r="B258" s="25">
        <v>1141209</v>
      </c>
      <c r="C258" s="20" t="s">
        <v>219</v>
      </c>
      <c r="D258" s="21">
        <f>'[1]תקציב 2021 - דרישות '!I337</f>
        <v>5300</v>
      </c>
      <c r="E258" s="21">
        <f>7775+310</f>
        <v>8085</v>
      </c>
      <c r="F258" s="21"/>
      <c r="G258" s="21">
        <f>'[1]תקציב 2021 - דרישות '!J337</f>
        <v>6550</v>
      </c>
    </row>
    <row r="259" spans="1:7" ht="16.5" hidden="1" customHeight="1" x14ac:dyDescent="0.25">
      <c r="A259" s="20"/>
      <c r="B259" s="25">
        <v>1</v>
      </c>
      <c r="C259" s="20" t="s">
        <v>220</v>
      </c>
      <c r="D259" s="21"/>
      <c r="E259" s="21"/>
      <c r="F259" s="21"/>
      <c r="G259" s="21"/>
    </row>
    <row r="260" spans="1:7" ht="16.5" hidden="1" customHeight="1" x14ac:dyDescent="0.25">
      <c r="A260" s="20"/>
      <c r="B260" s="25">
        <v>2</v>
      </c>
      <c r="C260" s="20" t="s">
        <v>221</v>
      </c>
      <c r="D260" s="21"/>
      <c r="E260" s="21"/>
      <c r="F260" s="21"/>
      <c r="G260" s="21"/>
    </row>
    <row r="261" spans="1:7" ht="16.5" hidden="1" customHeight="1" x14ac:dyDescent="0.25">
      <c r="A261" s="20"/>
      <c r="B261" s="25">
        <v>3</v>
      </c>
      <c r="C261" s="20" t="s">
        <v>222</v>
      </c>
      <c r="D261" s="21"/>
      <c r="E261" s="21"/>
      <c r="F261" s="21"/>
      <c r="G261" s="21"/>
    </row>
    <row r="262" spans="1:7" ht="16.5" hidden="1" customHeight="1" x14ac:dyDescent="0.25">
      <c r="A262" s="20"/>
      <c r="B262" s="25">
        <v>4</v>
      </c>
      <c r="C262" s="20" t="s">
        <v>223</v>
      </c>
      <c r="D262" s="21"/>
      <c r="E262" s="21"/>
      <c r="F262" s="21"/>
      <c r="G262" s="21"/>
    </row>
    <row r="263" spans="1:7" x14ac:dyDescent="0.25">
      <c r="A263" s="20"/>
      <c r="B263" s="25">
        <v>1141217</v>
      </c>
      <c r="C263" s="20" t="s">
        <v>224</v>
      </c>
      <c r="D263" s="21">
        <f>'[1]תקציב 2021 - דרישות '!I348</f>
        <v>6000</v>
      </c>
      <c r="E263" s="21">
        <f>8750-160</f>
        <v>8590</v>
      </c>
      <c r="F263" s="21"/>
      <c r="G263" s="21">
        <f>'[1]תקציב 2021 - דרישות '!J348</f>
        <v>6500</v>
      </c>
    </row>
    <row r="264" spans="1:7" ht="16.5" hidden="1" customHeight="1" x14ac:dyDescent="0.25">
      <c r="A264" s="20"/>
      <c r="B264" s="25">
        <v>1</v>
      </c>
      <c r="C264" s="20" t="s">
        <v>224</v>
      </c>
      <c r="D264" s="21"/>
      <c r="E264" s="21"/>
      <c r="F264" s="21"/>
      <c r="G264" s="21"/>
    </row>
    <row r="265" spans="1:7" ht="16.5" hidden="1" customHeight="1" x14ac:dyDescent="0.25">
      <c r="A265" s="20"/>
      <c r="B265" s="25">
        <v>2</v>
      </c>
      <c r="C265" s="20" t="s">
        <v>225</v>
      </c>
      <c r="D265" s="21"/>
      <c r="E265" s="21"/>
      <c r="F265" s="21"/>
      <c r="G265" s="21"/>
    </row>
    <row r="266" spans="1:7" ht="16.5" hidden="1" customHeight="1" x14ac:dyDescent="0.25">
      <c r="A266" s="20"/>
      <c r="B266" s="25">
        <v>4</v>
      </c>
      <c r="C266" s="20" t="s">
        <v>226</v>
      </c>
      <c r="D266" s="21"/>
      <c r="E266" s="21"/>
      <c r="F266" s="21"/>
      <c r="G266" s="21"/>
    </row>
    <row r="267" spans="1:7" x14ac:dyDescent="0.25">
      <c r="A267" s="20"/>
      <c r="B267" s="25">
        <v>1141407</v>
      </c>
      <c r="C267" s="20" t="s">
        <v>227</v>
      </c>
      <c r="D267" s="21">
        <f>'[1]תקציב 2021 - דרישות '!I342</f>
        <v>9000</v>
      </c>
      <c r="E267" s="21">
        <v>11030</v>
      </c>
      <c r="F267" s="21"/>
      <c r="G267" s="21">
        <f>'[1]תקציב 2021 - דרישות '!J342</f>
        <v>10200</v>
      </c>
    </row>
    <row r="268" spans="1:7" ht="16.5" hidden="1" customHeight="1" x14ac:dyDescent="0.25">
      <c r="A268" s="20"/>
      <c r="B268" s="20">
        <v>1</v>
      </c>
      <c r="C268" s="20" t="s">
        <v>227</v>
      </c>
      <c r="D268" s="21"/>
      <c r="E268" s="21"/>
      <c r="F268" s="21"/>
      <c r="G268" s="21"/>
    </row>
    <row r="269" spans="1:7" ht="16.5" hidden="1" customHeight="1" x14ac:dyDescent="0.25">
      <c r="A269" s="20"/>
      <c r="B269" s="20">
        <v>2</v>
      </c>
      <c r="C269" s="20" t="s">
        <v>228</v>
      </c>
      <c r="D269" s="21"/>
      <c r="E269" s="21"/>
      <c r="F269" s="21"/>
      <c r="G269" s="21"/>
    </row>
    <row r="270" spans="1:7" ht="16.5" hidden="1" customHeight="1" x14ac:dyDescent="0.25">
      <c r="A270" s="20"/>
      <c r="B270" s="20">
        <v>4</v>
      </c>
      <c r="C270" s="20" t="s">
        <v>229</v>
      </c>
      <c r="D270" s="21"/>
      <c r="E270" s="21"/>
      <c r="F270" s="21"/>
      <c r="G270" s="21"/>
    </row>
    <row r="271" spans="1:7" x14ac:dyDescent="0.25">
      <c r="A271" s="14">
        <v>265</v>
      </c>
      <c r="B271" s="14" t="s">
        <v>230</v>
      </c>
      <c r="C271" s="14"/>
      <c r="D271" s="15">
        <f>SUM(D272:D272,D275,D280)</f>
        <v>8700</v>
      </c>
      <c r="E271" s="15">
        <f>SUM(E272:E272,E275,E280)</f>
        <v>13335</v>
      </c>
      <c r="F271" s="15"/>
      <c r="G271" s="15">
        <f>SUM(G272,G275,G280)</f>
        <v>9500</v>
      </c>
    </row>
    <row r="272" spans="1:7" x14ac:dyDescent="0.25">
      <c r="A272" s="20"/>
      <c r="B272" s="20">
        <v>1132109</v>
      </c>
      <c r="C272" s="20" t="s">
        <v>231</v>
      </c>
      <c r="D272" s="21">
        <f>'[1]תקציב 2021 - דרישות '!I358</f>
        <v>2400</v>
      </c>
      <c r="E272" s="21">
        <v>4730</v>
      </c>
      <c r="F272" s="21"/>
      <c r="G272" s="21">
        <f>'[1]תקציב 2021 - דרישות '!J358</f>
        <v>3200</v>
      </c>
    </row>
    <row r="273" spans="1:7" ht="16.5" hidden="1" customHeight="1" x14ac:dyDescent="0.25">
      <c r="A273" s="20"/>
      <c r="B273" s="20">
        <v>1</v>
      </c>
      <c r="C273" s="20" t="s">
        <v>232</v>
      </c>
      <c r="D273" s="21"/>
      <c r="E273" s="21"/>
      <c r="F273" s="21"/>
      <c r="G273" s="21"/>
    </row>
    <row r="274" spans="1:7" ht="16.5" hidden="1" customHeight="1" x14ac:dyDescent="0.25">
      <c r="A274" s="20"/>
      <c r="B274" s="20">
        <v>2</v>
      </c>
      <c r="C274" s="20" t="s">
        <v>233</v>
      </c>
      <c r="D274" s="21"/>
      <c r="E274" s="21"/>
      <c r="F274" s="21"/>
      <c r="G274" s="21"/>
    </row>
    <row r="275" spans="1:7" x14ac:dyDescent="0.25">
      <c r="A275" s="20"/>
      <c r="B275" s="20">
        <v>1133008</v>
      </c>
      <c r="C275" s="20" t="s">
        <v>234</v>
      </c>
      <c r="D275" s="21">
        <f>'[1]תקציב 2021 - דרישות '!I362</f>
        <v>5500</v>
      </c>
      <c r="E275" s="21">
        <v>7800</v>
      </c>
      <c r="F275" s="21"/>
      <c r="G275" s="21">
        <f>'[1]תקציב 2021 - דרישות '!J362</f>
        <v>5500</v>
      </c>
    </row>
    <row r="276" spans="1:7" ht="16.5" hidden="1" customHeight="1" x14ac:dyDescent="0.25">
      <c r="A276" s="20"/>
      <c r="B276" s="20">
        <v>1</v>
      </c>
      <c r="C276" s="20" t="s">
        <v>235</v>
      </c>
      <c r="D276" s="21"/>
      <c r="E276" s="21"/>
      <c r="F276" s="21"/>
      <c r="G276" s="21"/>
    </row>
    <row r="277" spans="1:7" ht="16.5" hidden="1" customHeight="1" x14ac:dyDescent="0.25">
      <c r="A277" s="20"/>
      <c r="B277" s="20">
        <v>2</v>
      </c>
      <c r="C277" s="20" t="s">
        <v>236</v>
      </c>
      <c r="D277" s="21"/>
      <c r="E277" s="21"/>
      <c r="F277" s="21"/>
      <c r="G277" s="21"/>
    </row>
    <row r="278" spans="1:7" ht="16.5" hidden="1" customHeight="1" x14ac:dyDescent="0.25">
      <c r="A278" s="20"/>
      <c r="B278" s="20">
        <v>3</v>
      </c>
      <c r="C278" s="20" t="s">
        <v>237</v>
      </c>
      <c r="D278" s="21"/>
      <c r="E278" s="21"/>
      <c r="F278" s="21"/>
      <c r="G278" s="21"/>
    </row>
    <row r="279" spans="1:7" ht="16.5" hidden="1" customHeight="1" x14ac:dyDescent="0.25">
      <c r="A279" s="20"/>
      <c r="B279" s="20">
        <v>4</v>
      </c>
      <c r="C279" s="20" t="s">
        <v>238</v>
      </c>
      <c r="D279" s="21"/>
      <c r="E279" s="21"/>
      <c r="F279" s="21"/>
      <c r="G279" s="21"/>
    </row>
    <row r="280" spans="1:7" x14ac:dyDescent="0.25">
      <c r="A280" s="20"/>
      <c r="B280" s="20">
        <v>1134303</v>
      </c>
      <c r="C280" s="20" t="s">
        <v>239</v>
      </c>
      <c r="D280" s="21">
        <f>'[1]תקציב 2021 - דרישות '!I369</f>
        <v>800</v>
      </c>
      <c r="E280" s="21">
        <v>805</v>
      </c>
      <c r="F280" s="21"/>
      <c r="G280" s="21">
        <f>'[1]תקציב 2021 - דרישות '!J369</f>
        <v>800</v>
      </c>
    </row>
    <row r="281" spans="1:7" ht="16.5" hidden="1" customHeight="1" x14ac:dyDescent="0.25">
      <c r="A281" s="20"/>
      <c r="B281" s="20">
        <v>1</v>
      </c>
      <c r="C281" s="20" t="s">
        <v>240</v>
      </c>
      <c r="D281" s="21"/>
      <c r="E281" s="21"/>
      <c r="F281" s="21"/>
      <c r="G281" s="21"/>
    </row>
    <row r="282" spans="1:7" ht="16.5" hidden="1" customHeight="1" x14ac:dyDescent="0.25">
      <c r="A282" s="20"/>
      <c r="B282" s="20">
        <v>2</v>
      </c>
      <c r="C282" s="20" t="s">
        <v>241</v>
      </c>
      <c r="D282" s="21"/>
      <c r="E282" s="21"/>
      <c r="F282" s="21"/>
      <c r="G282" s="21"/>
    </row>
    <row r="283" spans="1:7" ht="16.5" hidden="1" customHeight="1" x14ac:dyDescent="0.25">
      <c r="A283" s="20"/>
      <c r="B283" s="20">
        <v>3</v>
      </c>
      <c r="C283" s="20" t="s">
        <v>242</v>
      </c>
      <c r="D283" s="21"/>
      <c r="E283" s="21"/>
      <c r="F283" s="21"/>
      <c r="G283" s="21"/>
    </row>
    <row r="284" spans="1:7" ht="16.5" hidden="1" customHeight="1" x14ac:dyDescent="0.25">
      <c r="A284" s="20"/>
      <c r="B284" s="20">
        <v>4</v>
      </c>
      <c r="C284" s="20" t="s">
        <v>243</v>
      </c>
      <c r="D284" s="21"/>
      <c r="E284" s="21"/>
      <c r="F284" s="21"/>
      <c r="G284" s="21"/>
    </row>
    <row r="285" spans="1:7" x14ac:dyDescent="0.25">
      <c r="A285" s="14">
        <v>270</v>
      </c>
      <c r="B285" s="14" t="s">
        <v>244</v>
      </c>
      <c r="C285" s="14"/>
      <c r="D285" s="15">
        <f t="shared" ref="D285:G285" si="21">D286</f>
        <v>2390</v>
      </c>
      <c r="E285" s="15">
        <f t="shared" si="21"/>
        <v>2175</v>
      </c>
      <c r="F285" s="15"/>
      <c r="G285" s="15">
        <f t="shared" si="21"/>
        <v>2000</v>
      </c>
    </row>
    <row r="286" spans="1:7" x14ac:dyDescent="0.25">
      <c r="A286" s="20"/>
      <c r="B286" s="20">
        <v>1132208</v>
      </c>
      <c r="C286" s="20" t="s">
        <v>245</v>
      </c>
      <c r="D286" s="21">
        <f>'[1]תקציב 2021 - דרישות '!I375</f>
        <v>2390</v>
      </c>
      <c r="E286" s="21">
        <v>2175</v>
      </c>
      <c r="F286" s="21"/>
      <c r="G286" s="21">
        <f>'[1]תקציב 2021 - דרישות '!J375</f>
        <v>2000</v>
      </c>
    </row>
    <row r="287" spans="1:7" ht="16.5" hidden="1" customHeight="1" x14ac:dyDescent="0.25">
      <c r="A287" s="20"/>
      <c r="B287" s="20">
        <v>1</v>
      </c>
      <c r="C287" s="20" t="s">
        <v>246</v>
      </c>
      <c r="D287" s="21"/>
      <c r="E287" s="21"/>
      <c r="F287" s="21"/>
      <c r="G287" s="21"/>
    </row>
    <row r="288" spans="1:7" ht="16.5" hidden="1" customHeight="1" x14ac:dyDescent="0.25">
      <c r="A288" s="20"/>
      <c r="B288" s="20">
        <v>2</v>
      </c>
      <c r="C288" s="20" t="s">
        <v>247</v>
      </c>
      <c r="D288" s="21"/>
      <c r="E288" s="21"/>
      <c r="F288" s="21"/>
      <c r="G288" s="21"/>
    </row>
    <row r="289" spans="1:9" ht="16.5" hidden="1" customHeight="1" x14ac:dyDescent="0.25">
      <c r="A289" s="20"/>
      <c r="B289" s="20">
        <v>3</v>
      </c>
      <c r="C289" s="20" t="s">
        <v>248</v>
      </c>
      <c r="D289" s="21"/>
      <c r="E289" s="21"/>
      <c r="F289" s="21"/>
      <c r="G289" s="21"/>
    </row>
    <row r="290" spans="1:9" x14ac:dyDescent="0.25">
      <c r="A290" s="14">
        <v>275</v>
      </c>
      <c r="B290" s="14" t="s">
        <v>249</v>
      </c>
      <c r="C290" s="14"/>
      <c r="D290" s="15">
        <f t="shared" ref="D290:G290" si="22">D291+D292</f>
        <v>12000</v>
      </c>
      <c r="E290" s="15">
        <f t="shared" si="22"/>
        <v>13350</v>
      </c>
      <c r="F290" s="15"/>
      <c r="G290" s="15">
        <f t="shared" si="22"/>
        <v>12420</v>
      </c>
    </row>
    <row r="291" spans="1:9" x14ac:dyDescent="0.25">
      <c r="A291" s="20"/>
      <c r="B291" s="20">
        <v>1131002</v>
      </c>
      <c r="C291" s="20" t="s">
        <v>250</v>
      </c>
      <c r="D291" s="21">
        <f>'[1]תקציב 2021 - דרישות '!I380</f>
        <v>11780</v>
      </c>
      <c r="E291" s="21">
        <v>13130</v>
      </c>
      <c r="F291" s="21"/>
      <c r="G291" s="21">
        <f>'[1]תקציב 2021 - דרישות '!J380</f>
        <v>12200</v>
      </c>
    </row>
    <row r="292" spans="1:9" x14ac:dyDescent="0.25">
      <c r="A292" s="20"/>
      <c r="B292" s="20">
        <v>1131168</v>
      </c>
      <c r="C292" s="20" t="s">
        <v>251</v>
      </c>
      <c r="D292" s="21">
        <f>'[1]תקציב 2021 - דרישות '!I384</f>
        <v>220</v>
      </c>
      <c r="E292" s="21">
        <v>220</v>
      </c>
      <c r="F292" s="21"/>
      <c r="G292" s="21">
        <f>'[1]תקציב 2021 - דרישות '!J384</f>
        <v>220</v>
      </c>
    </row>
    <row r="293" spans="1:9" ht="17.25" thickBot="1" x14ac:dyDescent="0.3">
      <c r="A293" s="2"/>
      <c r="B293" s="42"/>
      <c r="C293" s="42"/>
    </row>
    <row r="294" spans="1:9" ht="17.25" customHeight="1" thickBot="1" x14ac:dyDescent="0.3">
      <c r="A294" s="69" t="s">
        <v>2</v>
      </c>
      <c r="B294" s="69" t="s">
        <v>3</v>
      </c>
      <c r="C294" s="69"/>
      <c r="D294" s="70">
        <v>2020</v>
      </c>
      <c r="E294" s="71"/>
      <c r="F294" s="70">
        <v>2021</v>
      </c>
      <c r="G294" s="72"/>
    </row>
    <row r="295" spans="1:9" ht="36" customHeight="1" thickBot="1" x14ac:dyDescent="0.3">
      <c r="A295" s="69"/>
      <c r="B295" s="69"/>
      <c r="C295" s="69"/>
      <c r="D295" s="5" t="s">
        <v>4</v>
      </c>
      <c r="E295" s="5" t="s">
        <v>5</v>
      </c>
      <c r="F295" s="6" t="s">
        <v>6</v>
      </c>
      <c r="G295" s="7" t="s">
        <v>4</v>
      </c>
    </row>
    <row r="296" spans="1:9" s="37" customFormat="1" x14ac:dyDescent="0.25">
      <c r="A296" s="35" t="s">
        <v>252</v>
      </c>
      <c r="B296" s="35"/>
      <c r="C296" s="35"/>
      <c r="D296" s="36">
        <f t="shared" ref="D296:G296" si="23">D297</f>
        <v>15540</v>
      </c>
      <c r="E296" s="36">
        <f t="shared" si="23"/>
        <v>17935</v>
      </c>
      <c r="F296" s="36"/>
      <c r="G296" s="36">
        <f t="shared" si="23"/>
        <v>15760</v>
      </c>
      <c r="H296" s="43"/>
      <c r="I296" s="11"/>
    </row>
    <row r="297" spans="1:9" x14ac:dyDescent="0.25">
      <c r="A297" s="14">
        <v>310</v>
      </c>
      <c r="B297" s="14" t="s">
        <v>253</v>
      </c>
      <c r="C297" s="14"/>
      <c r="D297" s="15">
        <f t="shared" ref="D297:G297" si="24">SUM(D298,D305:D306,D307,D312)</f>
        <v>15540</v>
      </c>
      <c r="E297" s="15">
        <f t="shared" si="24"/>
        <v>17935</v>
      </c>
      <c r="F297" s="15"/>
      <c r="G297" s="15">
        <f t="shared" si="24"/>
        <v>15760</v>
      </c>
    </row>
    <row r="298" spans="1:9" x14ac:dyDescent="0.25">
      <c r="A298" s="20"/>
      <c r="B298" s="20">
        <v>1151000</v>
      </c>
      <c r="C298" s="20" t="s">
        <v>254</v>
      </c>
      <c r="D298" s="21">
        <f>'[1]תקציב 2021 - דרישות '!I407</f>
        <v>14370</v>
      </c>
      <c r="E298" s="21">
        <v>16710</v>
      </c>
      <c r="F298" s="21"/>
      <c r="G298" s="21">
        <f>'[1]תקציב 2021 - דרישות '!J407</f>
        <v>14710</v>
      </c>
    </row>
    <row r="299" spans="1:9" ht="16.5" hidden="1" customHeight="1" x14ac:dyDescent="0.25">
      <c r="A299" s="20"/>
      <c r="B299" s="20">
        <v>1</v>
      </c>
      <c r="C299" s="20" t="s">
        <v>255</v>
      </c>
      <c r="D299" s="21"/>
      <c r="E299" s="21"/>
      <c r="F299" s="21"/>
      <c r="G299" s="21"/>
    </row>
    <row r="300" spans="1:9" ht="16.5" hidden="1" customHeight="1" x14ac:dyDescent="0.25">
      <c r="A300" s="20"/>
      <c r="B300" s="20">
        <v>2</v>
      </c>
      <c r="C300" s="20" t="s">
        <v>256</v>
      </c>
      <c r="D300" s="21"/>
      <c r="E300" s="21"/>
      <c r="F300" s="21"/>
      <c r="G300" s="21"/>
    </row>
    <row r="301" spans="1:9" ht="16.5" hidden="1" customHeight="1" x14ac:dyDescent="0.25">
      <c r="A301" s="20"/>
      <c r="B301" s="20">
        <v>3</v>
      </c>
      <c r="C301" s="20" t="s">
        <v>257</v>
      </c>
      <c r="D301" s="21"/>
      <c r="E301" s="21"/>
      <c r="F301" s="21"/>
      <c r="G301" s="21"/>
    </row>
    <row r="302" spans="1:9" ht="16.5" hidden="1" customHeight="1" x14ac:dyDescent="0.25">
      <c r="A302" s="20"/>
      <c r="B302" s="20">
        <v>4</v>
      </c>
      <c r="C302" s="20" t="s">
        <v>258</v>
      </c>
      <c r="D302" s="21"/>
      <c r="E302" s="21"/>
      <c r="F302" s="21"/>
      <c r="G302" s="21"/>
    </row>
    <row r="303" spans="1:9" ht="16.5" hidden="1" customHeight="1" x14ac:dyDescent="0.25">
      <c r="A303" s="20"/>
      <c r="B303" s="20">
        <v>1</v>
      </c>
      <c r="C303" s="20" t="s">
        <v>259</v>
      </c>
      <c r="D303" s="21"/>
      <c r="E303" s="21"/>
      <c r="F303" s="21"/>
      <c r="G303" s="21"/>
    </row>
    <row r="304" spans="1:9" ht="16.5" hidden="1" customHeight="1" x14ac:dyDescent="0.25">
      <c r="A304" s="20"/>
      <c r="B304" s="20">
        <v>2</v>
      </c>
      <c r="C304" s="20" t="s">
        <v>260</v>
      </c>
      <c r="D304" s="21"/>
      <c r="E304" s="21"/>
      <c r="F304" s="21"/>
      <c r="G304" s="21"/>
    </row>
    <row r="305" spans="1:9" x14ac:dyDescent="0.25">
      <c r="A305" s="20"/>
      <c r="B305" s="44" t="s">
        <v>261</v>
      </c>
      <c r="C305" s="20" t="s">
        <v>262</v>
      </c>
      <c r="D305" s="21">
        <f>'[1]תקציב 2021 - דרישות '!I413</f>
        <v>250</v>
      </c>
      <c r="E305" s="21">
        <v>260</v>
      </c>
      <c r="F305" s="21">
        <v>45</v>
      </c>
      <c r="G305" s="21">
        <f>'[1]תקציב 2021 - דרישות '!J413</f>
        <v>250</v>
      </c>
    </row>
    <row r="306" spans="1:9" x14ac:dyDescent="0.25">
      <c r="A306" s="20"/>
      <c r="B306" s="20">
        <v>1151505</v>
      </c>
      <c r="C306" s="20" t="s">
        <v>263</v>
      </c>
      <c r="D306" s="21">
        <f>'[1]תקציב 2021 - דרישות '!I415</f>
        <v>200</v>
      </c>
      <c r="E306" s="21">
        <v>245</v>
      </c>
      <c r="F306" s="21"/>
      <c r="G306" s="21">
        <f>'[1]תקציב 2021 - דרישות '!J415</f>
        <v>200</v>
      </c>
    </row>
    <row r="307" spans="1:9" x14ac:dyDescent="0.25">
      <c r="A307" s="20"/>
      <c r="B307" s="20">
        <v>1151703</v>
      </c>
      <c r="C307" s="20" t="s">
        <v>264</v>
      </c>
      <c r="D307" s="21">
        <f>'[1]תקציב 2021 - דרישות '!I416</f>
        <v>620</v>
      </c>
      <c r="E307" s="21">
        <v>620</v>
      </c>
      <c r="F307" s="21"/>
      <c r="G307" s="21">
        <f>'[1]תקציב 2021 - דרישות '!J416</f>
        <v>500</v>
      </c>
    </row>
    <row r="308" spans="1:9" ht="16.5" hidden="1" customHeight="1" x14ac:dyDescent="0.25">
      <c r="A308" s="20"/>
      <c r="B308" s="20">
        <v>1</v>
      </c>
      <c r="C308" s="20" t="s">
        <v>265</v>
      </c>
      <c r="D308" s="21"/>
      <c r="E308" s="21"/>
      <c r="F308" s="21"/>
      <c r="G308" s="21"/>
    </row>
    <row r="309" spans="1:9" ht="16.5" hidden="1" customHeight="1" x14ac:dyDescent="0.25">
      <c r="A309" s="20"/>
      <c r="B309" s="20">
        <v>2</v>
      </c>
      <c r="C309" s="20" t="s">
        <v>70</v>
      </c>
      <c r="D309" s="21"/>
      <c r="E309" s="21"/>
      <c r="F309" s="21"/>
      <c r="G309" s="21"/>
    </row>
    <row r="310" spans="1:9" ht="16.5" hidden="1" customHeight="1" x14ac:dyDescent="0.25">
      <c r="A310" s="20"/>
      <c r="B310" s="20">
        <v>3</v>
      </c>
      <c r="C310" s="20" t="s">
        <v>76</v>
      </c>
      <c r="D310" s="21"/>
      <c r="E310" s="21"/>
      <c r="F310" s="21"/>
      <c r="G310" s="21"/>
    </row>
    <row r="311" spans="1:9" ht="16.5" hidden="1" customHeight="1" x14ac:dyDescent="0.25">
      <c r="A311" s="20"/>
      <c r="B311" s="20">
        <v>4</v>
      </c>
      <c r="C311" s="20" t="s">
        <v>72</v>
      </c>
      <c r="D311" s="21"/>
      <c r="E311" s="21"/>
      <c r="F311" s="21"/>
      <c r="G311" s="21"/>
    </row>
    <row r="312" spans="1:9" x14ac:dyDescent="0.25">
      <c r="A312" s="20"/>
      <c r="B312" s="20">
        <v>1151919</v>
      </c>
      <c r="C312" s="20" t="s">
        <v>266</v>
      </c>
      <c r="D312" s="21">
        <f>'[1]תקציב 2021 - דרישות '!I424</f>
        <v>100</v>
      </c>
      <c r="E312" s="21">
        <v>100</v>
      </c>
      <c r="F312" s="21"/>
      <c r="G312" s="21">
        <f>'[1]תקציב 2021 - דרישות '!J424</f>
        <v>100</v>
      </c>
    </row>
    <row r="313" spans="1:9" ht="17.25" thickBot="1" x14ac:dyDescent="0.3">
      <c r="A313" s="2"/>
      <c r="B313" s="42"/>
      <c r="C313" s="42"/>
    </row>
    <row r="314" spans="1:9" ht="17.25" customHeight="1" thickBot="1" x14ac:dyDescent="0.3">
      <c r="A314" s="69" t="s">
        <v>2</v>
      </c>
      <c r="B314" s="69" t="s">
        <v>3</v>
      </c>
      <c r="C314" s="69"/>
      <c r="D314" s="70">
        <v>2020</v>
      </c>
      <c r="E314" s="71"/>
      <c r="F314" s="70">
        <v>2021</v>
      </c>
      <c r="G314" s="72"/>
    </row>
    <row r="315" spans="1:9" ht="36" customHeight="1" thickBot="1" x14ac:dyDescent="0.3">
      <c r="A315" s="69"/>
      <c r="B315" s="69"/>
      <c r="C315" s="69"/>
      <c r="D315" s="5" t="s">
        <v>4</v>
      </c>
      <c r="E315" s="5" t="s">
        <v>5</v>
      </c>
      <c r="F315" s="6" t="s">
        <v>6</v>
      </c>
      <c r="G315" s="7" t="s">
        <v>4</v>
      </c>
    </row>
    <row r="316" spans="1:9" s="37" customFormat="1" x14ac:dyDescent="0.25">
      <c r="A316" s="35" t="s">
        <v>267</v>
      </c>
      <c r="B316" s="35"/>
      <c r="C316" s="35"/>
      <c r="D316" s="36">
        <f t="shared" ref="D316:G316" si="25">SUM(D317,D330)</f>
        <v>12120</v>
      </c>
      <c r="E316" s="36">
        <f t="shared" si="25"/>
        <v>14495</v>
      </c>
      <c r="F316" s="36"/>
      <c r="G316" s="36">
        <f t="shared" si="25"/>
        <v>12160</v>
      </c>
      <c r="H316" s="43"/>
      <c r="I316" s="11"/>
    </row>
    <row r="317" spans="1:9" x14ac:dyDescent="0.25">
      <c r="A317" s="14">
        <v>365</v>
      </c>
      <c r="B317" s="14" t="s">
        <v>268</v>
      </c>
      <c r="C317" s="14"/>
      <c r="D317" s="15">
        <f t="shared" ref="D317:G317" si="26">SUM(D318,D322,D326)+D329</f>
        <v>2280</v>
      </c>
      <c r="E317" s="15">
        <f t="shared" si="26"/>
        <v>1805</v>
      </c>
      <c r="F317" s="15"/>
      <c r="G317" s="15">
        <f t="shared" si="26"/>
        <v>2050</v>
      </c>
    </row>
    <row r="318" spans="1:9" x14ac:dyDescent="0.25">
      <c r="A318" s="20"/>
      <c r="B318" s="20">
        <v>1173301</v>
      </c>
      <c r="C318" s="20" t="s">
        <v>269</v>
      </c>
      <c r="D318" s="21">
        <f>'[1]תקציב 2021 - דרישות '!I430</f>
        <v>450</v>
      </c>
      <c r="E318" s="21">
        <v>0</v>
      </c>
      <c r="F318" s="21"/>
      <c r="G318" s="21">
        <f>'[1]תקציב 2021 - דרישות '!J430</f>
        <v>450</v>
      </c>
    </row>
    <row r="319" spans="1:9" ht="16.5" hidden="1" customHeight="1" x14ac:dyDescent="0.25">
      <c r="A319" s="20"/>
      <c r="B319" s="20">
        <v>1</v>
      </c>
      <c r="C319" s="20" t="s">
        <v>269</v>
      </c>
      <c r="D319" s="21"/>
      <c r="E319" s="21"/>
      <c r="F319" s="21"/>
      <c r="G319" s="21"/>
    </row>
    <row r="320" spans="1:9" ht="16.5" hidden="1" customHeight="1" x14ac:dyDescent="0.25">
      <c r="A320" s="20"/>
      <c r="B320" s="20">
        <v>2</v>
      </c>
      <c r="C320" s="20" t="s">
        <v>270</v>
      </c>
      <c r="D320" s="21"/>
      <c r="E320" s="21"/>
      <c r="F320" s="21"/>
      <c r="G320" s="21"/>
    </row>
    <row r="321" spans="1:7" ht="16.5" hidden="1" customHeight="1" x14ac:dyDescent="0.25">
      <c r="A321" s="20"/>
      <c r="B321" s="20">
        <v>3</v>
      </c>
      <c r="C321" s="20" t="s">
        <v>71</v>
      </c>
      <c r="D321" s="21"/>
      <c r="E321" s="21"/>
      <c r="F321" s="21"/>
      <c r="G321" s="21"/>
    </row>
    <row r="322" spans="1:7" x14ac:dyDescent="0.25">
      <c r="A322" s="20"/>
      <c r="B322" s="20">
        <v>1173517</v>
      </c>
      <c r="C322" s="20" t="s">
        <v>271</v>
      </c>
      <c r="D322" s="21">
        <f>'[1]תקציב 2021 - דרישות '!I432</f>
        <v>1560</v>
      </c>
      <c r="E322" s="21">
        <v>1425</v>
      </c>
      <c r="F322" s="21"/>
      <c r="G322" s="21">
        <f>'[1]תקציב 2021 - דרישות '!J432</f>
        <v>500</v>
      </c>
    </row>
    <row r="323" spans="1:7" ht="16.5" hidden="1" customHeight="1" x14ac:dyDescent="0.25">
      <c r="A323" s="20"/>
      <c r="B323" s="20">
        <v>1</v>
      </c>
      <c r="C323" s="20" t="s">
        <v>271</v>
      </c>
      <c r="D323" s="21"/>
      <c r="E323" s="21"/>
      <c r="F323" s="21"/>
      <c r="G323" s="21"/>
    </row>
    <row r="324" spans="1:7" ht="16.5" hidden="1" customHeight="1" x14ac:dyDescent="0.25">
      <c r="A324" s="20"/>
      <c r="B324" s="20">
        <v>2</v>
      </c>
      <c r="C324" s="20" t="s">
        <v>272</v>
      </c>
      <c r="D324" s="21"/>
      <c r="E324" s="21"/>
      <c r="F324" s="21"/>
      <c r="G324" s="21"/>
    </row>
    <row r="325" spans="1:7" ht="16.5" hidden="1" customHeight="1" x14ac:dyDescent="0.25">
      <c r="A325" s="20"/>
      <c r="B325" s="20">
        <v>1</v>
      </c>
      <c r="C325" s="20" t="s">
        <v>273</v>
      </c>
      <c r="D325" s="21"/>
      <c r="E325" s="21"/>
      <c r="F325" s="21"/>
      <c r="G325" s="21"/>
    </row>
    <row r="326" spans="1:7" x14ac:dyDescent="0.25">
      <c r="A326" s="20"/>
      <c r="B326" s="20">
        <v>1191048</v>
      </c>
      <c r="C326" s="20" t="s">
        <v>274</v>
      </c>
      <c r="D326" s="21">
        <f>'[1]תקציב 2021 - דרישות '!I433</f>
        <v>270</v>
      </c>
      <c r="E326" s="21">
        <v>270</v>
      </c>
      <c r="F326" s="21"/>
      <c r="G326" s="21">
        <f>'[1]תקציב 2021 - דרישות '!J433</f>
        <v>270</v>
      </c>
    </row>
    <row r="327" spans="1:7" ht="16.5" hidden="1" customHeight="1" x14ac:dyDescent="0.25">
      <c r="A327" s="20"/>
      <c r="B327" s="20">
        <v>1192209</v>
      </c>
      <c r="C327" s="20" t="s">
        <v>275</v>
      </c>
      <c r="D327" s="21"/>
      <c r="E327" s="21"/>
      <c r="F327" s="21"/>
      <c r="G327" s="21"/>
    </row>
    <row r="328" spans="1:7" ht="16.5" hidden="1" customHeight="1" x14ac:dyDescent="0.25">
      <c r="A328" s="20"/>
      <c r="B328" s="44" t="s">
        <v>276</v>
      </c>
      <c r="C328" s="20" t="s">
        <v>277</v>
      </c>
      <c r="D328" s="21"/>
      <c r="E328" s="21"/>
      <c r="F328" s="21"/>
      <c r="G328" s="21"/>
    </row>
    <row r="329" spans="1:7" ht="16.5" customHeight="1" x14ac:dyDescent="0.25">
      <c r="A329" s="20"/>
      <c r="B329" s="44">
        <v>1173004</v>
      </c>
      <c r="C329" s="20" t="s">
        <v>278</v>
      </c>
      <c r="D329" s="21">
        <v>0</v>
      </c>
      <c r="E329" s="21">
        <v>110</v>
      </c>
      <c r="F329" s="21"/>
      <c r="G329" s="21">
        <f>'[1]תקציב 2021 - דרישות '!J434</f>
        <v>830</v>
      </c>
    </row>
    <row r="330" spans="1:7" x14ac:dyDescent="0.25">
      <c r="A330" s="14">
        <v>375</v>
      </c>
      <c r="B330" s="45" t="s">
        <v>279</v>
      </c>
      <c r="C330" s="14"/>
      <c r="D330" s="15">
        <f>SUM(D331,D338,D340,D346,D350,D353:D354)+D339</f>
        <v>9840</v>
      </c>
      <c r="E330" s="15">
        <f>SUM(E331,E338,E340,E346,E350,E353:E354)+E339</f>
        <v>12690</v>
      </c>
      <c r="F330" s="15"/>
      <c r="G330" s="15">
        <f>G331+G338+G339+G340+G346+G350+G353+G354</f>
        <v>10110</v>
      </c>
    </row>
    <row r="331" spans="1:7" x14ac:dyDescent="0.25">
      <c r="A331" s="20"/>
      <c r="B331" s="20">
        <v>1107200</v>
      </c>
      <c r="C331" s="20" t="s">
        <v>280</v>
      </c>
      <c r="D331" s="21">
        <f>'[1]תקציב 2021 - דרישות '!I436</f>
        <v>3500</v>
      </c>
      <c r="E331" s="21">
        <v>4085</v>
      </c>
      <c r="F331" s="21"/>
      <c r="G331" s="21">
        <f>'[1]תקציב 2021 - דרישות '!J436</f>
        <v>3720</v>
      </c>
    </row>
    <row r="332" spans="1:7" ht="16.5" hidden="1" customHeight="1" x14ac:dyDescent="0.25">
      <c r="A332" s="20"/>
      <c r="B332" s="20">
        <v>1</v>
      </c>
      <c r="C332" s="20" t="s">
        <v>281</v>
      </c>
      <c r="D332" s="21"/>
      <c r="E332" s="21"/>
      <c r="F332" s="21"/>
      <c r="G332" s="21"/>
    </row>
    <row r="333" spans="1:7" ht="16.5" hidden="1" customHeight="1" x14ac:dyDescent="0.25">
      <c r="A333" s="20"/>
      <c r="B333" s="20">
        <v>2</v>
      </c>
      <c r="C333" s="20" t="s">
        <v>282</v>
      </c>
      <c r="D333" s="21"/>
      <c r="E333" s="21"/>
      <c r="F333" s="21"/>
      <c r="G333" s="21"/>
    </row>
    <row r="334" spans="1:7" ht="16.5" hidden="1" customHeight="1" x14ac:dyDescent="0.25">
      <c r="A334" s="20"/>
      <c r="B334" s="20">
        <v>3</v>
      </c>
      <c r="C334" s="20" t="s">
        <v>71</v>
      </c>
      <c r="D334" s="21"/>
      <c r="E334" s="21"/>
      <c r="F334" s="21"/>
      <c r="G334" s="21"/>
    </row>
    <row r="335" spans="1:7" ht="16.5" hidden="1" customHeight="1" x14ac:dyDescent="0.25">
      <c r="A335" s="20"/>
      <c r="B335" s="20">
        <v>4</v>
      </c>
      <c r="C335" s="20" t="s">
        <v>283</v>
      </c>
      <c r="D335" s="21"/>
      <c r="E335" s="21"/>
      <c r="F335" s="21"/>
      <c r="G335" s="21"/>
    </row>
    <row r="336" spans="1:7" ht="16.5" hidden="1" customHeight="1" x14ac:dyDescent="0.25">
      <c r="A336" s="20"/>
      <c r="B336" s="20">
        <v>5</v>
      </c>
      <c r="C336" s="20" t="s">
        <v>284</v>
      </c>
      <c r="D336" s="21"/>
      <c r="E336" s="21"/>
      <c r="F336" s="21"/>
      <c r="G336" s="21"/>
    </row>
    <row r="337" spans="1:7" ht="16.5" hidden="1" customHeight="1" x14ac:dyDescent="0.25">
      <c r="A337" s="20"/>
      <c r="B337" s="20">
        <v>6</v>
      </c>
      <c r="C337" s="20" t="s">
        <v>285</v>
      </c>
      <c r="D337" s="21"/>
      <c r="E337" s="21"/>
      <c r="F337" s="21"/>
      <c r="G337" s="21"/>
    </row>
    <row r="338" spans="1:7" x14ac:dyDescent="0.25">
      <c r="A338" s="20"/>
      <c r="B338" s="20">
        <v>1191485</v>
      </c>
      <c r="C338" s="20" t="s">
        <v>286</v>
      </c>
      <c r="D338" s="21">
        <f>'[1]תקציב 2021 - דרישות '!I451</f>
        <v>120</v>
      </c>
      <c r="E338" s="21">
        <v>220</v>
      </c>
      <c r="F338" s="21"/>
      <c r="G338" s="21">
        <f>'[1]תקציב 2021 - דרישות '!J451</f>
        <v>120</v>
      </c>
    </row>
    <row r="339" spans="1:7" x14ac:dyDescent="0.25">
      <c r="A339" s="20"/>
      <c r="B339" s="20">
        <v>1191816</v>
      </c>
      <c r="C339" s="20" t="s">
        <v>287</v>
      </c>
      <c r="D339" s="21">
        <f>'[1]תקציב 2021 - דרישות '!I456</f>
        <v>640</v>
      </c>
      <c r="E339" s="21">
        <v>640</v>
      </c>
      <c r="F339" s="21"/>
      <c r="G339" s="21">
        <f>'[1]תקציב 2021 - דרישות '!J456</f>
        <v>580</v>
      </c>
    </row>
    <row r="340" spans="1:7" x14ac:dyDescent="0.25">
      <c r="A340" s="20"/>
      <c r="B340" s="20">
        <v>1191923</v>
      </c>
      <c r="C340" s="20" t="s">
        <v>288</v>
      </c>
      <c r="D340" s="21">
        <f>'[1]תקציב 2021 - דרישות '!I457</f>
        <v>660</v>
      </c>
      <c r="E340" s="21">
        <v>730</v>
      </c>
      <c r="F340" s="21"/>
      <c r="G340" s="21">
        <f>'[1]תקציב 2021 - דרישות '!J457</f>
        <v>1400</v>
      </c>
    </row>
    <row r="341" spans="1:7" ht="16.5" hidden="1" customHeight="1" x14ac:dyDescent="0.25">
      <c r="A341" s="20"/>
      <c r="B341" s="20">
        <v>1</v>
      </c>
      <c r="C341" s="20" t="s">
        <v>289</v>
      </c>
      <c r="D341" s="21"/>
      <c r="E341" s="21"/>
      <c r="F341" s="21"/>
      <c r="G341" s="21"/>
    </row>
    <row r="342" spans="1:7" ht="16.5" hidden="1" customHeight="1" x14ac:dyDescent="0.25">
      <c r="A342" s="20"/>
      <c r="B342" s="20">
        <v>2</v>
      </c>
      <c r="C342" s="20" t="s">
        <v>70</v>
      </c>
      <c r="D342" s="21"/>
      <c r="E342" s="21"/>
      <c r="F342" s="21"/>
      <c r="G342" s="21"/>
    </row>
    <row r="343" spans="1:7" ht="16.5" hidden="1" customHeight="1" x14ac:dyDescent="0.25">
      <c r="A343" s="20"/>
      <c r="B343" s="20">
        <v>3</v>
      </c>
      <c r="C343" s="20" t="s">
        <v>91</v>
      </c>
      <c r="D343" s="21"/>
      <c r="E343" s="21"/>
      <c r="F343" s="21"/>
      <c r="G343" s="21"/>
    </row>
    <row r="344" spans="1:7" ht="16.5" hidden="1" customHeight="1" x14ac:dyDescent="0.25">
      <c r="A344" s="20"/>
      <c r="B344" s="20">
        <v>4</v>
      </c>
      <c r="C344" s="20" t="s">
        <v>72</v>
      </c>
      <c r="D344" s="21"/>
      <c r="E344" s="21"/>
      <c r="F344" s="21"/>
      <c r="G344" s="21"/>
    </row>
    <row r="345" spans="1:7" ht="16.5" hidden="1" customHeight="1" x14ac:dyDescent="0.25">
      <c r="A345" s="20"/>
      <c r="B345" s="20">
        <v>5</v>
      </c>
      <c r="C345" s="20" t="s">
        <v>290</v>
      </c>
      <c r="D345" s="21"/>
      <c r="E345" s="21"/>
      <c r="F345" s="21"/>
      <c r="G345" s="21"/>
    </row>
    <row r="346" spans="1:7" x14ac:dyDescent="0.25">
      <c r="A346" s="20"/>
      <c r="B346" s="20">
        <v>1192004</v>
      </c>
      <c r="C346" s="20" t="s">
        <v>291</v>
      </c>
      <c r="D346" s="21">
        <f>'[1]תקציב 2021 - דרישות '!I444</f>
        <v>2280</v>
      </c>
      <c r="E346" s="21">
        <v>4065</v>
      </c>
      <c r="F346" s="21">
        <v>5000</v>
      </c>
      <c r="G346" s="21">
        <f>'[1]תקציב 2021 - דרישות '!J444</f>
        <v>1900</v>
      </c>
    </row>
    <row r="347" spans="1:7" ht="16.5" hidden="1" customHeight="1" x14ac:dyDescent="0.25">
      <c r="A347" s="20"/>
      <c r="B347" s="20">
        <v>1</v>
      </c>
      <c r="C347" s="20" t="s">
        <v>292</v>
      </c>
      <c r="D347" s="21"/>
      <c r="E347" s="21"/>
      <c r="F347" s="21"/>
      <c r="G347" s="21"/>
    </row>
    <row r="348" spans="1:7" ht="16.5" hidden="1" customHeight="1" x14ac:dyDescent="0.25">
      <c r="A348" s="20"/>
      <c r="B348" s="20">
        <v>2</v>
      </c>
      <c r="C348" s="20" t="s">
        <v>293</v>
      </c>
      <c r="D348" s="21"/>
      <c r="E348" s="21"/>
      <c r="F348" s="21"/>
      <c r="G348" s="21"/>
    </row>
    <row r="349" spans="1:7" ht="16.5" hidden="1" customHeight="1" x14ac:dyDescent="0.25">
      <c r="A349" s="20"/>
      <c r="B349" s="20">
        <v>3</v>
      </c>
      <c r="C349" s="20" t="s">
        <v>71</v>
      </c>
      <c r="D349" s="21"/>
      <c r="E349" s="21"/>
      <c r="F349" s="21"/>
      <c r="G349" s="21"/>
    </row>
    <row r="350" spans="1:7" x14ac:dyDescent="0.25">
      <c r="A350" s="20"/>
      <c r="B350" s="20">
        <v>1192038</v>
      </c>
      <c r="C350" s="20" t="s">
        <v>294</v>
      </c>
      <c r="D350" s="21">
        <f>'[1]תקציב 2021 - דרישות '!I452</f>
        <v>1450</v>
      </c>
      <c r="E350" s="21">
        <v>1760</v>
      </c>
      <c r="F350" s="21"/>
      <c r="G350" s="21">
        <f>'[1]תקציב 2021 - דרישות '!J452</f>
        <v>1200</v>
      </c>
    </row>
    <row r="351" spans="1:7" ht="16.5" hidden="1" customHeight="1" x14ac:dyDescent="0.25">
      <c r="A351" s="20"/>
      <c r="B351" s="20">
        <v>1</v>
      </c>
      <c r="C351" s="20" t="s">
        <v>294</v>
      </c>
      <c r="D351" s="21"/>
      <c r="E351" s="21"/>
      <c r="F351" s="21"/>
      <c r="G351" s="21"/>
    </row>
    <row r="352" spans="1:7" ht="16.5" hidden="1" customHeight="1" x14ac:dyDescent="0.25">
      <c r="A352" s="20"/>
      <c r="B352" s="20">
        <v>2</v>
      </c>
      <c r="C352" s="20" t="s">
        <v>115</v>
      </c>
      <c r="D352" s="21"/>
      <c r="E352" s="21"/>
      <c r="F352" s="21"/>
      <c r="G352" s="21"/>
    </row>
    <row r="353" spans="1:9" x14ac:dyDescent="0.25">
      <c r="A353" s="20"/>
      <c r="B353" s="20">
        <v>1192046</v>
      </c>
      <c r="C353" s="20" t="s">
        <v>295</v>
      </c>
      <c r="D353" s="21">
        <f>'[1]תקציב 2021 - דרישות '!I449</f>
        <v>200</v>
      </c>
      <c r="E353" s="21">
        <v>200</v>
      </c>
      <c r="F353" s="21"/>
      <c r="G353" s="21">
        <f>'[1]תקציב 2021 - דרישות '!J449</f>
        <v>200</v>
      </c>
    </row>
    <row r="354" spans="1:9" x14ac:dyDescent="0.25">
      <c r="A354" s="20"/>
      <c r="B354" s="20">
        <v>1192178</v>
      </c>
      <c r="C354" s="20" t="s">
        <v>296</v>
      </c>
      <c r="D354" s="21">
        <f>'[1]תקציב 2021 - דרישות '!I450</f>
        <v>990</v>
      </c>
      <c r="E354" s="21">
        <v>990</v>
      </c>
      <c r="F354" s="21"/>
      <c r="G354" s="21">
        <f>'[1]תקציב 2021 - דרישות '!J450</f>
        <v>990</v>
      </c>
    </row>
    <row r="355" spans="1:9" ht="17.25" thickBot="1" x14ac:dyDescent="0.3">
      <c r="A355" s="2"/>
      <c r="B355" s="42"/>
      <c r="C355" s="42"/>
    </row>
    <row r="356" spans="1:9" ht="17.25" customHeight="1" thickBot="1" x14ac:dyDescent="0.3">
      <c r="A356" s="69" t="s">
        <v>2</v>
      </c>
      <c r="B356" s="69" t="s">
        <v>3</v>
      </c>
      <c r="C356" s="69"/>
      <c r="D356" s="70">
        <v>2020</v>
      </c>
      <c r="E356" s="71"/>
      <c r="F356" s="70">
        <v>2021</v>
      </c>
      <c r="G356" s="72"/>
    </row>
    <row r="357" spans="1:9" ht="36" customHeight="1" thickBot="1" x14ac:dyDescent="0.3">
      <c r="A357" s="69"/>
      <c r="B357" s="69"/>
      <c r="C357" s="69"/>
      <c r="D357" s="5" t="s">
        <v>4</v>
      </c>
      <c r="E357" s="5" t="s">
        <v>5</v>
      </c>
      <c r="F357" s="6" t="s">
        <v>6</v>
      </c>
      <c r="G357" s="7" t="s">
        <v>4</v>
      </c>
    </row>
    <row r="358" spans="1:9" s="37" customFormat="1" x14ac:dyDescent="0.25">
      <c r="A358" s="35" t="s">
        <v>297</v>
      </c>
      <c r="B358" s="35"/>
      <c r="C358" s="35"/>
      <c r="D358" s="36">
        <f t="shared" ref="D358:G358" si="27">SUM(D359,D369)</f>
        <v>8540</v>
      </c>
      <c r="E358" s="36">
        <f t="shared" si="27"/>
        <v>9640</v>
      </c>
      <c r="F358" s="36"/>
      <c r="G358" s="36">
        <f t="shared" si="27"/>
        <v>8200</v>
      </c>
      <c r="H358" s="43"/>
      <c r="I358" s="11"/>
    </row>
    <row r="359" spans="1:9" x14ac:dyDescent="0.25">
      <c r="A359" s="14">
        <v>410</v>
      </c>
      <c r="B359" s="45" t="s">
        <v>298</v>
      </c>
      <c r="C359" s="14"/>
      <c r="D359" s="15">
        <f t="shared" ref="D359:G359" si="28">SUM(D360,D366)</f>
        <v>1040</v>
      </c>
      <c r="E359" s="15">
        <f t="shared" si="28"/>
        <v>1290</v>
      </c>
      <c r="F359" s="15"/>
      <c r="G359" s="15">
        <f t="shared" si="28"/>
        <v>900</v>
      </c>
    </row>
    <row r="360" spans="1:9" x14ac:dyDescent="0.25">
      <c r="A360" s="20"/>
      <c r="B360" s="25">
        <v>1190206</v>
      </c>
      <c r="C360" s="20" t="s">
        <v>299</v>
      </c>
      <c r="D360" s="21">
        <f>'[1]תקציב 2021 - דרישות '!I465</f>
        <v>740</v>
      </c>
      <c r="E360" s="21">
        <v>990</v>
      </c>
      <c r="F360" s="21"/>
      <c r="G360" s="21">
        <f>'[1]תקציב 2021 - דרישות '!J465</f>
        <v>600</v>
      </c>
    </row>
    <row r="361" spans="1:9" ht="16.5" hidden="1" customHeight="1" x14ac:dyDescent="0.25">
      <c r="A361" s="20"/>
      <c r="B361" s="20">
        <v>1</v>
      </c>
      <c r="C361" s="20" t="s">
        <v>300</v>
      </c>
      <c r="D361" s="21"/>
      <c r="E361" s="21"/>
      <c r="F361" s="21"/>
      <c r="G361" s="21"/>
    </row>
    <row r="362" spans="1:9" ht="16.5" hidden="1" customHeight="1" x14ac:dyDescent="0.25">
      <c r="A362" s="20"/>
      <c r="B362" s="20">
        <v>2</v>
      </c>
      <c r="C362" s="20" t="s">
        <v>301</v>
      </c>
      <c r="D362" s="21"/>
      <c r="E362" s="21"/>
      <c r="F362" s="21"/>
      <c r="G362" s="21"/>
    </row>
    <row r="363" spans="1:9" ht="16.5" hidden="1" customHeight="1" x14ac:dyDescent="0.25">
      <c r="A363" s="20"/>
      <c r="B363" s="20">
        <v>3</v>
      </c>
      <c r="C363" s="20" t="s">
        <v>302</v>
      </c>
      <c r="D363" s="21"/>
      <c r="E363" s="21"/>
      <c r="F363" s="21"/>
      <c r="G363" s="21"/>
    </row>
    <row r="364" spans="1:9" ht="16.5" hidden="1" customHeight="1" x14ac:dyDescent="0.25">
      <c r="A364" s="20"/>
      <c r="B364" s="20">
        <v>4</v>
      </c>
      <c r="C364" s="20" t="s">
        <v>303</v>
      </c>
      <c r="D364" s="21"/>
      <c r="E364" s="21"/>
      <c r="F364" s="21"/>
      <c r="G364" s="21"/>
    </row>
    <row r="365" spans="1:9" ht="16.5" hidden="1" customHeight="1" x14ac:dyDescent="0.25">
      <c r="A365" s="20"/>
      <c r="B365" s="20">
        <v>5</v>
      </c>
      <c r="C365" s="20" t="s">
        <v>304</v>
      </c>
      <c r="D365" s="21"/>
      <c r="E365" s="21"/>
      <c r="F365" s="21"/>
      <c r="G365" s="21"/>
    </row>
    <row r="366" spans="1:9" x14ac:dyDescent="0.25">
      <c r="A366" s="20"/>
      <c r="B366" s="20">
        <v>1190560</v>
      </c>
      <c r="C366" s="20" t="s">
        <v>305</v>
      </c>
      <c r="D366" s="21">
        <f>'[1]תקציב 2021 - דרישות '!I471</f>
        <v>300</v>
      </c>
      <c r="E366" s="21">
        <v>300</v>
      </c>
      <c r="F366" s="21"/>
      <c r="G366" s="21">
        <f>'[1]תקציב 2021 - דרישות '!J471</f>
        <v>300</v>
      </c>
    </row>
    <row r="367" spans="1:9" ht="16.5" hidden="1" customHeight="1" x14ac:dyDescent="0.25">
      <c r="A367" s="20"/>
      <c r="B367" s="20">
        <v>1</v>
      </c>
      <c r="C367" s="20" t="s">
        <v>305</v>
      </c>
      <c r="D367" s="21"/>
      <c r="E367" s="21"/>
      <c r="F367" s="21"/>
      <c r="G367" s="21"/>
    </row>
    <row r="368" spans="1:9" ht="16.5" hidden="1" customHeight="1" x14ac:dyDescent="0.25">
      <c r="A368" s="20"/>
      <c r="B368" s="20">
        <v>2</v>
      </c>
      <c r="C368" s="20" t="s">
        <v>306</v>
      </c>
      <c r="D368" s="21"/>
      <c r="E368" s="21"/>
      <c r="F368" s="21"/>
      <c r="G368" s="21"/>
    </row>
    <row r="369" spans="1:9" x14ac:dyDescent="0.25">
      <c r="A369" s="14">
        <v>415</v>
      </c>
      <c r="B369" s="14" t="s">
        <v>307</v>
      </c>
      <c r="C369" s="14"/>
      <c r="D369" s="15">
        <f t="shared" ref="D369:G369" si="29">D370</f>
        <v>7500</v>
      </c>
      <c r="E369" s="15">
        <f t="shared" si="29"/>
        <v>8350</v>
      </c>
      <c r="F369" s="15"/>
      <c r="G369" s="15">
        <f t="shared" si="29"/>
        <v>7300</v>
      </c>
    </row>
    <row r="370" spans="1:9" x14ac:dyDescent="0.25">
      <c r="A370" s="20"/>
      <c r="B370" s="20">
        <v>1190404</v>
      </c>
      <c r="C370" s="20" t="s">
        <v>308</v>
      </c>
      <c r="D370" s="21">
        <f>'[1]תקציב 2021 - דרישות '!I473</f>
        <v>7500</v>
      </c>
      <c r="E370" s="21">
        <v>8350</v>
      </c>
      <c r="F370" s="21"/>
      <c r="G370" s="21">
        <f>'[1]תקציב 2021 - דרישות '!J473</f>
        <v>7300</v>
      </c>
    </row>
    <row r="371" spans="1:9" ht="16.5" hidden="1" customHeight="1" x14ac:dyDescent="0.25">
      <c r="A371" s="20"/>
      <c r="B371" s="20">
        <v>1</v>
      </c>
      <c r="C371" s="20" t="s">
        <v>309</v>
      </c>
      <c r="D371" s="21"/>
      <c r="E371" s="21"/>
      <c r="F371" s="21"/>
      <c r="G371" s="21"/>
    </row>
    <row r="372" spans="1:9" ht="16.5" hidden="1" customHeight="1" x14ac:dyDescent="0.25">
      <c r="A372" s="20"/>
      <c r="B372" s="20">
        <v>2</v>
      </c>
      <c r="C372" s="20" t="s">
        <v>310</v>
      </c>
      <c r="D372" s="21"/>
      <c r="E372" s="21"/>
      <c r="F372" s="21"/>
      <c r="G372" s="21"/>
    </row>
    <row r="373" spans="1:9" ht="16.5" hidden="1" customHeight="1" x14ac:dyDescent="0.25">
      <c r="A373" s="20"/>
      <c r="B373" s="20">
        <v>3</v>
      </c>
      <c r="C373" s="20" t="s">
        <v>311</v>
      </c>
      <c r="D373" s="21"/>
      <c r="E373" s="21"/>
      <c r="F373" s="21"/>
      <c r="G373" s="21"/>
    </row>
    <row r="376" spans="1:9" ht="16.5" hidden="1" customHeight="1" x14ac:dyDescent="0.25">
      <c r="A376" s="20"/>
      <c r="B376" s="20">
        <v>1</v>
      </c>
      <c r="C376" s="20" t="s">
        <v>312</v>
      </c>
      <c r="D376" s="21"/>
      <c r="E376" s="21"/>
      <c r="F376" s="21"/>
      <c r="G376" s="21"/>
    </row>
    <row r="377" spans="1:9" ht="16.5" hidden="1" customHeight="1" x14ac:dyDescent="0.25">
      <c r="A377" s="20"/>
      <c r="B377" s="20">
        <v>2</v>
      </c>
      <c r="C377" s="20" t="s">
        <v>313</v>
      </c>
      <c r="D377" s="21"/>
      <c r="E377" s="21"/>
      <c r="F377" s="21"/>
      <c r="G377" s="21"/>
    </row>
    <row r="378" spans="1:9" ht="16.5" hidden="1" customHeight="1" x14ac:dyDescent="0.25">
      <c r="A378" s="20"/>
      <c r="B378" s="20">
        <v>3</v>
      </c>
      <c r="C378" s="20" t="s">
        <v>314</v>
      </c>
      <c r="D378" s="21"/>
      <c r="E378" s="21"/>
      <c r="F378" s="21"/>
      <c r="G378" s="21"/>
    </row>
    <row r="379" spans="1:9" ht="16.5" hidden="1" customHeight="1" x14ac:dyDescent="0.25">
      <c r="A379" s="20"/>
      <c r="B379" s="20">
        <v>4</v>
      </c>
      <c r="C379" s="20" t="s">
        <v>315</v>
      </c>
      <c r="D379" s="21"/>
      <c r="E379" s="21"/>
      <c r="F379" s="21"/>
      <c r="G379" s="21"/>
    </row>
    <row r="380" spans="1:9" ht="17.25" thickBot="1" x14ac:dyDescent="0.3">
      <c r="A380" s="46"/>
      <c r="B380" s="42"/>
      <c r="C380" s="42"/>
    </row>
    <row r="381" spans="1:9" ht="17.25" customHeight="1" thickBot="1" x14ac:dyDescent="0.3">
      <c r="A381" s="69" t="s">
        <v>2</v>
      </c>
      <c r="B381" s="69" t="s">
        <v>3</v>
      </c>
      <c r="C381" s="69"/>
      <c r="D381" s="70">
        <v>2020</v>
      </c>
      <c r="E381" s="71"/>
      <c r="F381" s="70">
        <v>2021</v>
      </c>
      <c r="G381" s="72"/>
    </row>
    <row r="382" spans="1:9" ht="36" customHeight="1" thickBot="1" x14ac:dyDescent="0.3">
      <c r="A382" s="69"/>
      <c r="B382" s="69"/>
      <c r="C382" s="69"/>
      <c r="D382" s="5" t="s">
        <v>4</v>
      </c>
      <c r="E382" s="5" t="s">
        <v>5</v>
      </c>
      <c r="F382" s="6" t="s">
        <v>6</v>
      </c>
      <c r="G382" s="7" t="s">
        <v>4</v>
      </c>
    </row>
    <row r="383" spans="1:9" s="37" customFormat="1" x14ac:dyDescent="0.25">
      <c r="A383" s="35" t="s">
        <v>316</v>
      </c>
      <c r="B383" s="35"/>
      <c r="C383" s="35"/>
      <c r="D383" s="36">
        <f t="shared" ref="D383:G383" si="30">SUM(D384,D388,D390,D392)</f>
        <v>44100</v>
      </c>
      <c r="E383" s="36">
        <f t="shared" si="30"/>
        <v>55490</v>
      </c>
      <c r="F383" s="36"/>
      <c r="G383" s="36">
        <f t="shared" si="30"/>
        <v>46770</v>
      </c>
      <c r="H383" s="43"/>
      <c r="I383" s="11"/>
    </row>
    <row r="384" spans="1:9" x14ac:dyDescent="0.25">
      <c r="A384" s="14">
        <v>460</v>
      </c>
      <c r="B384" s="14" t="s">
        <v>317</v>
      </c>
      <c r="C384" s="14"/>
      <c r="D384" s="15">
        <f t="shared" ref="D384:G384" si="31">SUM(D385,D387)</f>
        <v>37900</v>
      </c>
      <c r="E384" s="15">
        <f t="shared" si="31"/>
        <v>48400</v>
      </c>
      <c r="F384" s="15"/>
      <c r="G384" s="15">
        <f t="shared" si="31"/>
        <v>41000</v>
      </c>
    </row>
    <row r="385" spans="1:7" x14ac:dyDescent="0.25">
      <c r="A385" s="20"/>
      <c r="B385" s="20">
        <v>1190008</v>
      </c>
      <c r="C385" s="20" t="s">
        <v>317</v>
      </c>
      <c r="D385" s="21">
        <f>'[1]תקציב 2021 - דרישות '!I483</f>
        <v>36000</v>
      </c>
      <c r="E385" s="21">
        <v>36000</v>
      </c>
      <c r="F385" s="21"/>
      <c r="G385" s="21">
        <f>'[1]תקציב 2021 - דרישות '!J483</f>
        <v>39000</v>
      </c>
    </row>
    <row r="386" spans="1:7" ht="13.5" hidden="1" customHeight="1" x14ac:dyDescent="0.25">
      <c r="A386" s="20"/>
      <c r="B386" s="20">
        <v>1</v>
      </c>
      <c r="C386" s="20" t="s">
        <v>317</v>
      </c>
      <c r="D386" s="21"/>
      <c r="E386" s="21"/>
      <c r="F386" s="21"/>
      <c r="G386" s="21"/>
    </row>
    <row r="387" spans="1:7" x14ac:dyDescent="0.25">
      <c r="A387" s="20"/>
      <c r="B387" s="25">
        <v>1190156</v>
      </c>
      <c r="C387" s="20" t="s">
        <v>318</v>
      </c>
      <c r="D387" s="21">
        <f>'[1]תקציב 2021 - דרישות '!I484</f>
        <v>1900</v>
      </c>
      <c r="E387" s="21">
        <v>12400</v>
      </c>
      <c r="F387" s="21"/>
      <c r="G387" s="21">
        <f>'[1]תקציב 2021 - דרישות '!J484</f>
        <v>2000</v>
      </c>
    </row>
    <row r="388" spans="1:7" x14ac:dyDescent="0.25">
      <c r="A388" s="14">
        <v>465</v>
      </c>
      <c r="B388" s="14" t="s">
        <v>71</v>
      </c>
      <c r="C388" s="14"/>
      <c r="D388" s="15">
        <f t="shared" ref="D388:G388" si="32">D389</f>
        <v>2500</v>
      </c>
      <c r="E388" s="15">
        <f t="shared" si="32"/>
        <v>2500</v>
      </c>
      <c r="F388" s="15"/>
      <c r="G388" s="15">
        <f t="shared" si="32"/>
        <v>2200</v>
      </c>
    </row>
    <row r="389" spans="1:7" x14ac:dyDescent="0.25">
      <c r="A389" s="20"/>
      <c r="B389" s="20">
        <v>1192608</v>
      </c>
      <c r="C389" s="20" t="s">
        <v>71</v>
      </c>
      <c r="D389" s="21">
        <f>'[1]תקציב 2021 - דרישות '!I486</f>
        <v>2500</v>
      </c>
      <c r="E389" s="21">
        <v>2500</v>
      </c>
      <c r="F389" s="21"/>
      <c r="G389" s="21">
        <f>'[1]תקציב 2021 - דרישות '!J486</f>
        <v>2200</v>
      </c>
    </row>
    <row r="390" spans="1:7" x14ac:dyDescent="0.25">
      <c r="A390" s="14">
        <v>470</v>
      </c>
      <c r="B390" s="14" t="s">
        <v>319</v>
      </c>
      <c r="C390" s="14"/>
      <c r="D390" s="15">
        <f t="shared" ref="D390:G390" si="33">D391</f>
        <v>1800</v>
      </c>
      <c r="E390" s="15">
        <f t="shared" si="33"/>
        <v>1800</v>
      </c>
      <c r="F390" s="15"/>
      <c r="G390" s="15">
        <f t="shared" si="33"/>
        <v>1800</v>
      </c>
    </row>
    <row r="391" spans="1:7" x14ac:dyDescent="0.25">
      <c r="A391" s="20"/>
      <c r="B391" s="20">
        <v>1190305</v>
      </c>
      <c r="C391" s="20" t="s">
        <v>320</v>
      </c>
      <c r="D391" s="21">
        <f>'[1]תקציב 2021 - דרישות '!I488</f>
        <v>1800</v>
      </c>
      <c r="E391" s="21">
        <v>1800</v>
      </c>
      <c r="F391" s="21"/>
      <c r="G391" s="21">
        <f>'[1]תקציב 2021 - דרישות '!J488</f>
        <v>1800</v>
      </c>
    </row>
    <row r="392" spans="1:7" x14ac:dyDescent="0.25">
      <c r="A392" s="14">
        <v>475</v>
      </c>
      <c r="B392" s="14" t="s">
        <v>321</v>
      </c>
      <c r="C392" s="14"/>
      <c r="D392" s="15">
        <f t="shared" ref="D392:G392" si="34">D393</f>
        <v>1900</v>
      </c>
      <c r="E392" s="15">
        <f t="shared" si="34"/>
        <v>2790</v>
      </c>
      <c r="F392" s="15"/>
      <c r="G392" s="15">
        <f t="shared" si="34"/>
        <v>1770</v>
      </c>
    </row>
    <row r="393" spans="1:7" x14ac:dyDescent="0.25">
      <c r="A393" s="20"/>
      <c r="B393" s="20">
        <v>1190313</v>
      </c>
      <c r="C393" s="20" t="s">
        <v>322</v>
      </c>
      <c r="D393" s="21">
        <f>'[1]תקציב 2021 - דרישות '!I490</f>
        <v>1900</v>
      </c>
      <c r="E393" s="21">
        <v>2790</v>
      </c>
      <c r="F393" s="21"/>
      <c r="G393" s="21">
        <f>'[1]תקציב 2021 - דרישות '!J490</f>
        <v>1770</v>
      </c>
    </row>
    <row r="394" spans="1:7" ht="16.5" hidden="1" customHeight="1" x14ac:dyDescent="0.25">
      <c r="A394" s="20"/>
      <c r="B394" s="20">
        <v>1</v>
      </c>
      <c r="C394" s="20" t="s">
        <v>323</v>
      </c>
      <c r="D394" s="21"/>
      <c r="E394" s="21"/>
      <c r="F394" s="21"/>
      <c r="G394" s="21"/>
    </row>
    <row r="395" spans="1:7" ht="16.5" hidden="1" customHeight="1" x14ac:dyDescent="0.25">
      <c r="A395" s="20"/>
      <c r="B395" s="20">
        <v>2</v>
      </c>
      <c r="C395" s="20" t="s">
        <v>324</v>
      </c>
      <c r="D395" s="21"/>
      <c r="E395" s="21"/>
      <c r="F395" s="21"/>
      <c r="G395" s="21"/>
    </row>
    <row r="396" spans="1:7" ht="16.5" hidden="1" customHeight="1" x14ac:dyDescent="0.25">
      <c r="A396" s="20"/>
      <c r="B396" s="20">
        <v>3</v>
      </c>
      <c r="C396" s="20" t="s">
        <v>325</v>
      </c>
      <c r="D396" s="21"/>
      <c r="E396" s="21"/>
      <c r="F396" s="21"/>
      <c r="G396" s="21"/>
    </row>
    <row r="397" spans="1:7" ht="16.5" hidden="1" customHeight="1" x14ac:dyDescent="0.25">
      <c r="A397" s="20"/>
      <c r="B397" s="20">
        <v>4</v>
      </c>
      <c r="C397" s="20" t="s">
        <v>326</v>
      </c>
      <c r="D397" s="21"/>
      <c r="E397" s="21"/>
      <c r="F397" s="21"/>
      <c r="G397" s="21"/>
    </row>
    <row r="398" spans="1:7" ht="17.25" thickBot="1" x14ac:dyDescent="0.3">
      <c r="A398" s="2"/>
      <c r="B398" s="42"/>
      <c r="C398" s="42"/>
    </row>
    <row r="399" spans="1:7" ht="17.25" customHeight="1" thickBot="1" x14ac:dyDescent="0.3">
      <c r="A399" s="69" t="s">
        <v>2</v>
      </c>
      <c r="B399" s="69" t="s">
        <v>3</v>
      </c>
      <c r="C399" s="69"/>
      <c r="D399" s="70">
        <v>2020</v>
      </c>
      <c r="E399" s="71"/>
      <c r="F399" s="70">
        <v>2021</v>
      </c>
      <c r="G399" s="72"/>
    </row>
    <row r="400" spans="1:7" ht="36" customHeight="1" thickBot="1" x14ac:dyDescent="0.3">
      <c r="A400" s="69"/>
      <c r="B400" s="69"/>
      <c r="C400" s="69"/>
      <c r="D400" s="5" t="s">
        <v>4</v>
      </c>
      <c r="E400" s="5" t="s">
        <v>5</v>
      </c>
      <c r="F400" s="6" t="s">
        <v>6</v>
      </c>
      <c r="G400" s="7" t="s">
        <v>4</v>
      </c>
    </row>
    <row r="401" spans="1:9" s="37" customFormat="1" x14ac:dyDescent="0.25">
      <c r="A401" s="35" t="s">
        <v>327</v>
      </c>
      <c r="B401" s="35"/>
      <c r="C401" s="35"/>
      <c r="D401" s="36">
        <f t="shared" ref="D401:G401" si="35">SUM(D402,D407,D409)</f>
        <v>16100</v>
      </c>
      <c r="E401" s="36">
        <f t="shared" si="35"/>
        <v>16130</v>
      </c>
      <c r="F401" s="36"/>
      <c r="G401" s="36">
        <f t="shared" si="35"/>
        <v>16600</v>
      </c>
      <c r="H401" s="43"/>
      <c r="I401" s="11"/>
    </row>
    <row r="402" spans="1:9" x14ac:dyDescent="0.25">
      <c r="A402" s="14">
        <v>510</v>
      </c>
      <c r="B402" s="14" t="s">
        <v>328</v>
      </c>
      <c r="C402" s="14"/>
      <c r="D402" s="15">
        <f t="shared" ref="D402:G402" si="36">D403</f>
        <v>7500</v>
      </c>
      <c r="E402" s="15">
        <f t="shared" si="36"/>
        <v>7530</v>
      </c>
      <c r="F402" s="15"/>
      <c r="G402" s="15">
        <f t="shared" si="36"/>
        <v>8000</v>
      </c>
    </row>
    <row r="403" spans="1:9" x14ac:dyDescent="0.25">
      <c r="A403" s="20"/>
      <c r="B403" s="20">
        <v>1180009</v>
      </c>
      <c r="C403" s="20" t="s">
        <v>328</v>
      </c>
      <c r="D403" s="21">
        <f>'[1]תקציב 2021 - דרישות '!I499</f>
        <v>7500</v>
      </c>
      <c r="E403" s="21">
        <v>7530</v>
      </c>
      <c r="F403" s="21"/>
      <c r="G403" s="21">
        <f>'[1]תקציב 2021 - דרישות '!J499</f>
        <v>8000</v>
      </c>
    </row>
    <row r="404" spans="1:9" ht="16.5" hidden="1" customHeight="1" x14ac:dyDescent="0.25">
      <c r="A404" s="20"/>
      <c r="B404" s="20">
        <v>1</v>
      </c>
      <c r="C404" s="20" t="s">
        <v>328</v>
      </c>
      <c r="D404" s="21"/>
      <c r="E404" s="21"/>
      <c r="F404" s="21"/>
      <c r="G404" s="21"/>
    </row>
    <row r="405" spans="1:9" ht="16.5" hidden="1" customHeight="1" x14ac:dyDescent="0.25">
      <c r="A405" s="20"/>
      <c r="B405" s="20">
        <v>2</v>
      </c>
      <c r="C405" s="20" t="s">
        <v>329</v>
      </c>
      <c r="D405" s="21"/>
      <c r="E405" s="21"/>
      <c r="F405" s="21"/>
      <c r="G405" s="21"/>
    </row>
    <row r="406" spans="1:9" ht="16.5" hidden="1" customHeight="1" x14ac:dyDescent="0.25">
      <c r="A406" s="20"/>
      <c r="B406" s="20">
        <v>3</v>
      </c>
      <c r="C406" s="20" t="s">
        <v>330</v>
      </c>
      <c r="D406" s="21"/>
      <c r="E406" s="21"/>
      <c r="F406" s="21"/>
      <c r="G406" s="21"/>
    </row>
    <row r="407" spans="1:9" x14ac:dyDescent="0.25">
      <c r="A407" s="14">
        <v>515</v>
      </c>
      <c r="B407" s="14" t="s">
        <v>331</v>
      </c>
      <c r="C407" s="14"/>
      <c r="D407" s="15">
        <f t="shared" ref="D407:G407" si="37">D408</f>
        <v>200</v>
      </c>
      <c r="E407" s="15">
        <f t="shared" si="37"/>
        <v>200</v>
      </c>
      <c r="F407" s="15"/>
      <c r="G407" s="15">
        <f t="shared" si="37"/>
        <v>200</v>
      </c>
    </row>
    <row r="408" spans="1:9" x14ac:dyDescent="0.25">
      <c r="A408" s="20"/>
      <c r="B408" s="20">
        <v>1180306</v>
      </c>
      <c r="C408" s="20" t="s">
        <v>332</v>
      </c>
      <c r="D408" s="21">
        <f>'[1]תקציב 2021 - דרישות '!I503</f>
        <v>200</v>
      </c>
      <c r="E408" s="21">
        <v>200</v>
      </c>
      <c r="F408" s="21"/>
      <c r="G408" s="21">
        <f>'[1]תקציב 2021 - דרישות '!J503</f>
        <v>200</v>
      </c>
    </row>
    <row r="409" spans="1:9" x14ac:dyDescent="0.25">
      <c r="A409" s="14">
        <v>520</v>
      </c>
      <c r="B409" s="14" t="s">
        <v>333</v>
      </c>
      <c r="C409" s="14"/>
      <c r="D409" s="15">
        <f t="shared" ref="D409:G409" si="38">SUM(D410:D411,D414:D414)</f>
        <v>8400</v>
      </c>
      <c r="E409" s="15">
        <f t="shared" si="38"/>
        <v>8400</v>
      </c>
      <c r="F409" s="15"/>
      <c r="G409" s="15">
        <f t="shared" si="38"/>
        <v>8400</v>
      </c>
    </row>
    <row r="410" spans="1:9" x14ac:dyDescent="0.25">
      <c r="A410" s="20"/>
      <c r="B410" s="20">
        <v>1180058</v>
      </c>
      <c r="C410" s="20" t="s">
        <v>334</v>
      </c>
      <c r="D410" s="21">
        <f>'[1]תקציב 2021 - דרישות '!I505</f>
        <v>3800</v>
      </c>
      <c r="E410" s="21">
        <v>3800</v>
      </c>
      <c r="F410" s="21"/>
      <c r="G410" s="21">
        <f>'[1]תקציב 2021 - דרישות '!J505</f>
        <v>3800</v>
      </c>
    </row>
    <row r="411" spans="1:9" x14ac:dyDescent="0.25">
      <c r="A411" s="20"/>
      <c r="B411" s="20">
        <v>1180322</v>
      </c>
      <c r="C411" s="20" t="s">
        <v>335</v>
      </c>
      <c r="D411" s="21">
        <f>'[1]תקציב 2021 - דרישות '!I506</f>
        <v>4500</v>
      </c>
      <c r="E411" s="21">
        <v>4500</v>
      </c>
      <c r="F411" s="21"/>
      <c r="G411" s="21">
        <f>'[1]תקציב 2021 - דרישות '!J506</f>
        <v>4500</v>
      </c>
    </row>
    <row r="412" spans="1:9" ht="16.5" hidden="1" customHeight="1" x14ac:dyDescent="0.25">
      <c r="A412" s="20"/>
      <c r="B412" s="20">
        <v>1</v>
      </c>
      <c r="C412" s="20" t="s">
        <v>335</v>
      </c>
      <c r="D412" s="21"/>
      <c r="E412" s="21"/>
      <c r="F412" s="21"/>
      <c r="G412" s="21"/>
    </row>
    <row r="413" spans="1:9" ht="16.5" hidden="1" customHeight="1" x14ac:dyDescent="0.25">
      <c r="A413" s="20"/>
      <c r="B413" s="20">
        <v>2</v>
      </c>
      <c r="C413" s="20" t="s">
        <v>336</v>
      </c>
      <c r="D413" s="21"/>
      <c r="E413" s="21"/>
      <c r="F413" s="21"/>
      <c r="G413" s="21"/>
    </row>
    <row r="414" spans="1:9" x14ac:dyDescent="0.25">
      <c r="A414" s="20"/>
      <c r="B414" s="20">
        <v>1180330</v>
      </c>
      <c r="C414" s="20" t="s">
        <v>337</v>
      </c>
      <c r="D414" s="21">
        <f>'[1]תקציב 2021 - דרישות '!I510</f>
        <v>100</v>
      </c>
      <c r="E414" s="21">
        <v>100</v>
      </c>
      <c r="F414" s="21"/>
      <c r="G414" s="21">
        <f>'[1]תקציב 2021 - דרישות '!J510</f>
        <v>100</v>
      </c>
    </row>
    <row r="415" spans="1:9" ht="17.25" thickBot="1" x14ac:dyDescent="0.3">
      <c r="A415" s="2"/>
      <c r="B415" s="42"/>
      <c r="C415" s="42"/>
    </row>
    <row r="416" spans="1:9" ht="17.25" customHeight="1" thickBot="1" x14ac:dyDescent="0.3">
      <c r="A416" s="69" t="s">
        <v>2</v>
      </c>
      <c r="B416" s="69" t="s">
        <v>3</v>
      </c>
      <c r="C416" s="69"/>
      <c r="D416" s="70">
        <v>2020</v>
      </c>
      <c r="E416" s="71"/>
      <c r="F416" s="70">
        <v>2021</v>
      </c>
      <c r="G416" s="72"/>
    </row>
    <row r="417" spans="1:11" ht="36" customHeight="1" thickBot="1" x14ac:dyDescent="0.3">
      <c r="A417" s="69"/>
      <c r="B417" s="69"/>
      <c r="C417" s="69"/>
      <c r="D417" s="5" t="s">
        <v>4</v>
      </c>
      <c r="E417" s="5" t="s">
        <v>5</v>
      </c>
      <c r="F417" s="6" t="s">
        <v>6</v>
      </c>
      <c r="G417" s="7" t="s">
        <v>4</v>
      </c>
    </row>
    <row r="418" spans="1:11" s="37" customFormat="1" x14ac:dyDescent="0.25">
      <c r="A418" s="35" t="s">
        <v>338</v>
      </c>
      <c r="B418" s="35"/>
      <c r="C418" s="35"/>
      <c r="D418" s="36">
        <f t="shared" ref="D418:G418" si="39">D419</f>
        <v>550</v>
      </c>
      <c r="E418" s="36">
        <f t="shared" si="39"/>
        <v>560</v>
      </c>
      <c r="F418" s="36"/>
      <c r="G418" s="36">
        <f t="shared" si="39"/>
        <v>550</v>
      </c>
      <c r="I418" s="11"/>
    </row>
    <row r="419" spans="1:11" x14ac:dyDescent="0.25">
      <c r="A419" s="14">
        <v>560</v>
      </c>
      <c r="B419" s="14" t="s">
        <v>338</v>
      </c>
      <c r="C419" s="14"/>
      <c r="D419" s="15">
        <f t="shared" ref="D419:G419" si="40">SUM(D420,D425)</f>
        <v>550</v>
      </c>
      <c r="E419" s="15">
        <f t="shared" si="40"/>
        <v>560</v>
      </c>
      <c r="F419" s="15"/>
      <c r="G419" s="15">
        <f t="shared" si="40"/>
        <v>550</v>
      </c>
    </row>
    <row r="420" spans="1:11" x14ac:dyDescent="0.25">
      <c r="A420" s="20"/>
      <c r="B420" s="20">
        <v>1151307</v>
      </c>
      <c r="C420" s="20" t="s">
        <v>339</v>
      </c>
      <c r="D420" s="21">
        <f>'[1]תקציב 2021 - דרישות '!I517</f>
        <v>200</v>
      </c>
      <c r="E420" s="21">
        <v>200</v>
      </c>
      <c r="F420" s="21"/>
      <c r="G420" s="21">
        <f>'[1]תקציב 2021 - דרישות '!J517</f>
        <v>200</v>
      </c>
    </row>
    <row r="421" spans="1:11" ht="16.5" hidden="1" customHeight="1" x14ac:dyDescent="0.25">
      <c r="A421" s="20"/>
      <c r="B421" s="20">
        <v>1</v>
      </c>
      <c r="C421" s="20" t="s">
        <v>340</v>
      </c>
      <c r="D421" s="21"/>
      <c r="E421" s="21"/>
      <c r="F421" s="21"/>
      <c r="G421" s="21"/>
    </row>
    <row r="422" spans="1:11" ht="16.5" hidden="1" customHeight="1" x14ac:dyDescent="0.25">
      <c r="A422" s="20"/>
      <c r="B422" s="20">
        <v>2</v>
      </c>
      <c r="C422" s="20" t="s">
        <v>341</v>
      </c>
      <c r="D422" s="21"/>
      <c r="E422" s="21"/>
      <c r="F422" s="21"/>
      <c r="G422" s="21"/>
    </row>
    <row r="423" spans="1:11" ht="16.5" hidden="1" customHeight="1" x14ac:dyDescent="0.25">
      <c r="A423" s="20"/>
      <c r="B423" s="20">
        <v>3</v>
      </c>
      <c r="C423" s="20" t="s">
        <v>342</v>
      </c>
      <c r="D423" s="21"/>
      <c r="E423" s="21"/>
      <c r="F423" s="21"/>
      <c r="G423" s="21"/>
    </row>
    <row r="424" spans="1:11" ht="16.5" hidden="1" customHeight="1" x14ac:dyDescent="0.25">
      <c r="A424" s="20"/>
      <c r="B424" s="20">
        <v>4</v>
      </c>
      <c r="C424" s="20" t="s">
        <v>343</v>
      </c>
      <c r="D424" s="21"/>
      <c r="E424" s="21"/>
      <c r="F424" s="21"/>
      <c r="G424" s="21"/>
    </row>
    <row r="425" spans="1:11" x14ac:dyDescent="0.25">
      <c r="A425" s="20"/>
      <c r="B425" s="20">
        <v>1191501</v>
      </c>
      <c r="C425" s="20" t="s">
        <v>344</v>
      </c>
      <c r="D425" s="21">
        <f>'[1]תקציב 2021 - דרישות '!I523</f>
        <v>350</v>
      </c>
      <c r="E425" s="21">
        <v>360</v>
      </c>
      <c r="F425" s="21"/>
      <c r="G425" s="21">
        <f>'[1]תקציב 2021 - דרישות '!J523</f>
        <v>350</v>
      </c>
    </row>
    <row r="426" spans="1:11" ht="17.25" thickBot="1" x14ac:dyDescent="0.3">
      <c r="A426" s="2"/>
      <c r="B426" s="42"/>
      <c r="C426" s="42"/>
    </row>
    <row r="427" spans="1:11" ht="17.25" customHeight="1" thickBot="1" x14ac:dyDescent="0.3">
      <c r="A427" s="69" t="s">
        <v>2</v>
      </c>
      <c r="B427" s="69" t="s">
        <v>3</v>
      </c>
      <c r="C427" s="69"/>
      <c r="D427" s="70">
        <v>2020</v>
      </c>
      <c r="E427" s="71"/>
      <c r="F427" s="70">
        <v>2021</v>
      </c>
      <c r="G427" s="72"/>
    </row>
    <row r="428" spans="1:11" ht="36" customHeight="1" thickBot="1" x14ac:dyDescent="0.3">
      <c r="A428" s="69"/>
      <c r="B428" s="69"/>
      <c r="C428" s="69"/>
      <c r="D428" s="5" t="s">
        <v>4</v>
      </c>
      <c r="E428" s="5" t="s">
        <v>5</v>
      </c>
      <c r="F428" s="6" t="s">
        <v>6</v>
      </c>
      <c r="G428" s="7" t="s">
        <v>4</v>
      </c>
    </row>
    <row r="429" spans="1:11" s="37" customFormat="1" x14ac:dyDescent="0.25">
      <c r="A429" s="35" t="s">
        <v>345</v>
      </c>
      <c r="B429" s="35"/>
      <c r="C429" s="35"/>
      <c r="D429" s="36">
        <f t="shared" ref="D429:G429" si="41">D430+D455+D464+D480+D489+D507+D517</f>
        <v>224320</v>
      </c>
      <c r="E429" s="36">
        <f t="shared" si="41"/>
        <v>263130</v>
      </c>
      <c r="F429" s="36"/>
      <c r="G429" s="36">
        <f t="shared" si="41"/>
        <v>321930</v>
      </c>
      <c r="H429" s="43"/>
      <c r="I429" s="11"/>
    </row>
    <row r="430" spans="1:11" x14ac:dyDescent="0.25">
      <c r="A430" s="14">
        <v>610</v>
      </c>
      <c r="B430" s="14" t="s">
        <v>346</v>
      </c>
      <c r="C430" s="14"/>
      <c r="D430" s="15">
        <f>D431+D433+D438+D442+D443+D444+D454+D432</f>
        <v>13020</v>
      </c>
      <c r="E430" s="15">
        <f t="shared" ref="E430" si="42">E431+E433+E438+E442+E443+E444+E454+E432</f>
        <v>33980</v>
      </c>
      <c r="F430" s="15"/>
      <c r="G430" s="15">
        <f>G431+G433+G438+G442+G443+G444+G454+G432</f>
        <v>39040</v>
      </c>
      <c r="K430" s="11"/>
    </row>
    <row r="431" spans="1:11" x14ac:dyDescent="0.25">
      <c r="A431" s="20"/>
      <c r="B431" s="20">
        <v>1134352</v>
      </c>
      <c r="C431" s="20" t="s">
        <v>347</v>
      </c>
      <c r="D431" s="21">
        <f>'[1]תקציב 2021 - דרישות '!I548</f>
        <v>1600</v>
      </c>
      <c r="E431" s="21">
        <v>2700</v>
      </c>
      <c r="F431" s="21"/>
      <c r="G431" s="21">
        <f>'[1]תקציב 2021 - דרישות '!J548</f>
        <v>1800</v>
      </c>
      <c r="H431" s="11"/>
    </row>
    <row r="432" spans="1:11" x14ac:dyDescent="0.25">
      <c r="A432" s="20"/>
      <c r="B432" s="20">
        <v>2101004</v>
      </c>
      <c r="C432" s="20" t="s">
        <v>348</v>
      </c>
      <c r="D432" s="21">
        <v>0</v>
      </c>
      <c r="E432" s="21">
        <v>10195</v>
      </c>
      <c r="F432" s="21"/>
      <c r="G432" s="21">
        <f>'[1]תקציב 2021 - דרישות '!J532</f>
        <v>13900</v>
      </c>
    </row>
    <row r="433" spans="1:7" x14ac:dyDescent="0.25">
      <c r="A433" s="20"/>
      <c r="B433" s="20">
        <v>2101061</v>
      </c>
      <c r="C433" s="20" t="s">
        <v>349</v>
      </c>
      <c r="D433" s="21">
        <f>'[1]תקציב 2021 - דרישות '!I529</f>
        <v>200</v>
      </c>
      <c r="E433" s="21">
        <f>395+100</f>
        <v>495</v>
      </c>
      <c r="F433" s="21"/>
      <c r="G433" s="21">
        <f>'[1]תקציב 2021 - דרישות '!J529</f>
        <v>3400</v>
      </c>
    </row>
    <row r="434" spans="1:7" ht="16.5" hidden="1" customHeight="1" x14ac:dyDescent="0.25">
      <c r="A434" s="20"/>
      <c r="B434" s="20">
        <v>1</v>
      </c>
      <c r="C434" s="20" t="s">
        <v>350</v>
      </c>
      <c r="D434" s="21"/>
      <c r="E434" s="21"/>
      <c r="F434" s="21"/>
      <c r="G434" s="21"/>
    </row>
    <row r="435" spans="1:7" ht="16.5" hidden="1" customHeight="1" x14ac:dyDescent="0.25">
      <c r="A435" s="20"/>
      <c r="B435" s="20">
        <v>2</v>
      </c>
      <c r="C435" s="20" t="s">
        <v>351</v>
      </c>
      <c r="D435" s="21"/>
      <c r="E435" s="21"/>
      <c r="F435" s="21"/>
      <c r="G435" s="21"/>
    </row>
    <row r="436" spans="1:7" ht="16.5" hidden="1" customHeight="1" x14ac:dyDescent="0.25">
      <c r="A436" s="20"/>
      <c r="B436" s="20">
        <v>3</v>
      </c>
      <c r="C436" s="20" t="s">
        <v>352</v>
      </c>
      <c r="D436" s="21"/>
      <c r="E436" s="21"/>
      <c r="F436" s="21"/>
      <c r="G436" s="21"/>
    </row>
    <row r="437" spans="1:7" ht="16.5" hidden="1" customHeight="1" x14ac:dyDescent="0.25">
      <c r="A437" s="20"/>
      <c r="B437" s="20">
        <v>4</v>
      </c>
      <c r="C437" s="20" t="s">
        <v>353</v>
      </c>
      <c r="D437" s="21"/>
      <c r="E437" s="21"/>
      <c r="F437" s="21"/>
      <c r="G437" s="21"/>
    </row>
    <row r="438" spans="1:7" x14ac:dyDescent="0.25">
      <c r="A438" s="20"/>
      <c r="B438" s="20">
        <v>2102002</v>
      </c>
      <c r="C438" s="20" t="s">
        <v>354</v>
      </c>
      <c r="D438" s="21">
        <f>'[1]תקציב 2021 - דרישות '!I533</f>
        <v>1400</v>
      </c>
      <c r="E438" s="21">
        <v>2350</v>
      </c>
      <c r="F438" s="21"/>
      <c r="G438" s="21">
        <f>'[1]תקציב 2021 - דרישות '!J533</f>
        <v>1400</v>
      </c>
    </row>
    <row r="439" spans="1:7" ht="16.5" hidden="1" customHeight="1" x14ac:dyDescent="0.25">
      <c r="A439" s="20"/>
      <c r="B439" s="20">
        <v>1</v>
      </c>
      <c r="C439" s="20" t="s">
        <v>355</v>
      </c>
      <c r="D439" s="21"/>
      <c r="E439" s="21"/>
      <c r="F439" s="21"/>
      <c r="G439" s="21"/>
    </row>
    <row r="440" spans="1:7" ht="16.5" hidden="1" customHeight="1" x14ac:dyDescent="0.25">
      <c r="A440" s="20"/>
      <c r="B440" s="20">
        <v>2</v>
      </c>
      <c r="C440" s="20" t="s">
        <v>356</v>
      </c>
      <c r="D440" s="21"/>
      <c r="E440" s="21"/>
      <c r="F440" s="21"/>
      <c r="G440" s="21"/>
    </row>
    <row r="441" spans="1:7" ht="16.5" hidden="1" customHeight="1" x14ac:dyDescent="0.25">
      <c r="A441" s="20"/>
      <c r="B441" s="20">
        <v>3</v>
      </c>
      <c r="C441" s="20" t="s">
        <v>357</v>
      </c>
      <c r="D441" s="21"/>
      <c r="E441" s="21"/>
      <c r="F441" s="21"/>
      <c r="G441" s="21"/>
    </row>
    <row r="442" spans="1:7" x14ac:dyDescent="0.25">
      <c r="A442" s="20"/>
      <c r="B442" s="25">
        <v>2103000</v>
      </c>
      <c r="C442" s="20" t="s">
        <v>358</v>
      </c>
      <c r="D442" s="21">
        <f>'[1]תקציב 2021 - דרישות '!I537</f>
        <v>900</v>
      </c>
      <c r="E442" s="21">
        <v>2170</v>
      </c>
      <c r="F442" s="21"/>
      <c r="G442" s="21">
        <f>'[1]תקציב 2021 - דרישות '!J537</f>
        <v>3450</v>
      </c>
    </row>
    <row r="443" spans="1:7" x14ac:dyDescent="0.25">
      <c r="A443" s="20"/>
      <c r="B443" s="20">
        <v>2103604</v>
      </c>
      <c r="C443" s="20" t="s">
        <v>359</v>
      </c>
      <c r="D443" s="21">
        <f>'[1]תקציב 2021 - דרישות '!I538</f>
        <v>100</v>
      </c>
      <c r="E443" s="21">
        <v>100</v>
      </c>
      <c r="F443" s="21"/>
      <c r="G443" s="21">
        <f>'[1]תקציב 2021 - דרישות '!J538</f>
        <v>100</v>
      </c>
    </row>
    <row r="444" spans="1:7" x14ac:dyDescent="0.25">
      <c r="A444" s="20"/>
      <c r="B444" s="25">
        <v>2106110</v>
      </c>
      <c r="C444" s="20" t="s">
        <v>360</v>
      </c>
      <c r="D444" s="21">
        <f>'[1]תקציב 2021 - דרישות '!I539</f>
        <v>8720</v>
      </c>
      <c r="E444" s="21">
        <f>15830</f>
        <v>15830</v>
      </c>
      <c r="F444" s="21"/>
      <c r="G444" s="21">
        <f>'[1]תקציב 2021 - דרישות '!J539</f>
        <v>14890</v>
      </c>
    </row>
    <row r="445" spans="1:7" ht="16.5" hidden="1" customHeight="1" x14ac:dyDescent="0.25">
      <c r="A445" s="20"/>
      <c r="B445" s="20">
        <v>1</v>
      </c>
      <c r="C445" s="20" t="s">
        <v>361</v>
      </c>
      <c r="D445" s="21"/>
      <c r="E445" s="21"/>
      <c r="F445" s="21"/>
      <c r="G445" s="21"/>
    </row>
    <row r="446" spans="1:7" ht="16.5" hidden="1" customHeight="1" x14ac:dyDescent="0.25">
      <c r="A446" s="20"/>
      <c r="B446" s="20">
        <v>2</v>
      </c>
      <c r="C446" s="20" t="s">
        <v>362</v>
      </c>
      <c r="D446" s="21"/>
      <c r="E446" s="21"/>
      <c r="F446" s="21"/>
      <c r="G446" s="21"/>
    </row>
    <row r="447" spans="1:7" ht="16.5" hidden="1" customHeight="1" x14ac:dyDescent="0.25">
      <c r="A447" s="20"/>
      <c r="B447" s="20">
        <v>3</v>
      </c>
      <c r="C447" s="20" t="s">
        <v>363</v>
      </c>
      <c r="D447" s="21"/>
      <c r="E447" s="21"/>
      <c r="F447" s="21"/>
      <c r="G447" s="21"/>
    </row>
    <row r="448" spans="1:7" ht="16.5" hidden="1" customHeight="1" x14ac:dyDescent="0.25">
      <c r="A448" s="20"/>
      <c r="B448" s="20">
        <v>4</v>
      </c>
      <c r="C448" s="20" t="s">
        <v>364</v>
      </c>
      <c r="D448" s="21"/>
      <c r="E448" s="21"/>
      <c r="F448" s="21"/>
      <c r="G448" s="21"/>
    </row>
    <row r="449" spans="1:7" ht="16.5" hidden="1" customHeight="1" x14ac:dyDescent="0.25">
      <c r="A449" s="20"/>
      <c r="B449" s="20">
        <v>5</v>
      </c>
      <c r="C449" s="20" t="s">
        <v>365</v>
      </c>
      <c r="D449" s="21"/>
      <c r="E449" s="21"/>
      <c r="F449" s="21"/>
      <c r="G449" s="21"/>
    </row>
    <row r="450" spans="1:7" ht="16.5" hidden="1" customHeight="1" x14ac:dyDescent="0.25">
      <c r="A450" s="20"/>
      <c r="B450" s="20">
        <v>6</v>
      </c>
      <c r="C450" s="20" t="s">
        <v>366</v>
      </c>
      <c r="D450" s="21"/>
      <c r="E450" s="21"/>
      <c r="F450" s="21"/>
      <c r="G450" s="21"/>
    </row>
    <row r="451" spans="1:7" ht="16.5" hidden="1" customHeight="1" x14ac:dyDescent="0.25">
      <c r="A451" s="20"/>
      <c r="B451" s="20">
        <v>7</v>
      </c>
      <c r="C451" s="20" t="s">
        <v>367</v>
      </c>
      <c r="D451" s="21"/>
      <c r="E451" s="21"/>
      <c r="F451" s="21"/>
      <c r="G451" s="21"/>
    </row>
    <row r="452" spans="1:7" ht="16.5" hidden="1" customHeight="1" x14ac:dyDescent="0.25">
      <c r="A452" s="20"/>
      <c r="B452" s="20">
        <v>8</v>
      </c>
      <c r="C452" s="20" t="s">
        <v>368</v>
      </c>
      <c r="D452" s="21"/>
      <c r="E452" s="21"/>
      <c r="F452" s="21"/>
      <c r="G452" s="21"/>
    </row>
    <row r="453" spans="1:7" ht="16.5" hidden="1" customHeight="1" x14ac:dyDescent="0.25">
      <c r="A453" s="20"/>
      <c r="B453" s="20">
        <v>9</v>
      </c>
      <c r="C453" s="20" t="s">
        <v>369</v>
      </c>
      <c r="D453" s="21"/>
      <c r="E453" s="21"/>
      <c r="F453" s="21"/>
      <c r="G453" s="21"/>
    </row>
    <row r="454" spans="1:7" x14ac:dyDescent="0.25">
      <c r="A454" s="20"/>
      <c r="B454" s="20">
        <v>2108157</v>
      </c>
      <c r="C454" s="20" t="s">
        <v>370</v>
      </c>
      <c r="D454" s="21">
        <f>'[1]תקציב 2021 - דרישות '!I549</f>
        <v>100</v>
      </c>
      <c r="E454" s="21">
        <v>140</v>
      </c>
      <c r="F454" s="21"/>
      <c r="G454" s="21">
        <f>'[1]תקציב 2021 - דרישות '!J549</f>
        <v>100</v>
      </c>
    </row>
    <row r="455" spans="1:7" x14ac:dyDescent="0.25">
      <c r="A455" s="14">
        <v>615</v>
      </c>
      <c r="B455" s="14" t="s">
        <v>371</v>
      </c>
      <c r="C455" s="14"/>
      <c r="D455" s="15">
        <f t="shared" ref="D455:G455" si="43">D456+D459+D462+D463</f>
        <v>4400</v>
      </c>
      <c r="E455" s="15">
        <f t="shared" si="43"/>
        <v>4740</v>
      </c>
      <c r="F455" s="15"/>
      <c r="G455" s="15">
        <f t="shared" si="43"/>
        <v>5050</v>
      </c>
    </row>
    <row r="456" spans="1:7" x14ac:dyDescent="0.25">
      <c r="A456" s="20"/>
      <c r="B456" s="20">
        <v>2102101</v>
      </c>
      <c r="C456" s="20" t="s">
        <v>372</v>
      </c>
      <c r="D456" s="21">
        <f>'[1]תקציב 2021 - דרישות '!I554</f>
        <v>920</v>
      </c>
      <c r="E456" s="21">
        <v>1160</v>
      </c>
      <c r="F456" s="21"/>
      <c r="G456" s="21">
        <f>'[1]תקציב 2021 - דרישות '!J554</f>
        <v>1320</v>
      </c>
    </row>
    <row r="457" spans="1:7" ht="16.5" hidden="1" customHeight="1" x14ac:dyDescent="0.25">
      <c r="A457" s="20"/>
      <c r="B457" s="20">
        <v>1</v>
      </c>
      <c r="C457" s="20" t="s">
        <v>373</v>
      </c>
      <c r="D457" s="21"/>
      <c r="E457" s="21"/>
      <c r="F457" s="21"/>
      <c r="G457" s="21"/>
    </row>
    <row r="458" spans="1:7" ht="16.5" hidden="1" customHeight="1" x14ac:dyDescent="0.25">
      <c r="A458" s="20"/>
      <c r="B458" s="20">
        <v>2</v>
      </c>
      <c r="C458" s="20" t="s">
        <v>374</v>
      </c>
      <c r="D458" s="21"/>
      <c r="E458" s="21"/>
      <c r="F458" s="21"/>
      <c r="G458" s="21"/>
    </row>
    <row r="459" spans="1:7" x14ac:dyDescent="0.25">
      <c r="A459" s="20"/>
      <c r="B459" s="20">
        <v>2104313</v>
      </c>
      <c r="C459" s="20" t="s">
        <v>375</v>
      </c>
      <c r="D459" s="21">
        <f>'[1]תקציב 2021 - דרישות '!I558</f>
        <v>2430</v>
      </c>
      <c r="E459" s="21">
        <v>2330</v>
      </c>
      <c r="F459" s="21"/>
      <c r="G459" s="21">
        <f>'[1]תקציב 2021 - דרישות '!J558</f>
        <v>2430</v>
      </c>
    </row>
    <row r="460" spans="1:7" ht="16.5" hidden="1" customHeight="1" x14ac:dyDescent="0.25">
      <c r="A460" s="20"/>
      <c r="B460" s="20">
        <v>1</v>
      </c>
      <c r="C460" s="20" t="s">
        <v>376</v>
      </c>
      <c r="D460" s="21"/>
      <c r="E460" s="21"/>
      <c r="F460" s="21"/>
      <c r="G460" s="21"/>
    </row>
    <row r="461" spans="1:7" ht="16.5" hidden="1" customHeight="1" x14ac:dyDescent="0.25">
      <c r="A461" s="20"/>
      <c r="B461" s="20">
        <v>2</v>
      </c>
      <c r="C461" s="20" t="s">
        <v>377</v>
      </c>
      <c r="D461" s="21"/>
      <c r="E461" s="21"/>
      <c r="F461" s="21"/>
      <c r="G461" s="21"/>
    </row>
    <row r="462" spans="1:7" x14ac:dyDescent="0.25">
      <c r="A462" s="20"/>
      <c r="B462" s="20">
        <v>2106011</v>
      </c>
      <c r="C462" s="20" t="s">
        <v>378</v>
      </c>
      <c r="D462" s="21">
        <f>'[1]תקציב 2021 - דרישות '!I563</f>
        <v>600</v>
      </c>
      <c r="E462" s="21">
        <v>700</v>
      </c>
      <c r="F462" s="21"/>
      <c r="G462" s="21">
        <f>'[1]תקציב 2021 - דרישות '!J563</f>
        <v>700</v>
      </c>
    </row>
    <row r="463" spans="1:7" x14ac:dyDescent="0.25">
      <c r="A463" s="20"/>
      <c r="B463" s="20">
        <v>2108934</v>
      </c>
      <c r="C463" s="20" t="s">
        <v>379</v>
      </c>
      <c r="D463" s="21">
        <f>'[1]תקציב 2021 - דרישות '!I564</f>
        <v>450</v>
      </c>
      <c r="E463" s="21">
        <v>550</v>
      </c>
      <c r="F463" s="21"/>
      <c r="G463" s="21">
        <f>'[1]תקציב 2021 - דרישות '!J564</f>
        <v>600</v>
      </c>
    </row>
    <row r="464" spans="1:7" x14ac:dyDescent="0.25">
      <c r="A464" s="14">
        <v>620</v>
      </c>
      <c r="B464" s="14" t="s">
        <v>380</v>
      </c>
      <c r="C464" s="14"/>
      <c r="D464" s="30">
        <f t="shared" ref="D464:G464" si="44">SUM(D465,D476,D478)</f>
        <v>68700</v>
      </c>
      <c r="E464" s="30">
        <f t="shared" si="44"/>
        <v>69900</v>
      </c>
      <c r="F464" s="30"/>
      <c r="G464" s="30">
        <f t="shared" si="44"/>
        <v>115800</v>
      </c>
    </row>
    <row r="465" spans="1:7" x14ac:dyDescent="0.25">
      <c r="A465" s="20"/>
      <c r="B465" s="25">
        <v>2104008</v>
      </c>
      <c r="C465" s="20" t="s">
        <v>381</v>
      </c>
      <c r="D465" s="21">
        <f>'[1]תקציב 2021 - דרישות '!I566</f>
        <v>6200</v>
      </c>
      <c r="E465" s="21">
        <v>11100</v>
      </c>
      <c r="F465" s="21"/>
      <c r="G465" s="21">
        <f>'[1]תקציב 2021 - דרישות '!J566</f>
        <v>7000</v>
      </c>
    </row>
    <row r="466" spans="1:7" ht="16.5" hidden="1" customHeight="1" x14ac:dyDescent="0.25">
      <c r="A466" s="20"/>
      <c r="B466" s="20">
        <v>1</v>
      </c>
      <c r="C466" s="20" t="s">
        <v>382</v>
      </c>
      <c r="D466" s="21"/>
      <c r="E466" s="21"/>
      <c r="F466" s="21"/>
      <c r="G466" s="21"/>
    </row>
    <row r="467" spans="1:7" ht="16.5" hidden="1" customHeight="1" x14ac:dyDescent="0.25">
      <c r="A467" s="20"/>
      <c r="B467" s="20">
        <v>2</v>
      </c>
      <c r="C467" s="20" t="s">
        <v>383</v>
      </c>
      <c r="D467" s="21"/>
      <c r="E467" s="21"/>
      <c r="F467" s="21"/>
      <c r="G467" s="21"/>
    </row>
    <row r="468" spans="1:7" ht="16.5" hidden="1" customHeight="1" x14ac:dyDescent="0.25">
      <c r="A468" s="20"/>
      <c r="B468" s="20">
        <v>3</v>
      </c>
      <c r="C468" s="20" t="s">
        <v>384</v>
      </c>
      <c r="D468" s="21"/>
      <c r="E468" s="21"/>
      <c r="F468" s="21"/>
      <c r="G468" s="21"/>
    </row>
    <row r="469" spans="1:7" ht="16.5" hidden="1" customHeight="1" x14ac:dyDescent="0.25">
      <c r="A469" s="20"/>
      <c r="B469" s="20">
        <v>4</v>
      </c>
      <c r="C469" s="20" t="s">
        <v>385</v>
      </c>
      <c r="D469" s="21"/>
      <c r="E469" s="21"/>
      <c r="F469" s="21"/>
      <c r="G469" s="21"/>
    </row>
    <row r="470" spans="1:7" ht="16.5" hidden="1" customHeight="1" x14ac:dyDescent="0.25">
      <c r="A470" s="20"/>
      <c r="B470" s="20">
        <v>5</v>
      </c>
      <c r="C470" s="20" t="s">
        <v>386</v>
      </c>
      <c r="D470" s="21"/>
      <c r="E470" s="21"/>
      <c r="F470" s="21"/>
      <c r="G470" s="21"/>
    </row>
    <row r="471" spans="1:7" ht="16.5" hidden="1" customHeight="1" x14ac:dyDescent="0.25">
      <c r="A471" s="20"/>
      <c r="B471" s="20">
        <v>6</v>
      </c>
      <c r="C471" s="20" t="s">
        <v>387</v>
      </c>
      <c r="D471" s="21"/>
      <c r="E471" s="21"/>
      <c r="F471" s="21"/>
      <c r="G471" s="21"/>
    </row>
    <row r="472" spans="1:7" ht="16.5" hidden="1" customHeight="1" x14ac:dyDescent="0.25">
      <c r="A472" s="20"/>
      <c r="B472" s="20">
        <v>7</v>
      </c>
      <c r="C472" s="20" t="s">
        <v>388</v>
      </c>
      <c r="D472" s="21"/>
      <c r="E472" s="21"/>
      <c r="F472" s="21"/>
      <c r="G472" s="21"/>
    </row>
    <row r="473" spans="1:7" ht="16.5" hidden="1" customHeight="1" x14ac:dyDescent="0.25">
      <c r="A473" s="20"/>
      <c r="B473" s="44">
        <v>8</v>
      </c>
      <c r="C473" s="20" t="s">
        <v>389</v>
      </c>
      <c r="D473" s="21"/>
      <c r="E473" s="21"/>
      <c r="F473" s="21"/>
      <c r="G473" s="21"/>
    </row>
    <row r="474" spans="1:7" ht="16.5" hidden="1" customHeight="1" x14ac:dyDescent="0.25">
      <c r="A474" s="20"/>
      <c r="B474" s="44">
        <v>9</v>
      </c>
      <c r="C474" s="20" t="s">
        <v>390</v>
      </c>
      <c r="D474" s="21"/>
      <c r="E474" s="21"/>
      <c r="F474" s="21"/>
      <c r="G474" s="21"/>
    </row>
    <row r="475" spans="1:7" ht="16.5" hidden="1" customHeight="1" x14ac:dyDescent="0.25">
      <c r="A475" s="20"/>
      <c r="B475" s="44">
        <v>10</v>
      </c>
      <c r="C475" s="20" t="s">
        <v>391</v>
      </c>
      <c r="D475" s="21"/>
      <c r="E475" s="21"/>
      <c r="F475" s="21"/>
      <c r="G475" s="21"/>
    </row>
    <row r="476" spans="1:7" x14ac:dyDescent="0.25">
      <c r="A476" s="20"/>
      <c r="B476" s="20">
        <v>2104107</v>
      </c>
      <c r="C476" s="20" t="s">
        <v>392</v>
      </c>
      <c r="D476" s="21">
        <f>'[1]תקציב 2021 - דרישות '!I582</f>
        <v>31500</v>
      </c>
      <c r="E476" s="21">
        <v>28500</v>
      </c>
      <c r="F476" s="21"/>
      <c r="G476" s="21">
        <f>'[1]תקציב 2021 - דרישות '!J582</f>
        <v>54800</v>
      </c>
    </row>
    <row r="477" spans="1:7" ht="16.5" hidden="1" customHeight="1" x14ac:dyDescent="0.25">
      <c r="A477" s="20"/>
      <c r="B477" s="20">
        <v>1</v>
      </c>
      <c r="C477" s="20" t="s">
        <v>393</v>
      </c>
      <c r="D477" s="21"/>
      <c r="E477" s="21"/>
      <c r="F477" s="21"/>
      <c r="G477" s="21"/>
    </row>
    <row r="478" spans="1:7" x14ac:dyDescent="0.25">
      <c r="A478" s="20"/>
      <c r="B478" s="20">
        <v>2104305</v>
      </c>
      <c r="C478" s="20" t="s">
        <v>394</v>
      </c>
      <c r="D478" s="21">
        <f>'[1]תקציב 2021 - דרישות '!I583</f>
        <v>31000</v>
      </c>
      <c r="E478" s="21">
        <v>30300</v>
      </c>
      <c r="F478" s="21"/>
      <c r="G478" s="21">
        <f>'[1]תקציב 2021 - דרישות '!J583</f>
        <v>54000</v>
      </c>
    </row>
    <row r="479" spans="1:7" ht="16.5" hidden="1" customHeight="1" x14ac:dyDescent="0.25">
      <c r="A479" s="20"/>
      <c r="B479" s="20">
        <v>1</v>
      </c>
      <c r="C479" s="20" t="s">
        <v>395</v>
      </c>
      <c r="D479" s="21"/>
      <c r="E479" s="21"/>
      <c r="F479" s="21"/>
      <c r="G479" s="21"/>
    </row>
    <row r="480" spans="1:7" x14ac:dyDescent="0.25">
      <c r="A480" s="14">
        <v>625</v>
      </c>
      <c r="B480" s="14" t="s">
        <v>396</v>
      </c>
      <c r="C480" s="14"/>
      <c r="D480" s="15">
        <f t="shared" ref="D480:G480" si="45">SUM(D481,D485:D488)</f>
        <v>49300</v>
      </c>
      <c r="E480" s="15">
        <f t="shared" si="45"/>
        <v>52660</v>
      </c>
      <c r="F480" s="15"/>
      <c r="G480" s="15">
        <f t="shared" si="45"/>
        <v>54570</v>
      </c>
    </row>
    <row r="481" spans="1:7" x14ac:dyDescent="0.25">
      <c r="A481" s="20"/>
      <c r="B481" s="20">
        <v>2107100</v>
      </c>
      <c r="C481" s="20" t="s">
        <v>397</v>
      </c>
      <c r="D481" s="21">
        <f>'[1]תקציב 2021 - דרישות '!I591</f>
        <v>470</v>
      </c>
      <c r="E481" s="21">
        <f>570-100</f>
        <v>470</v>
      </c>
      <c r="F481" s="21"/>
      <c r="G481" s="21">
        <f>'[1]תקציב 2021 - דרישות '!J591</f>
        <v>470</v>
      </c>
    </row>
    <row r="482" spans="1:7" ht="16.5" hidden="1" customHeight="1" x14ac:dyDescent="0.25">
      <c r="A482" s="20"/>
      <c r="B482" s="20">
        <v>1</v>
      </c>
      <c r="C482" s="20" t="s">
        <v>398</v>
      </c>
      <c r="D482" s="21"/>
      <c r="E482" s="21"/>
      <c r="F482" s="21"/>
      <c r="G482" s="21"/>
    </row>
    <row r="483" spans="1:7" ht="16.5" hidden="1" customHeight="1" x14ac:dyDescent="0.25">
      <c r="A483" s="20"/>
      <c r="B483" s="20">
        <v>6</v>
      </c>
      <c r="C483" s="20" t="s">
        <v>399</v>
      </c>
      <c r="D483" s="21"/>
      <c r="E483" s="21"/>
      <c r="F483" s="21"/>
      <c r="G483" s="21"/>
    </row>
    <row r="484" spans="1:7" ht="16.5" hidden="1" customHeight="1" x14ac:dyDescent="0.25">
      <c r="A484" s="20"/>
      <c r="B484" s="20">
        <v>7</v>
      </c>
      <c r="C484" s="20" t="s">
        <v>400</v>
      </c>
      <c r="D484" s="21"/>
      <c r="E484" s="21"/>
      <c r="F484" s="21"/>
      <c r="G484" s="21"/>
    </row>
    <row r="485" spans="1:7" x14ac:dyDescent="0.25">
      <c r="A485" s="20"/>
      <c r="B485" s="20">
        <v>2107209</v>
      </c>
      <c r="C485" s="20" t="s">
        <v>401</v>
      </c>
      <c r="D485" s="21">
        <f>'[1]תקציב 2021 - דרישות '!I599</f>
        <v>34000</v>
      </c>
      <c r="E485" s="21">
        <v>35300</v>
      </c>
      <c r="F485" s="21"/>
      <c r="G485" s="21">
        <f>'[1]תקציב 2021 - דרישות '!J599</f>
        <v>35000</v>
      </c>
    </row>
    <row r="486" spans="1:7" x14ac:dyDescent="0.25">
      <c r="A486" s="20"/>
      <c r="B486" s="24" t="s">
        <v>402</v>
      </c>
      <c r="C486" s="20" t="s">
        <v>403</v>
      </c>
      <c r="D486" s="21">
        <f>'[1]תקציב 2021 - דרישות '!I604</f>
        <v>1730</v>
      </c>
      <c r="E486" s="21">
        <v>1770</v>
      </c>
      <c r="F486" s="21"/>
      <c r="G486" s="21">
        <f>'[1]תקציב 2021 - דרישות '!J604</f>
        <v>1000</v>
      </c>
    </row>
    <row r="487" spans="1:7" x14ac:dyDescent="0.25">
      <c r="A487" s="20"/>
      <c r="B487" s="20">
        <v>2107308</v>
      </c>
      <c r="C487" s="20" t="s">
        <v>404</v>
      </c>
      <c r="D487" s="21">
        <f>'[1]תקציב 2021 - דרישות '!I605</f>
        <v>13000</v>
      </c>
      <c r="E487" s="21">
        <v>15000</v>
      </c>
      <c r="F487" s="21"/>
      <c r="G487" s="21">
        <f>'[1]תקציב 2021 - דרישות '!J605</f>
        <v>18000</v>
      </c>
    </row>
    <row r="488" spans="1:7" x14ac:dyDescent="0.25">
      <c r="A488" s="20"/>
      <c r="B488" s="20">
        <v>2109163</v>
      </c>
      <c r="C488" s="20" t="s">
        <v>405</v>
      </c>
      <c r="D488" s="21">
        <f>'[1]תקציב 2021 - דרישות '!I606</f>
        <v>100</v>
      </c>
      <c r="E488" s="21">
        <v>120</v>
      </c>
      <c r="F488" s="21"/>
      <c r="G488" s="21">
        <f>'[1]תקציב 2021 - דרישות '!J606</f>
        <v>100</v>
      </c>
    </row>
    <row r="489" spans="1:7" x14ac:dyDescent="0.25">
      <c r="A489" s="14">
        <v>630</v>
      </c>
      <c r="B489" s="45" t="s">
        <v>406</v>
      </c>
      <c r="C489" s="14"/>
      <c r="D489" s="15">
        <f t="shared" ref="D489:G489" si="46">SUM(D490:D491,D493:D494)+D506</f>
        <v>18900</v>
      </c>
      <c r="E489" s="15">
        <f t="shared" si="46"/>
        <v>26580</v>
      </c>
      <c r="F489" s="15"/>
      <c r="G489" s="15">
        <f t="shared" si="46"/>
        <v>21070</v>
      </c>
    </row>
    <row r="490" spans="1:7" x14ac:dyDescent="0.25">
      <c r="A490" s="20"/>
      <c r="B490" s="20">
        <v>2104016</v>
      </c>
      <c r="C490" s="20" t="s">
        <v>407</v>
      </c>
      <c r="D490" s="21">
        <f>'[1]תקציב 2021 - דרישות '!I608</f>
        <v>400</v>
      </c>
      <c r="E490" s="21">
        <v>600</v>
      </c>
      <c r="F490" s="21"/>
      <c r="G490" s="21">
        <f>'[1]תקציב 2021 - דרישות '!J608</f>
        <v>400</v>
      </c>
    </row>
    <row r="491" spans="1:7" x14ac:dyDescent="0.25">
      <c r="A491" s="20"/>
      <c r="B491" s="20">
        <v>2107514</v>
      </c>
      <c r="C491" s="20" t="s">
        <v>408</v>
      </c>
      <c r="D491" s="21">
        <f>'[1]תקציב 2021 - דרישות '!I609</f>
        <v>5900</v>
      </c>
      <c r="E491" s="21">
        <v>10900</v>
      </c>
      <c r="F491" s="21"/>
      <c r="G491" s="21">
        <f>'[1]תקציב 2021 - דרישות '!J609</f>
        <v>5900</v>
      </c>
    </row>
    <row r="492" spans="1:7" ht="16.5" hidden="1" customHeight="1" x14ac:dyDescent="0.25">
      <c r="A492" s="20"/>
      <c r="B492" s="20">
        <v>1</v>
      </c>
      <c r="C492" s="20" t="s">
        <v>409</v>
      </c>
      <c r="D492" s="21"/>
      <c r="E492" s="21"/>
      <c r="F492" s="21"/>
      <c r="G492" s="21"/>
    </row>
    <row r="493" spans="1:7" x14ac:dyDescent="0.25">
      <c r="A493" s="20"/>
      <c r="B493" s="20">
        <v>2108256</v>
      </c>
      <c r="C493" s="20" t="s">
        <v>410</v>
      </c>
      <c r="D493" s="21">
        <f>'[1]תקציב 2021 - דרישות '!I611</f>
        <v>1500</v>
      </c>
      <c r="E493" s="21">
        <v>1700</v>
      </c>
      <c r="F493" s="21"/>
      <c r="G493" s="21">
        <f>'[1]תקציב 2021 - דרישות '!J611</f>
        <v>1300</v>
      </c>
    </row>
    <row r="494" spans="1:7" x14ac:dyDescent="0.25">
      <c r="A494" s="20"/>
      <c r="B494" s="20">
        <v>2109189</v>
      </c>
      <c r="C494" s="20" t="s">
        <v>411</v>
      </c>
      <c r="D494" s="21">
        <f>'[1]תקציב 2021 - דרישות '!I610</f>
        <v>5400</v>
      </c>
      <c r="E494" s="21">
        <v>7080</v>
      </c>
      <c r="F494" s="21"/>
      <c r="G494" s="21">
        <f>'[1]תקציב 2021 - דרישות '!J610</f>
        <v>7270</v>
      </c>
    </row>
    <row r="495" spans="1:7" ht="16.5" hidden="1" customHeight="1" x14ac:dyDescent="0.25">
      <c r="A495" s="20"/>
      <c r="B495" s="20">
        <v>1</v>
      </c>
      <c r="C495" s="20" t="s">
        <v>412</v>
      </c>
      <c r="D495" s="21"/>
      <c r="E495" s="21"/>
      <c r="F495" s="21"/>
      <c r="G495" s="21"/>
    </row>
    <row r="496" spans="1:7" ht="16.5" hidden="1" customHeight="1" x14ac:dyDescent="0.25">
      <c r="A496" s="20"/>
      <c r="B496" s="20">
        <v>2</v>
      </c>
      <c r="C496" s="20" t="s">
        <v>268</v>
      </c>
      <c r="D496" s="21"/>
      <c r="E496" s="21"/>
      <c r="F496" s="21"/>
      <c r="G496" s="21"/>
    </row>
    <row r="497" spans="1:7" ht="16.5" hidden="1" customHeight="1" x14ac:dyDescent="0.25">
      <c r="A497" s="20"/>
      <c r="B497" s="20">
        <v>3</v>
      </c>
      <c r="C497" s="20" t="s">
        <v>413</v>
      </c>
      <c r="D497" s="21"/>
      <c r="E497" s="21"/>
      <c r="F497" s="21"/>
      <c r="G497" s="21"/>
    </row>
    <row r="498" spans="1:7" ht="16.5" hidden="1" customHeight="1" x14ac:dyDescent="0.25">
      <c r="A498" s="20"/>
      <c r="B498" s="20">
        <v>4</v>
      </c>
      <c r="C498" s="20" t="s">
        <v>414</v>
      </c>
      <c r="D498" s="21"/>
      <c r="E498" s="21"/>
      <c r="F498" s="21"/>
      <c r="G498" s="21"/>
    </row>
    <row r="499" spans="1:7" ht="16.5" hidden="1" customHeight="1" x14ac:dyDescent="0.25">
      <c r="A499" s="20"/>
      <c r="B499" s="20">
        <v>6</v>
      </c>
      <c r="C499" s="20" t="s">
        <v>415</v>
      </c>
      <c r="D499" s="21"/>
      <c r="E499" s="21"/>
      <c r="F499" s="21"/>
      <c r="G499" s="21"/>
    </row>
    <row r="500" spans="1:7" ht="16.5" hidden="1" customHeight="1" x14ac:dyDescent="0.25">
      <c r="A500" s="20"/>
      <c r="B500" s="20">
        <v>7</v>
      </c>
      <c r="C500" s="20" t="s">
        <v>371</v>
      </c>
      <c r="D500" s="21"/>
      <c r="E500" s="21"/>
      <c r="F500" s="21"/>
      <c r="G500" s="21"/>
    </row>
    <row r="501" spans="1:7" ht="16.5" hidden="1" customHeight="1" x14ac:dyDescent="0.25">
      <c r="A501" s="20"/>
      <c r="B501" s="20">
        <v>9</v>
      </c>
      <c r="C501" s="20" t="s">
        <v>416</v>
      </c>
      <c r="D501" s="21"/>
      <c r="E501" s="21"/>
      <c r="F501" s="21"/>
      <c r="G501" s="21"/>
    </row>
    <row r="502" spans="1:7" ht="16.5" hidden="1" customHeight="1" x14ac:dyDescent="0.25">
      <c r="A502" s="20"/>
      <c r="B502" s="20">
        <v>10</v>
      </c>
      <c r="C502" s="20" t="s">
        <v>417</v>
      </c>
      <c r="D502" s="21"/>
      <c r="E502" s="21"/>
      <c r="F502" s="21"/>
      <c r="G502" s="21"/>
    </row>
    <row r="503" spans="1:7" ht="16.5" hidden="1" customHeight="1" x14ac:dyDescent="0.25">
      <c r="A503" s="20"/>
      <c r="B503" s="20">
        <v>11</v>
      </c>
      <c r="C503" s="20" t="s">
        <v>418</v>
      </c>
      <c r="D503" s="21"/>
      <c r="E503" s="21"/>
      <c r="F503" s="21"/>
      <c r="G503" s="21"/>
    </row>
    <row r="504" spans="1:7" ht="16.5" hidden="1" customHeight="1" x14ac:dyDescent="0.25">
      <c r="A504" s="20"/>
      <c r="B504" s="20">
        <v>12</v>
      </c>
      <c r="C504" s="20" t="s">
        <v>419</v>
      </c>
      <c r="D504" s="21"/>
      <c r="E504" s="21"/>
      <c r="F504" s="21"/>
      <c r="G504" s="21"/>
    </row>
    <row r="505" spans="1:7" ht="16.5" hidden="1" customHeight="1" x14ac:dyDescent="0.25">
      <c r="A505" s="20"/>
      <c r="B505" s="20">
        <v>13</v>
      </c>
      <c r="C505" s="20" t="s">
        <v>420</v>
      </c>
      <c r="D505" s="21"/>
      <c r="E505" s="21"/>
      <c r="F505" s="21"/>
      <c r="G505" s="21"/>
    </row>
    <row r="506" spans="1:7" s="51" customFormat="1" x14ac:dyDescent="0.25">
      <c r="A506" s="47"/>
      <c r="B506" s="48" t="s">
        <v>421</v>
      </c>
      <c r="C506" s="49" t="s">
        <v>422</v>
      </c>
      <c r="D506" s="50">
        <f>'[1]תקציב 2021 - דרישות '!I616</f>
        <v>5700</v>
      </c>
      <c r="E506" s="21">
        <v>6300</v>
      </c>
      <c r="F506" s="21"/>
      <c r="G506" s="21">
        <f>'[1]תקציב 2021 - דרישות '!J616</f>
        <v>6200</v>
      </c>
    </row>
    <row r="507" spans="1:7" x14ac:dyDescent="0.25">
      <c r="A507" s="14">
        <v>640</v>
      </c>
      <c r="B507" s="14" t="s">
        <v>423</v>
      </c>
      <c r="C507" s="14"/>
      <c r="D507" s="15">
        <f t="shared" ref="D507:G507" si="47">D508</f>
        <v>68000</v>
      </c>
      <c r="E507" s="15">
        <f t="shared" si="47"/>
        <v>73270</v>
      </c>
      <c r="F507" s="15"/>
      <c r="G507" s="15">
        <f t="shared" si="47"/>
        <v>84400</v>
      </c>
    </row>
    <row r="508" spans="1:7" x14ac:dyDescent="0.25">
      <c r="A508" s="20"/>
      <c r="B508" s="20">
        <v>2107944</v>
      </c>
      <c r="C508" s="20" t="s">
        <v>424</v>
      </c>
      <c r="D508" s="21">
        <f>'[1]תקציב 2021 - דרישות '!I619</f>
        <v>68000</v>
      </c>
      <c r="E508" s="21">
        <v>73270</v>
      </c>
      <c r="F508" s="21"/>
      <c r="G508" s="21">
        <f>'[1]תקציב 2021 - דרישות '!J620</f>
        <v>84400</v>
      </c>
    </row>
    <row r="509" spans="1:7" ht="16.5" hidden="1" customHeight="1" x14ac:dyDescent="0.25">
      <c r="A509" s="20"/>
      <c r="B509" s="20">
        <v>1</v>
      </c>
      <c r="C509" s="20" t="s">
        <v>412</v>
      </c>
      <c r="D509" s="21"/>
      <c r="E509" s="21"/>
      <c r="F509" s="21"/>
      <c r="G509" s="21"/>
    </row>
    <row r="510" spans="1:7" ht="16.5" hidden="1" customHeight="1" x14ac:dyDescent="0.25">
      <c r="A510" s="20"/>
      <c r="B510" s="20">
        <v>2</v>
      </c>
      <c r="C510" s="20" t="s">
        <v>268</v>
      </c>
      <c r="D510" s="21"/>
      <c r="E510" s="21"/>
      <c r="F510" s="21"/>
      <c r="G510" s="21"/>
    </row>
    <row r="511" spans="1:7" ht="16.5" hidden="1" customHeight="1" x14ac:dyDescent="0.25">
      <c r="A511" s="20"/>
      <c r="B511" s="20">
        <v>3</v>
      </c>
      <c r="C511" s="20" t="s">
        <v>413</v>
      </c>
      <c r="D511" s="21"/>
      <c r="E511" s="21"/>
      <c r="F511" s="21"/>
      <c r="G511" s="21"/>
    </row>
    <row r="512" spans="1:7" ht="16.5" hidden="1" customHeight="1" x14ac:dyDescent="0.25">
      <c r="A512" s="20"/>
      <c r="B512" s="20">
        <v>4</v>
      </c>
      <c r="C512" s="20" t="s">
        <v>414</v>
      </c>
      <c r="D512" s="21"/>
      <c r="E512" s="21"/>
      <c r="F512" s="21"/>
      <c r="G512" s="21"/>
    </row>
    <row r="513" spans="1:9" ht="16.5" hidden="1" customHeight="1" x14ac:dyDescent="0.25">
      <c r="A513" s="20"/>
      <c r="B513" s="20">
        <v>6</v>
      </c>
      <c r="C513" s="20" t="s">
        <v>415</v>
      </c>
      <c r="D513" s="21"/>
      <c r="E513" s="21"/>
      <c r="F513" s="21"/>
      <c r="G513" s="21"/>
    </row>
    <row r="514" spans="1:9" ht="16.5" hidden="1" customHeight="1" x14ac:dyDescent="0.25">
      <c r="A514" s="20"/>
      <c r="B514" s="20">
        <v>7</v>
      </c>
      <c r="C514" s="20" t="s">
        <v>371</v>
      </c>
      <c r="D514" s="21"/>
      <c r="E514" s="21"/>
      <c r="F514" s="21"/>
      <c r="G514" s="21"/>
    </row>
    <row r="515" spans="1:9" ht="16.5" hidden="1" customHeight="1" x14ac:dyDescent="0.25">
      <c r="A515" s="20"/>
      <c r="B515" s="20">
        <v>10</v>
      </c>
      <c r="C515" s="20" t="s">
        <v>425</v>
      </c>
      <c r="D515" s="21"/>
      <c r="E515" s="21"/>
      <c r="F515" s="21"/>
      <c r="G515" s="21"/>
    </row>
    <row r="516" spans="1:9" ht="16.5" hidden="1" customHeight="1" x14ac:dyDescent="0.25">
      <c r="A516" s="20"/>
      <c r="B516" s="20">
        <v>11</v>
      </c>
      <c r="C516" s="20" t="s">
        <v>418</v>
      </c>
      <c r="D516" s="21"/>
      <c r="E516" s="21"/>
      <c r="F516" s="21"/>
      <c r="G516" s="21"/>
    </row>
    <row r="517" spans="1:9" x14ac:dyDescent="0.25">
      <c r="A517" s="14">
        <v>645</v>
      </c>
      <c r="B517" s="14" t="s">
        <v>426</v>
      </c>
      <c r="C517" s="14"/>
      <c r="D517" s="15">
        <f t="shared" ref="D517:G517" si="48">D518</f>
        <v>2000</v>
      </c>
      <c r="E517" s="15">
        <f t="shared" si="48"/>
        <v>2000</v>
      </c>
      <c r="F517" s="15"/>
      <c r="G517" s="15">
        <f t="shared" si="48"/>
        <v>2000</v>
      </c>
    </row>
    <row r="518" spans="1:9" ht="17.25" thickBot="1" x14ac:dyDescent="0.3">
      <c r="A518" s="20"/>
      <c r="B518" s="44" t="s">
        <v>276</v>
      </c>
      <c r="C518" s="20" t="s">
        <v>426</v>
      </c>
      <c r="D518" s="21">
        <f>'[1]תקציב 2021 - דרישות '!I632</f>
        <v>2000</v>
      </c>
      <c r="E518" s="21">
        <v>2000</v>
      </c>
      <c r="F518" s="21"/>
      <c r="G518" s="21">
        <f>'[1]תקציב 2021 - דרישות '!J632</f>
        <v>2000</v>
      </c>
    </row>
    <row r="519" spans="1:9" ht="17.25" customHeight="1" thickBot="1" x14ac:dyDescent="0.3">
      <c r="A519" s="69" t="s">
        <v>2</v>
      </c>
      <c r="B519" s="69" t="s">
        <v>3</v>
      </c>
      <c r="C519" s="69"/>
      <c r="D519" s="70">
        <v>2020</v>
      </c>
      <c r="E519" s="71"/>
      <c r="F519" s="70">
        <v>2021</v>
      </c>
      <c r="G519" s="72"/>
    </row>
    <row r="520" spans="1:9" ht="36" customHeight="1" thickBot="1" x14ac:dyDescent="0.3">
      <c r="A520" s="69"/>
      <c r="B520" s="69"/>
      <c r="C520" s="69"/>
      <c r="D520" s="5" t="s">
        <v>4</v>
      </c>
      <c r="E520" s="5" t="s">
        <v>5</v>
      </c>
      <c r="F520" s="6" t="s">
        <v>6</v>
      </c>
      <c r="G520" s="7" t="s">
        <v>4</v>
      </c>
    </row>
    <row r="521" spans="1:9" s="51" customFormat="1" x14ac:dyDescent="0.25">
      <c r="A521" s="73" t="s">
        <v>427</v>
      </c>
      <c r="B521" s="74"/>
      <c r="C521" s="74"/>
      <c r="D521" s="52">
        <f t="shared" ref="D521:G521" si="49">D522</f>
        <v>117792</v>
      </c>
      <c r="E521" s="52">
        <f t="shared" si="49"/>
        <v>133932</v>
      </c>
      <c r="F521" s="52"/>
      <c r="G521" s="52">
        <f t="shared" si="49"/>
        <v>107040</v>
      </c>
      <c r="I521" s="11"/>
    </row>
    <row r="522" spans="1:9" s="51" customFormat="1" x14ac:dyDescent="0.25">
      <c r="A522" s="14">
        <v>650</v>
      </c>
      <c r="B522" s="14" t="s">
        <v>427</v>
      </c>
      <c r="C522" s="14"/>
      <c r="D522" s="53">
        <f t="shared" ref="D522:G522" si="50">D523+D543+D545+D547+D554+D556</f>
        <v>117792</v>
      </c>
      <c r="E522" s="53">
        <f t="shared" si="50"/>
        <v>133932</v>
      </c>
      <c r="F522" s="53"/>
      <c r="G522" s="53">
        <f t="shared" si="50"/>
        <v>107040</v>
      </c>
      <c r="I522" s="11"/>
    </row>
    <row r="523" spans="1:9" s="51" customFormat="1" x14ac:dyDescent="0.25">
      <c r="A523" s="54">
        <v>1</v>
      </c>
      <c r="B523" s="55" t="s">
        <v>428</v>
      </c>
      <c r="C523" s="56"/>
      <c r="D523" s="57">
        <f t="shared" ref="D523:G523" si="51">SUM(D524:D542)</f>
        <v>82522</v>
      </c>
      <c r="E523" s="57">
        <f t="shared" si="51"/>
        <v>92522</v>
      </c>
      <c r="F523" s="57"/>
      <c r="G523" s="57">
        <f t="shared" si="51"/>
        <v>58723</v>
      </c>
    </row>
    <row r="524" spans="1:9" s="51" customFormat="1" x14ac:dyDescent="0.25">
      <c r="A524" s="47"/>
      <c r="B524" s="48" t="s">
        <v>429</v>
      </c>
      <c r="C524" s="45" t="s">
        <v>430</v>
      </c>
      <c r="D524" s="58">
        <f>'[1]תקציב 2021 - דרישות '!I639</f>
        <v>17117</v>
      </c>
      <c r="E524" s="59">
        <v>19717</v>
      </c>
      <c r="F524" s="59"/>
      <c r="G524" s="59">
        <f>'[1]תקציב 2021 - דרישות '!J639</f>
        <v>6290</v>
      </c>
    </row>
    <row r="525" spans="1:9" s="51" customFormat="1" x14ac:dyDescent="0.25">
      <c r="A525" s="47"/>
      <c r="B525" s="48" t="s">
        <v>431</v>
      </c>
      <c r="C525" s="45" t="s">
        <v>432</v>
      </c>
      <c r="D525" s="58">
        <f>'[1]תקציב 2021 - דרישות '!I640</f>
        <v>13220</v>
      </c>
      <c r="E525" s="59">
        <v>14120</v>
      </c>
      <c r="F525" s="59"/>
      <c r="G525" s="59">
        <f>'[1]תקציב 2021 - דרישות '!J640</f>
        <v>9931</v>
      </c>
    </row>
    <row r="526" spans="1:9" s="51" customFormat="1" x14ac:dyDescent="0.25">
      <c r="A526" s="47"/>
      <c r="B526" s="48" t="s">
        <v>433</v>
      </c>
      <c r="C526" s="45" t="s">
        <v>434</v>
      </c>
      <c r="D526" s="58">
        <f>'[1]תקציב 2021 - דרישות '!I641</f>
        <v>1737</v>
      </c>
      <c r="E526" s="59">
        <v>2147</v>
      </c>
      <c r="F526" s="59"/>
      <c r="G526" s="59">
        <f>'[1]תקציב 2021 - דרישות '!J641</f>
        <v>933</v>
      </c>
    </row>
    <row r="527" spans="1:9" s="51" customFormat="1" x14ac:dyDescent="0.25">
      <c r="A527" s="47"/>
      <c r="B527" s="48" t="s">
        <v>435</v>
      </c>
      <c r="C527" s="45" t="s">
        <v>436</v>
      </c>
      <c r="D527" s="58">
        <f>'[1]תקציב 2021 - דרישות '!I642</f>
        <v>2608</v>
      </c>
      <c r="E527" s="59">
        <v>2948</v>
      </c>
      <c r="F527" s="59"/>
      <c r="G527" s="59">
        <f>'[1]תקציב 2021 - דרישות '!J642</f>
        <v>2153</v>
      </c>
    </row>
    <row r="528" spans="1:9" s="51" customFormat="1" x14ac:dyDescent="0.25">
      <c r="A528" s="47"/>
      <c r="B528" s="48" t="s">
        <v>437</v>
      </c>
      <c r="C528" s="45" t="s">
        <v>268</v>
      </c>
      <c r="D528" s="58">
        <f>'[1]תקציב 2021 - דרישות '!I643</f>
        <v>7274</v>
      </c>
      <c r="E528" s="59">
        <v>8274</v>
      </c>
      <c r="F528" s="59"/>
      <c r="G528" s="59">
        <f>'[1]תקציב 2021 - דרישות '!J643</f>
        <v>6495</v>
      </c>
    </row>
    <row r="529" spans="1:7" s="51" customFormat="1" x14ac:dyDescent="0.25">
      <c r="A529" s="47"/>
      <c r="B529" s="48" t="s">
        <v>438</v>
      </c>
      <c r="C529" s="45" t="s">
        <v>439</v>
      </c>
      <c r="D529" s="58">
        <f>'[1]תקציב 2021 - דרישות '!I644</f>
        <v>8240</v>
      </c>
      <c r="E529" s="59">
        <v>8940</v>
      </c>
      <c r="F529" s="59"/>
      <c r="G529" s="59">
        <f>'[1]תקציב 2021 - דרישות '!J644</f>
        <v>7738</v>
      </c>
    </row>
    <row r="530" spans="1:7" s="51" customFormat="1" x14ac:dyDescent="0.25">
      <c r="A530" s="47"/>
      <c r="B530" s="48" t="s">
        <v>440</v>
      </c>
      <c r="C530" s="45" t="s">
        <v>441</v>
      </c>
      <c r="D530" s="58">
        <f>'[1]תקציב 2021 - דרישות '!I645</f>
        <v>4503</v>
      </c>
      <c r="E530" s="59">
        <v>4803</v>
      </c>
      <c r="F530" s="59"/>
      <c r="G530" s="59">
        <f>'[1]תקציב 2021 - דרישות '!J645</f>
        <v>2543</v>
      </c>
    </row>
    <row r="531" spans="1:7" s="51" customFormat="1" x14ac:dyDescent="0.25">
      <c r="A531" s="47"/>
      <c r="B531" s="48" t="s">
        <v>442</v>
      </c>
      <c r="C531" s="45" t="s">
        <v>443</v>
      </c>
      <c r="D531" s="58">
        <f>'[1]תקציב 2021 - דרישות '!I646</f>
        <v>2400</v>
      </c>
      <c r="E531" s="59">
        <v>2700</v>
      </c>
      <c r="F531" s="59"/>
      <c r="G531" s="59">
        <f>'[1]תקציב 2021 - דרישות '!J646</f>
        <v>1908</v>
      </c>
    </row>
    <row r="532" spans="1:7" s="51" customFormat="1" x14ac:dyDescent="0.25">
      <c r="A532" s="47"/>
      <c r="B532" s="48" t="s">
        <v>444</v>
      </c>
      <c r="C532" s="45" t="s">
        <v>445</v>
      </c>
      <c r="D532" s="58">
        <f>'[1]תקציב 2021 - דרישות '!I647</f>
        <v>5195</v>
      </c>
      <c r="E532" s="59">
        <v>6195</v>
      </c>
      <c r="F532" s="59"/>
      <c r="G532" s="59">
        <f>'[1]תקציב 2021 - דרישות '!J647</f>
        <v>3761</v>
      </c>
    </row>
    <row r="533" spans="1:7" s="51" customFormat="1" x14ac:dyDescent="0.25">
      <c r="A533" s="47"/>
      <c r="B533" s="48" t="s">
        <v>446</v>
      </c>
      <c r="C533" s="45" t="s">
        <v>447</v>
      </c>
      <c r="D533" s="58">
        <f>'[1]תקציב 2021 - דרישות '!I648</f>
        <v>3174</v>
      </c>
      <c r="E533" s="59">
        <v>4174</v>
      </c>
      <c r="F533" s="59"/>
      <c r="G533" s="59">
        <f>'[1]תקציב 2021 - דרישות '!J648</f>
        <v>1688</v>
      </c>
    </row>
    <row r="534" spans="1:7" s="51" customFormat="1" x14ac:dyDescent="0.25">
      <c r="A534" s="47"/>
      <c r="B534" s="48" t="s">
        <v>448</v>
      </c>
      <c r="C534" s="45" t="s">
        <v>449</v>
      </c>
      <c r="D534" s="58">
        <f>'[1]תקציב 2021 - דרישות '!I649</f>
        <v>0</v>
      </c>
      <c r="E534" s="59">
        <v>800</v>
      </c>
      <c r="F534" s="59"/>
      <c r="G534" s="59">
        <f>'[1]תקציב 2021 - דרישות '!J649</f>
        <v>0</v>
      </c>
    </row>
    <row r="535" spans="1:7" s="51" customFormat="1" x14ac:dyDescent="0.25">
      <c r="A535" s="47"/>
      <c r="B535" s="48" t="s">
        <v>450</v>
      </c>
      <c r="C535" s="45" t="s">
        <v>451</v>
      </c>
      <c r="D535" s="58">
        <f>'[1]תקציב 2021 - דרישות '!I650</f>
        <v>0</v>
      </c>
      <c r="E535" s="59">
        <v>140</v>
      </c>
      <c r="F535" s="59"/>
      <c r="G535" s="59">
        <f>'[1]תקציב 2021 - דרישות '!J650</f>
        <v>0</v>
      </c>
    </row>
    <row r="536" spans="1:7" s="51" customFormat="1" x14ac:dyDescent="0.25">
      <c r="A536" s="47"/>
      <c r="B536" s="48" t="s">
        <v>452</v>
      </c>
      <c r="C536" s="45" t="s">
        <v>453</v>
      </c>
      <c r="D536" s="58">
        <f>'[1]תקציב 2021 - דרישות '!I651</f>
        <v>5558</v>
      </c>
      <c r="E536" s="59">
        <v>5668</v>
      </c>
      <c r="F536" s="59"/>
      <c r="G536" s="59">
        <f>'[1]תקציב 2021 - דרישות '!J651</f>
        <v>3082</v>
      </c>
    </row>
    <row r="537" spans="1:7" s="51" customFormat="1" x14ac:dyDescent="0.25">
      <c r="A537" s="47"/>
      <c r="B537" s="48" t="s">
        <v>454</v>
      </c>
      <c r="C537" s="45" t="s">
        <v>455</v>
      </c>
      <c r="D537" s="58">
        <f>'[1]תקציב 2021 - דרישות '!I652</f>
        <v>753</v>
      </c>
      <c r="E537" s="59">
        <v>753</v>
      </c>
      <c r="F537" s="59"/>
      <c r="G537" s="59">
        <f>'[1]תקציב 2021 - דרישות '!J652</f>
        <v>0</v>
      </c>
    </row>
    <row r="538" spans="1:7" s="51" customFormat="1" x14ac:dyDescent="0.25">
      <c r="A538" s="47"/>
      <c r="B538" s="48" t="s">
        <v>456</v>
      </c>
      <c r="C538" s="45" t="s">
        <v>457</v>
      </c>
      <c r="D538" s="58">
        <f>'[1]תקציב 2021 - דרישות '!I653</f>
        <v>0</v>
      </c>
      <c r="E538" s="59">
        <v>100</v>
      </c>
      <c r="F538" s="59"/>
      <c r="G538" s="59">
        <f>'[1]תקציב 2021 - דרישות '!J653</f>
        <v>0</v>
      </c>
    </row>
    <row r="539" spans="1:7" s="51" customFormat="1" x14ac:dyDescent="0.25">
      <c r="A539" s="47"/>
      <c r="B539" s="48" t="s">
        <v>458</v>
      </c>
      <c r="C539" s="45" t="s">
        <v>459</v>
      </c>
      <c r="D539" s="58">
        <f>'[1]תקציב 2021 - דרישות '!I654</f>
        <v>1600</v>
      </c>
      <c r="E539" s="59">
        <v>1790</v>
      </c>
      <c r="F539" s="59"/>
      <c r="G539" s="59">
        <f>'[1]תקציב 2021 - דרישות '!J654</f>
        <v>3028</v>
      </c>
    </row>
    <row r="540" spans="1:7" s="51" customFormat="1" x14ac:dyDescent="0.25">
      <c r="A540" s="47"/>
      <c r="B540" s="48" t="s">
        <v>460</v>
      </c>
      <c r="C540" s="45" t="s">
        <v>461</v>
      </c>
      <c r="D540" s="58">
        <f>'[1]תקציב 2021 - דרישות '!I655</f>
        <v>2000</v>
      </c>
      <c r="E540" s="59">
        <v>2110</v>
      </c>
      <c r="F540" s="59"/>
      <c r="G540" s="59">
        <f>'[1]תקציב 2021 - דרישות '!J655</f>
        <v>2293</v>
      </c>
    </row>
    <row r="541" spans="1:7" s="51" customFormat="1" x14ac:dyDescent="0.25">
      <c r="A541" s="47"/>
      <c r="B541" s="48" t="s">
        <v>462</v>
      </c>
      <c r="C541" s="45" t="s">
        <v>463</v>
      </c>
      <c r="D541" s="58">
        <f>'[1]תקציב 2021 - דרישות '!I656</f>
        <v>3360</v>
      </c>
      <c r="E541" s="59">
        <v>3360</v>
      </c>
      <c r="F541" s="59"/>
      <c r="G541" s="59">
        <f>'[1]תקציב 2021 - דרישות '!J656</f>
        <v>2900</v>
      </c>
    </row>
    <row r="542" spans="1:7" s="51" customFormat="1" x14ac:dyDescent="0.25">
      <c r="A542" s="47"/>
      <c r="B542" s="48" t="s">
        <v>464</v>
      </c>
      <c r="C542" s="45" t="s">
        <v>465</v>
      </c>
      <c r="D542" s="58">
        <f>'[1]תקציב 2021 - דרישות '!I657</f>
        <v>3783</v>
      </c>
      <c r="E542" s="59">
        <v>3783</v>
      </c>
      <c r="F542" s="59"/>
      <c r="G542" s="59">
        <f>'[1]תקציב 2021 - דרישות '!J657</f>
        <v>3980</v>
      </c>
    </row>
    <row r="543" spans="1:7" s="51" customFormat="1" x14ac:dyDescent="0.25">
      <c r="A543" s="54"/>
      <c r="B543" s="55" t="s">
        <v>466</v>
      </c>
      <c r="C543" s="60"/>
      <c r="D543" s="61">
        <f t="shared" ref="D543:G543" si="52">D544</f>
        <v>2230</v>
      </c>
      <c r="E543" s="61">
        <f t="shared" si="52"/>
        <v>2230</v>
      </c>
      <c r="F543" s="61"/>
      <c r="G543" s="61">
        <f t="shared" si="52"/>
        <v>1050</v>
      </c>
    </row>
    <row r="544" spans="1:7" s="51" customFormat="1" x14ac:dyDescent="0.25">
      <c r="A544" s="47"/>
      <c r="B544" s="48" t="s">
        <v>467</v>
      </c>
      <c r="C544" s="45" t="s">
        <v>468</v>
      </c>
      <c r="D544" s="58">
        <f>'[1]תקציב 2021 - דרישות '!I659</f>
        <v>2230</v>
      </c>
      <c r="E544" s="59">
        <v>2230</v>
      </c>
      <c r="F544" s="59"/>
      <c r="G544" s="59">
        <f>'[1]תקציב 2021 - דרישות '!J659</f>
        <v>1050</v>
      </c>
    </row>
    <row r="545" spans="1:7" s="51" customFormat="1" x14ac:dyDescent="0.25">
      <c r="A545" s="54">
        <v>2</v>
      </c>
      <c r="B545" s="55" t="s">
        <v>469</v>
      </c>
      <c r="C545" s="60"/>
      <c r="D545" s="61">
        <f t="shared" ref="D545:G545" si="53">D546</f>
        <v>11745</v>
      </c>
      <c r="E545" s="61">
        <f t="shared" si="53"/>
        <v>12625</v>
      </c>
      <c r="F545" s="61"/>
      <c r="G545" s="61">
        <f t="shared" si="53"/>
        <v>13313</v>
      </c>
    </row>
    <row r="546" spans="1:7" s="51" customFormat="1" x14ac:dyDescent="0.25">
      <c r="A546" s="47"/>
      <c r="B546" s="48" t="s">
        <v>470</v>
      </c>
      <c r="C546" s="45" t="s">
        <v>471</v>
      </c>
      <c r="D546" s="62">
        <f>'[1]תקציב 2021 - דרישות '!I661</f>
        <v>11745</v>
      </c>
      <c r="E546" s="59">
        <v>12625</v>
      </c>
      <c r="F546" s="59"/>
      <c r="G546" s="59">
        <f>'[1]תקציב 2021 - דרישות '!J661</f>
        <v>13313</v>
      </c>
    </row>
    <row r="547" spans="1:7" s="51" customFormat="1" x14ac:dyDescent="0.25">
      <c r="A547" s="54">
        <v>3</v>
      </c>
      <c r="B547" s="55" t="s">
        <v>472</v>
      </c>
      <c r="C547" s="60"/>
      <c r="D547" s="63">
        <f t="shared" ref="D547:G547" si="54">SUM(D548:D553)</f>
        <v>11295</v>
      </c>
      <c r="E547" s="63">
        <f t="shared" si="54"/>
        <v>12255</v>
      </c>
      <c r="F547" s="63"/>
      <c r="G547" s="63">
        <f t="shared" si="54"/>
        <v>5694</v>
      </c>
    </row>
    <row r="548" spans="1:7" s="51" customFormat="1" x14ac:dyDescent="0.25">
      <c r="A548" s="47"/>
      <c r="B548" s="48" t="s">
        <v>473</v>
      </c>
      <c r="C548" s="45" t="s">
        <v>474</v>
      </c>
      <c r="D548" s="58">
        <f>'[1]תקציב 2021 - דרישות '!I667</f>
        <v>7395</v>
      </c>
      <c r="E548" s="59">
        <v>7995</v>
      </c>
      <c r="F548" s="59"/>
      <c r="G548" s="59">
        <f>'[1]תקציב 2021 - דרישות '!J667</f>
        <v>4119</v>
      </c>
    </row>
    <row r="549" spans="1:7" s="51" customFormat="1" x14ac:dyDescent="0.25">
      <c r="A549" s="47"/>
      <c r="B549" s="48" t="s">
        <v>475</v>
      </c>
      <c r="C549" s="45" t="s">
        <v>476</v>
      </c>
      <c r="D549" s="58">
        <f>'[1]תקציב 2021 - דרישות '!I668</f>
        <v>2000</v>
      </c>
      <c r="E549" s="59">
        <v>2250</v>
      </c>
      <c r="F549" s="59"/>
      <c r="G549" s="59">
        <f>'[1]תקציב 2021 - דרישות '!J668</f>
        <v>900</v>
      </c>
    </row>
    <row r="550" spans="1:7" s="64" customFormat="1" x14ac:dyDescent="0.25">
      <c r="A550" s="47"/>
      <c r="B550" s="48" t="s">
        <v>477</v>
      </c>
      <c r="C550" s="45" t="s">
        <v>478</v>
      </c>
      <c r="D550" s="58">
        <f>'[1]תקציב 2021 - דרישות '!I669</f>
        <v>1000</v>
      </c>
      <c r="E550" s="59">
        <v>1110</v>
      </c>
      <c r="F550" s="59"/>
      <c r="G550" s="59">
        <f>'[1]תקציב 2021 - דרישות '!J669</f>
        <v>675</v>
      </c>
    </row>
    <row r="551" spans="1:7" s="64" customFormat="1" x14ac:dyDescent="0.25">
      <c r="A551" s="47"/>
      <c r="B551" s="48" t="s">
        <v>479</v>
      </c>
      <c r="C551" s="45" t="s">
        <v>480</v>
      </c>
      <c r="D551" s="58">
        <f>'[1]תקציב 2021 - דרישות '!I670</f>
        <v>0</v>
      </c>
      <c r="E551" s="59">
        <v>0</v>
      </c>
      <c r="F551" s="59"/>
      <c r="G551" s="59">
        <f>'[1]תקציב 2021 - דרישות '!J670</f>
        <v>0</v>
      </c>
    </row>
    <row r="552" spans="1:7" s="64" customFormat="1" x14ac:dyDescent="0.25">
      <c r="A552" s="47"/>
      <c r="B552" s="48" t="s">
        <v>481</v>
      </c>
      <c r="C552" s="45" t="s">
        <v>482</v>
      </c>
      <c r="D552" s="58">
        <f>'[1]תקציב 2021 - דרישות '!I671</f>
        <v>0</v>
      </c>
      <c r="E552" s="59">
        <v>0</v>
      </c>
      <c r="F552" s="59"/>
      <c r="G552" s="59">
        <f>'[1]תקציב 2021 - דרישות '!J671</f>
        <v>0</v>
      </c>
    </row>
    <row r="553" spans="1:7" s="64" customFormat="1" x14ac:dyDescent="0.25">
      <c r="A553" s="47"/>
      <c r="B553" s="48" t="s">
        <v>483</v>
      </c>
      <c r="C553" s="45" t="s">
        <v>484</v>
      </c>
      <c r="D553" s="58">
        <f>'[1]תקציב 2021 - דרישות '!I672</f>
        <v>900</v>
      </c>
      <c r="E553" s="59">
        <v>900</v>
      </c>
      <c r="F553" s="59"/>
      <c r="G553" s="59">
        <f>'[1]תקציב 2021 - דרישות '!J672</f>
        <v>0</v>
      </c>
    </row>
    <row r="554" spans="1:7" s="51" customFormat="1" x14ac:dyDescent="0.25">
      <c r="A554" s="54">
        <v>5</v>
      </c>
      <c r="B554" s="55" t="s">
        <v>108</v>
      </c>
      <c r="C554" s="60"/>
      <c r="D554" s="61">
        <f t="shared" ref="D554:G554" si="55">D555</f>
        <v>8000</v>
      </c>
      <c r="E554" s="61">
        <f t="shared" si="55"/>
        <v>13300</v>
      </c>
      <c r="F554" s="61"/>
      <c r="G554" s="61">
        <f t="shared" si="55"/>
        <v>0</v>
      </c>
    </row>
    <row r="555" spans="1:7" ht="17.25" customHeight="1" x14ac:dyDescent="0.25">
      <c r="A555" s="47"/>
      <c r="B555" s="48" t="s">
        <v>485</v>
      </c>
      <c r="C555" s="49" t="s">
        <v>127</v>
      </c>
      <c r="D555" s="58">
        <f>'[1]תקציב 2021 - דרישות '!I674</f>
        <v>8000</v>
      </c>
      <c r="E555" s="59">
        <v>13300</v>
      </c>
      <c r="F555" s="59"/>
      <c r="G555" s="59">
        <f>'[1]תקציב 2021 - דרישות '!J674</f>
        <v>0</v>
      </c>
    </row>
    <row r="556" spans="1:7" ht="17.25" customHeight="1" x14ac:dyDescent="0.25">
      <c r="A556" s="54">
        <v>6</v>
      </c>
      <c r="B556" s="55" t="s">
        <v>486</v>
      </c>
      <c r="C556" s="60"/>
      <c r="D556" s="61">
        <f t="shared" ref="D556:G556" si="56">D557</f>
        <v>2000</v>
      </c>
      <c r="E556" s="61">
        <f t="shared" si="56"/>
        <v>1000</v>
      </c>
      <c r="F556" s="61"/>
      <c r="G556" s="61">
        <f t="shared" si="56"/>
        <v>28260</v>
      </c>
    </row>
    <row r="557" spans="1:7" ht="17.25" thickBot="1" x14ac:dyDescent="0.3">
      <c r="A557" s="47"/>
      <c r="B557" s="48" t="s">
        <v>487</v>
      </c>
      <c r="C557" s="49" t="s">
        <v>486</v>
      </c>
      <c r="D557" s="58">
        <f>'[1]תקציב 2021 - דרישות '!I676</f>
        <v>2000</v>
      </c>
      <c r="E557" s="59">
        <v>1000</v>
      </c>
      <c r="F557" s="59"/>
      <c r="G557" s="59">
        <f>'[1]תקציב 2021 - דרישות '!J676</f>
        <v>28260</v>
      </c>
    </row>
    <row r="558" spans="1:7" ht="17.25" customHeight="1" thickBot="1" x14ac:dyDescent="0.3">
      <c r="A558" s="69" t="s">
        <v>2</v>
      </c>
      <c r="B558" s="69" t="s">
        <v>3</v>
      </c>
      <c r="C558" s="69"/>
      <c r="D558" s="70">
        <v>2020</v>
      </c>
      <c r="E558" s="71"/>
      <c r="F558" s="70">
        <v>2021</v>
      </c>
      <c r="G558" s="72"/>
    </row>
    <row r="559" spans="1:7" ht="36" customHeight="1" thickBot="1" x14ac:dyDescent="0.3">
      <c r="A559" s="69"/>
      <c r="B559" s="69"/>
      <c r="C559" s="69"/>
      <c r="D559" s="5" t="s">
        <v>4</v>
      </c>
      <c r="E559" s="5" t="s">
        <v>5</v>
      </c>
      <c r="F559" s="6" t="s">
        <v>6</v>
      </c>
      <c r="G559" s="7" t="s">
        <v>4</v>
      </c>
    </row>
    <row r="560" spans="1:7" ht="16.5" customHeight="1" x14ac:dyDescent="0.25">
      <c r="A560" s="65" t="s">
        <v>488</v>
      </c>
      <c r="B560" s="35"/>
      <c r="C560" s="35"/>
      <c r="D560" s="36">
        <f t="shared" ref="D560:G560" si="57">D561+D570</f>
        <v>68230</v>
      </c>
      <c r="E560" s="36">
        <f t="shared" si="57"/>
        <v>82390</v>
      </c>
      <c r="F560" s="36"/>
      <c r="G560" s="36">
        <f t="shared" si="57"/>
        <v>68350</v>
      </c>
    </row>
    <row r="561" spans="1:10" ht="16.5" customHeight="1" x14ac:dyDescent="0.25">
      <c r="A561" s="14">
        <v>710</v>
      </c>
      <c r="B561" s="14" t="s">
        <v>489</v>
      </c>
      <c r="C561" s="14"/>
      <c r="D561" s="15">
        <f t="shared" ref="D561:G561" si="58">SUM(D562,D563,D564,D565:D568,D569)</f>
        <v>65250</v>
      </c>
      <c r="E561" s="15">
        <f t="shared" si="58"/>
        <v>77975</v>
      </c>
      <c r="F561" s="15"/>
      <c r="G561" s="15">
        <f t="shared" si="58"/>
        <v>65150</v>
      </c>
    </row>
    <row r="562" spans="1:10" x14ac:dyDescent="0.25">
      <c r="A562" s="20"/>
      <c r="B562" s="20">
        <v>1121706</v>
      </c>
      <c r="C562" s="20" t="s">
        <v>489</v>
      </c>
      <c r="D562" s="21">
        <f>'[1]תקציב 2021 - דרישות '!I687</f>
        <v>51400</v>
      </c>
      <c r="E562" s="21">
        <v>53390</v>
      </c>
      <c r="F562" s="21"/>
      <c r="G562" s="21">
        <f>'[1]תקציב 2021 - דרישות '!J687</f>
        <v>51250</v>
      </c>
    </row>
    <row r="563" spans="1:10" ht="16.5" customHeight="1" x14ac:dyDescent="0.25">
      <c r="A563" s="20"/>
      <c r="B563" s="20">
        <v>1121722</v>
      </c>
      <c r="C563" s="20" t="s">
        <v>490</v>
      </c>
      <c r="D563" s="21">
        <f>'[1]תקציב 2021 - דרישות '!I693</f>
        <v>6600</v>
      </c>
      <c r="E563" s="21">
        <v>9100</v>
      </c>
      <c r="F563" s="21"/>
      <c r="G563" s="21">
        <f>'[1]תקציב 2021 - דרישות '!J693</f>
        <v>6000</v>
      </c>
    </row>
    <row r="564" spans="1:10" ht="16.5" customHeight="1" x14ac:dyDescent="0.25">
      <c r="A564" s="20"/>
      <c r="B564" s="20">
        <v>1134006</v>
      </c>
      <c r="C564" s="20" t="s">
        <v>491</v>
      </c>
      <c r="D564" s="21">
        <f>'[1]תקציב 2021 - דרישות '!I695</f>
        <v>250</v>
      </c>
      <c r="E564" s="21">
        <v>590</v>
      </c>
      <c r="F564" s="21"/>
      <c r="G564" s="21">
        <f>'[1]תקציב 2021 - דרישות '!J695</f>
        <v>250</v>
      </c>
    </row>
    <row r="565" spans="1:10" x14ac:dyDescent="0.25">
      <c r="A565" s="20"/>
      <c r="B565" s="20">
        <v>1134055</v>
      </c>
      <c r="C565" s="20" t="s">
        <v>492</v>
      </c>
      <c r="D565" s="21">
        <f>'[1]תקציב 2021 - דרישות '!I704</f>
        <v>250</v>
      </c>
      <c r="E565" s="21">
        <v>370</v>
      </c>
      <c r="F565" s="21"/>
      <c r="G565" s="21">
        <f>'[1]תקציב 2021 - דרישות '!J704</f>
        <v>250</v>
      </c>
    </row>
    <row r="566" spans="1:10" ht="16.5" customHeight="1" x14ac:dyDescent="0.25">
      <c r="A566" s="20"/>
      <c r="B566" s="20">
        <v>1134105</v>
      </c>
      <c r="C566" s="20" t="s">
        <v>493</v>
      </c>
      <c r="D566" s="21">
        <f>'[1]תקציב 2021 - דרישות '!I705</f>
        <v>4000</v>
      </c>
      <c r="E566" s="21">
        <v>10800</v>
      </c>
      <c r="F566" s="21"/>
      <c r="G566" s="21">
        <f>'[1]תקציב 2021 - דרישות '!J705</f>
        <v>4000</v>
      </c>
    </row>
    <row r="567" spans="1:10" x14ac:dyDescent="0.25">
      <c r="A567" s="20"/>
      <c r="B567" s="20">
        <v>1134147</v>
      </c>
      <c r="C567" s="20" t="s">
        <v>494</v>
      </c>
      <c r="D567" s="21">
        <f>'[1]תקציב 2021 - דרישות '!I706</f>
        <v>250</v>
      </c>
      <c r="E567" s="21">
        <v>430</v>
      </c>
      <c r="F567" s="21"/>
      <c r="G567" s="21">
        <f>'[1]תקציב 2021 - דרישות '!J706</f>
        <v>200</v>
      </c>
    </row>
    <row r="568" spans="1:10" x14ac:dyDescent="0.25">
      <c r="A568" s="20"/>
      <c r="B568" s="20">
        <v>1134162</v>
      </c>
      <c r="C568" s="20" t="s">
        <v>495</v>
      </c>
      <c r="D568" s="21">
        <f>'[1]תקציב 2021 - דרישות '!I707</f>
        <v>200</v>
      </c>
      <c r="E568" s="21">
        <v>425</v>
      </c>
      <c r="F568" s="21"/>
      <c r="G568" s="21">
        <f>'[1]תקציב 2021 - דרישות '!J707</f>
        <v>200</v>
      </c>
    </row>
    <row r="569" spans="1:10" x14ac:dyDescent="0.25">
      <c r="A569" s="20"/>
      <c r="B569" s="20">
        <v>1190644</v>
      </c>
      <c r="C569" s="20" t="s">
        <v>496</v>
      </c>
      <c r="D569" s="21">
        <f>'[1]תקציב 2021 - דרישות '!I694</f>
        <v>2300</v>
      </c>
      <c r="E569" s="21">
        <v>2870</v>
      </c>
      <c r="F569" s="21"/>
      <c r="G569" s="21">
        <f>'[1]תקציב 2021 - דרישות '!J694</f>
        <v>3000</v>
      </c>
    </row>
    <row r="570" spans="1:10" ht="17.25" customHeight="1" x14ac:dyDescent="0.25">
      <c r="A570" s="14">
        <v>720</v>
      </c>
      <c r="B570" s="14" t="s">
        <v>497</v>
      </c>
      <c r="C570" s="14"/>
      <c r="D570" s="15">
        <f t="shared" ref="D570:G570" si="59">D571</f>
        <v>2980</v>
      </c>
      <c r="E570" s="15">
        <f t="shared" si="59"/>
        <v>4415</v>
      </c>
      <c r="F570" s="15"/>
      <c r="G570" s="15">
        <f t="shared" si="59"/>
        <v>3200</v>
      </c>
    </row>
    <row r="571" spans="1:10" ht="17.25" customHeight="1" x14ac:dyDescent="0.25">
      <c r="A571" s="20"/>
      <c r="B571" s="20">
        <v>1190610</v>
      </c>
      <c r="C571" s="20" t="s">
        <v>497</v>
      </c>
      <c r="D571" s="21">
        <f>'[1]תקציב 2021 - דרישות '!I709</f>
        <v>2980</v>
      </c>
      <c r="E571" s="21">
        <v>4415</v>
      </c>
      <c r="F571" s="21"/>
      <c r="G571" s="21">
        <f>'[1]תקציב 2021 - דרישות '!J709</f>
        <v>3200</v>
      </c>
    </row>
    <row r="572" spans="1:10" ht="17.25" thickBot="1" x14ac:dyDescent="0.3">
      <c r="A572" s="31"/>
      <c r="B572" s="31"/>
      <c r="C572" s="31"/>
      <c r="D572" s="33"/>
      <c r="E572" s="33"/>
      <c r="F572" s="33"/>
      <c r="G572" s="33"/>
    </row>
    <row r="573" spans="1:10" ht="17.25" customHeight="1" thickBot="1" x14ac:dyDescent="0.3">
      <c r="A573" s="69" t="s">
        <v>2</v>
      </c>
      <c r="B573" s="69" t="s">
        <v>3</v>
      </c>
      <c r="C573" s="69"/>
      <c r="D573" s="70">
        <v>2020</v>
      </c>
      <c r="E573" s="71"/>
      <c r="F573" s="70">
        <v>2021</v>
      </c>
      <c r="G573" s="72"/>
    </row>
    <row r="574" spans="1:10" ht="36" customHeight="1" thickBot="1" x14ac:dyDescent="0.3">
      <c r="A574" s="69"/>
      <c r="B574" s="69"/>
      <c r="C574" s="69"/>
      <c r="D574" s="5" t="s">
        <v>4</v>
      </c>
      <c r="E574" s="5" t="s">
        <v>5</v>
      </c>
      <c r="F574" s="6" t="s">
        <v>6</v>
      </c>
      <c r="G574" s="7" t="s">
        <v>4</v>
      </c>
    </row>
    <row r="575" spans="1:10" ht="16.5" customHeight="1" x14ac:dyDescent="0.25">
      <c r="A575" s="35" t="s">
        <v>498</v>
      </c>
      <c r="B575" s="35"/>
      <c r="C575" s="35"/>
      <c r="D575" s="36">
        <f t="shared" ref="D575:G575" si="60">D576+D578+D580+D583+D586+D588+D590</f>
        <v>13290</v>
      </c>
      <c r="E575" s="36">
        <f t="shared" si="60"/>
        <v>29425</v>
      </c>
      <c r="F575" s="36"/>
      <c r="G575" s="36">
        <f t="shared" si="60"/>
        <v>13860</v>
      </c>
      <c r="J575" s="11"/>
    </row>
    <row r="576" spans="1:10" ht="16.5" customHeight="1" x14ac:dyDescent="0.25">
      <c r="A576" s="14">
        <v>715</v>
      </c>
      <c r="B576" s="14" t="s">
        <v>499</v>
      </c>
      <c r="C576" s="14"/>
      <c r="D576" s="15">
        <f t="shared" ref="D576:G576" si="61">D577</f>
        <v>200</v>
      </c>
      <c r="E576" s="15">
        <f t="shared" si="61"/>
        <v>230</v>
      </c>
      <c r="F576" s="15"/>
      <c r="G576" s="15">
        <f t="shared" si="61"/>
        <v>200</v>
      </c>
    </row>
    <row r="577" spans="1:7" ht="16.5" customHeight="1" x14ac:dyDescent="0.25">
      <c r="A577" s="20"/>
      <c r="B577" s="20">
        <v>1173129</v>
      </c>
      <c r="C577" s="20" t="s">
        <v>500</v>
      </c>
      <c r="D577" s="21">
        <f>'[1]תקציב 2021 - דרישות '!I724</f>
        <v>200</v>
      </c>
      <c r="E577" s="21">
        <v>230</v>
      </c>
      <c r="F577" s="21"/>
      <c r="G577" s="21">
        <f>'[1]תקציב 2021 - דרישות '!J724</f>
        <v>200</v>
      </c>
    </row>
    <row r="578" spans="1:7" x14ac:dyDescent="0.25">
      <c r="A578" s="14">
        <v>720</v>
      </c>
      <c r="B578" s="14" t="s">
        <v>501</v>
      </c>
      <c r="C578" s="14"/>
      <c r="D578" s="15">
        <f t="shared" ref="D578:G578" si="62">D579</f>
        <v>200</v>
      </c>
      <c r="E578" s="15">
        <f t="shared" si="62"/>
        <v>220</v>
      </c>
      <c r="F578" s="15"/>
      <c r="G578" s="15">
        <f t="shared" si="62"/>
        <v>200</v>
      </c>
    </row>
    <row r="579" spans="1:7" ht="16.5" customHeight="1" x14ac:dyDescent="0.25">
      <c r="A579" s="20"/>
      <c r="B579" s="20">
        <v>1190826</v>
      </c>
      <c r="C579" s="20" t="s">
        <v>502</v>
      </c>
      <c r="D579" s="21">
        <f>'[1]תקציב 2021 - דרישות '!I727</f>
        <v>200</v>
      </c>
      <c r="E579" s="21">
        <v>220</v>
      </c>
      <c r="F579" s="21"/>
      <c r="G579" s="21">
        <f>'[1]תקציב 2021 - דרישות '!J727</f>
        <v>200</v>
      </c>
    </row>
    <row r="580" spans="1:7" ht="16.5" customHeight="1" x14ac:dyDescent="0.25">
      <c r="A580" s="14">
        <v>725</v>
      </c>
      <c r="B580" s="14" t="s">
        <v>503</v>
      </c>
      <c r="C580" s="14"/>
      <c r="D580" s="15">
        <f t="shared" ref="D580:G580" si="63">SUM(D581,D582)</f>
        <v>240</v>
      </c>
      <c r="E580" s="15">
        <f t="shared" si="63"/>
        <v>315</v>
      </c>
      <c r="F580" s="15"/>
      <c r="G580" s="15">
        <f t="shared" si="63"/>
        <v>240</v>
      </c>
    </row>
    <row r="581" spans="1:7" ht="16.5" customHeight="1" x14ac:dyDescent="0.25">
      <c r="A581" s="20"/>
      <c r="B581" s="20">
        <v>1192103</v>
      </c>
      <c r="C581" s="20" t="s">
        <v>504</v>
      </c>
      <c r="D581" s="21">
        <f>'[1]תקציב 2021 - דרישות '!I733</f>
        <v>40</v>
      </c>
      <c r="E581" s="21">
        <v>40</v>
      </c>
      <c r="F581" s="21"/>
      <c r="G581" s="21">
        <f>'[1]תקציב 2021 - דרישות '!J733</f>
        <v>40</v>
      </c>
    </row>
    <row r="582" spans="1:7" x14ac:dyDescent="0.25">
      <c r="A582" s="20"/>
      <c r="B582" s="20">
        <v>1192301</v>
      </c>
      <c r="C582" s="20" t="s">
        <v>505</v>
      </c>
      <c r="D582" s="21">
        <f>'[1]תקציב 2021 - דרישות '!I729</f>
        <v>200</v>
      </c>
      <c r="E582" s="21">
        <v>275</v>
      </c>
      <c r="F582" s="21"/>
      <c r="G582" s="21">
        <f>'[1]תקציב 2021 - דרישות '!J729</f>
        <v>200</v>
      </c>
    </row>
    <row r="583" spans="1:7" ht="16.5" customHeight="1" x14ac:dyDescent="0.25">
      <c r="A583" s="14">
        <v>730</v>
      </c>
      <c r="B583" s="14" t="s">
        <v>506</v>
      </c>
      <c r="C583" s="14"/>
      <c r="D583" s="30">
        <f t="shared" ref="D583:G583" si="64">SUM(D584:D585)</f>
        <v>3600</v>
      </c>
      <c r="E583" s="30">
        <f t="shared" si="64"/>
        <v>11865</v>
      </c>
      <c r="F583" s="30"/>
      <c r="G583" s="30">
        <f t="shared" si="64"/>
        <v>4950</v>
      </c>
    </row>
    <row r="584" spans="1:7" ht="16.5" customHeight="1" x14ac:dyDescent="0.25">
      <c r="A584" s="20"/>
      <c r="B584" s="20">
        <v>1191121</v>
      </c>
      <c r="C584" s="20" t="s">
        <v>507</v>
      </c>
      <c r="D584" s="21">
        <f>'[1]תקציב 2021 - דרישות '!I745</f>
        <v>1600</v>
      </c>
      <c r="E584" s="21">
        <v>2305</v>
      </c>
      <c r="F584" s="21"/>
      <c r="G584" s="21">
        <f>'[1]תקציב 2021 - דרישות '!J745</f>
        <v>2500</v>
      </c>
    </row>
    <row r="585" spans="1:7" ht="16.5" customHeight="1" x14ac:dyDescent="0.25">
      <c r="A585" s="20"/>
      <c r="B585" s="20">
        <v>1192152</v>
      </c>
      <c r="C585" s="20" t="s">
        <v>506</v>
      </c>
      <c r="D585" s="21">
        <f>'[1]תקציב 2021 - דרישות '!I737</f>
        <v>2000</v>
      </c>
      <c r="E585" s="21">
        <v>9560</v>
      </c>
      <c r="F585" s="21"/>
      <c r="G585" s="21">
        <f>'[1]תקציב 2021 - דרישות '!J737</f>
        <v>2450</v>
      </c>
    </row>
    <row r="586" spans="1:7" ht="16.5" customHeight="1" x14ac:dyDescent="0.25">
      <c r="A586" s="14">
        <v>735</v>
      </c>
      <c r="B586" s="14" t="s">
        <v>508</v>
      </c>
      <c r="C586" s="14"/>
      <c r="D586" s="15">
        <f t="shared" ref="D586:G586" si="65">D587</f>
        <v>500</v>
      </c>
      <c r="E586" s="15">
        <f t="shared" si="65"/>
        <v>750</v>
      </c>
      <c r="F586" s="15"/>
      <c r="G586" s="15">
        <f t="shared" si="65"/>
        <v>650</v>
      </c>
    </row>
    <row r="587" spans="1:7" x14ac:dyDescent="0.25">
      <c r="A587" s="20"/>
      <c r="B587" s="20">
        <v>1192160</v>
      </c>
      <c r="C587" s="20" t="s">
        <v>508</v>
      </c>
      <c r="D587" s="21">
        <f>'[1]תקציב 2021 - דרישות '!I752</f>
        <v>500</v>
      </c>
      <c r="E587" s="21">
        <v>750</v>
      </c>
      <c r="F587" s="21"/>
      <c r="G587" s="21">
        <f>'[1]תקציב 2021 - דרישות '!J752</f>
        <v>650</v>
      </c>
    </row>
    <row r="588" spans="1:7" ht="16.5" customHeight="1" x14ac:dyDescent="0.25">
      <c r="A588" s="14">
        <v>740</v>
      </c>
      <c r="B588" s="14" t="s">
        <v>509</v>
      </c>
      <c r="C588" s="14"/>
      <c r="D588" s="15">
        <f t="shared" ref="D588:G588" si="66">D589</f>
        <v>7070</v>
      </c>
      <c r="E588" s="15">
        <f t="shared" si="66"/>
        <v>14460</v>
      </c>
      <c r="F588" s="15"/>
      <c r="G588" s="15">
        <f t="shared" si="66"/>
        <v>6140</v>
      </c>
    </row>
    <row r="589" spans="1:7" ht="16.5" customHeight="1" x14ac:dyDescent="0.25">
      <c r="A589" s="20"/>
      <c r="B589" s="20">
        <v>1191105</v>
      </c>
      <c r="C589" s="20" t="s">
        <v>510</v>
      </c>
      <c r="D589" s="21">
        <f>'[1]תקציב 2021 - דרישות '!I759</f>
        <v>7070</v>
      </c>
      <c r="E589" s="21">
        <v>14460</v>
      </c>
      <c r="F589" s="21"/>
      <c r="G589" s="21">
        <f>'[1]תקציב 2021 - דרישות '!J759</f>
        <v>6140</v>
      </c>
    </row>
    <row r="590" spans="1:7" ht="16.5" customHeight="1" x14ac:dyDescent="0.25">
      <c r="A590" s="14">
        <v>745</v>
      </c>
      <c r="B590" s="14" t="s">
        <v>511</v>
      </c>
      <c r="C590" s="14"/>
      <c r="D590" s="15">
        <f t="shared" ref="D590:G590" si="67">D591</f>
        <v>1480</v>
      </c>
      <c r="E590" s="15">
        <f t="shared" si="67"/>
        <v>1585</v>
      </c>
      <c r="F590" s="15"/>
      <c r="G590" s="15">
        <f t="shared" si="67"/>
        <v>1480</v>
      </c>
    </row>
    <row r="591" spans="1:7" ht="16.5" customHeight="1" x14ac:dyDescent="0.25">
      <c r="A591" s="20"/>
      <c r="B591" s="20">
        <v>1191832</v>
      </c>
      <c r="C591" s="20" t="s">
        <v>511</v>
      </c>
      <c r="D591" s="21">
        <f>'[1]תקציב 2021 - דרישות '!I776</f>
        <v>1480</v>
      </c>
      <c r="E591" s="21">
        <v>1585</v>
      </c>
      <c r="F591" s="21"/>
      <c r="G591" s="21">
        <f>'[1]תקציב 2021 - דרישות '!J776</f>
        <v>1480</v>
      </c>
    </row>
    <row r="592" spans="1:7" x14ac:dyDescent="0.25">
      <c r="A592" s="66"/>
      <c r="B592" s="66"/>
      <c r="C592" s="66"/>
      <c r="D592" s="67"/>
      <c r="E592" s="67"/>
      <c r="F592" s="67"/>
      <c r="G592" s="67"/>
    </row>
    <row r="593" spans="1:7" ht="16.5" customHeight="1" x14ac:dyDescent="0.25">
      <c r="A593" s="12" t="s">
        <v>512</v>
      </c>
      <c r="B593" s="12"/>
      <c r="C593" s="12"/>
      <c r="D593" s="13">
        <f t="shared" ref="D593:G594" si="68">D594</f>
        <v>15000</v>
      </c>
      <c r="E593" s="13">
        <f t="shared" si="68"/>
        <v>0</v>
      </c>
      <c r="F593" s="13"/>
      <c r="G593" s="13">
        <f t="shared" si="68"/>
        <v>49465</v>
      </c>
    </row>
    <row r="594" spans="1:7" ht="16.5" customHeight="1" x14ac:dyDescent="0.25">
      <c r="A594" s="14">
        <v>810</v>
      </c>
      <c r="B594" s="14" t="s">
        <v>486</v>
      </c>
      <c r="C594" s="14"/>
      <c r="D594" s="15">
        <f t="shared" si="68"/>
        <v>15000</v>
      </c>
      <c r="E594" s="15">
        <f t="shared" si="68"/>
        <v>0</v>
      </c>
      <c r="F594" s="15"/>
      <c r="G594" s="15">
        <f t="shared" si="68"/>
        <v>49465</v>
      </c>
    </row>
    <row r="595" spans="1:7" ht="16.5" customHeight="1" x14ac:dyDescent="0.25">
      <c r="A595" s="20"/>
      <c r="B595" s="20">
        <v>2201002</v>
      </c>
      <c r="C595" s="20" t="s">
        <v>513</v>
      </c>
      <c r="D595" s="21">
        <f>'[1]תקציב 2021 - דרישות '!I787</f>
        <v>15000</v>
      </c>
      <c r="E595" s="21"/>
      <c r="F595" s="21"/>
      <c r="G595" s="21">
        <f>'[1]תקציב 2021 - דרישות '!J787</f>
        <v>49465</v>
      </c>
    </row>
    <row r="596" spans="1:7" x14ac:dyDescent="0.25">
      <c r="A596" s="68"/>
      <c r="B596" s="68"/>
      <c r="C596" s="68"/>
      <c r="E596" s="33"/>
      <c r="F596" s="33"/>
    </row>
    <row r="597" spans="1:7" x14ac:dyDescent="0.25">
      <c r="A597" s="68"/>
      <c r="B597" s="68"/>
      <c r="C597" s="68"/>
    </row>
  </sheetData>
  <mergeCells count="59">
    <mergeCell ref="A170:A171"/>
    <mergeCell ref="B170:C171"/>
    <mergeCell ref="D170:E170"/>
    <mergeCell ref="F170:G170"/>
    <mergeCell ref="A1:G1"/>
    <mergeCell ref="A2:G2"/>
    <mergeCell ref="A4:A5"/>
    <mergeCell ref="B4:C5"/>
    <mergeCell ref="D4:E4"/>
    <mergeCell ref="F4:G4"/>
    <mergeCell ref="B60:C60"/>
    <mergeCell ref="A127:A128"/>
    <mergeCell ref="B127:C128"/>
    <mergeCell ref="D127:E127"/>
    <mergeCell ref="F127:G127"/>
    <mergeCell ref="A356:A357"/>
    <mergeCell ref="B356:C357"/>
    <mergeCell ref="D356:E356"/>
    <mergeCell ref="F356:G356"/>
    <mergeCell ref="A243:A244"/>
    <mergeCell ref="B243:C244"/>
    <mergeCell ref="D243:E243"/>
    <mergeCell ref="A294:A295"/>
    <mergeCell ref="B294:C295"/>
    <mergeCell ref="D294:E294"/>
    <mergeCell ref="F294:G294"/>
    <mergeCell ref="A314:A315"/>
    <mergeCell ref="B314:C315"/>
    <mergeCell ref="D314:E314"/>
    <mergeCell ref="F314:G314"/>
    <mergeCell ref="A381:A382"/>
    <mergeCell ref="B381:C382"/>
    <mergeCell ref="D381:E381"/>
    <mergeCell ref="F381:G381"/>
    <mergeCell ref="A399:A400"/>
    <mergeCell ref="B399:C400"/>
    <mergeCell ref="D399:E399"/>
    <mergeCell ref="F399:G399"/>
    <mergeCell ref="A416:A417"/>
    <mergeCell ref="B416:C417"/>
    <mergeCell ref="D416:E416"/>
    <mergeCell ref="F416:G416"/>
    <mergeCell ref="A427:A428"/>
    <mergeCell ref="B427:C428"/>
    <mergeCell ref="D427:E427"/>
    <mergeCell ref="F427:G427"/>
    <mergeCell ref="A573:A574"/>
    <mergeCell ref="B573:C574"/>
    <mergeCell ref="D573:E573"/>
    <mergeCell ref="F573:G573"/>
    <mergeCell ref="A519:A520"/>
    <mergeCell ref="B519:C520"/>
    <mergeCell ref="D519:E519"/>
    <mergeCell ref="F519:G519"/>
    <mergeCell ref="A521:C521"/>
    <mergeCell ref="A558:A559"/>
    <mergeCell ref="B558:C559"/>
    <mergeCell ref="D558:E558"/>
    <mergeCell ref="F558:G558"/>
  </mergeCells>
  <conditionalFormatting sqref="B7">
    <cfRule type="expression" dxfId="195" priority="196" stopIfTrue="1">
      <formula>$A$5&gt;0</formula>
    </cfRule>
  </conditionalFormatting>
  <conditionalFormatting sqref="B594:C594 B590:C590 B588:C588 B586:C586 B583:C583 B580:C580 B578:C578 B576:C576 B561:C561 B507:C507 B480:C480 B409:C409 B407:C407 B402:C402 B392:C392 B390:C390 B388:C388 B384:C384 B369:C369 B359:C359 B257:C257 B253:C253 B245:C245 B229:C229 B199:C199 B195:C195 B193:C193 B182:C182 B176:C176 B173:C173 B152:C152 B95:C95 B464:C464 B234:C234 B455:C455 B517:C517 B8:C8 E8:G8 D60:G60 E95:G95 B109:G109 E152:G152 E173:G173 E176:G176 E182:G182 E193:G193 E195:G195 E199:G199 E229:G229 E234:G234 E245:G245 E253:G253 E257:G257 B271:G271 B285:G285 B290:G290 B297:G297 B317:G317 B330:G330 E359:G359 E369:G369 E384:G384 E388:G388 E390:G390 E392:G392 E402:G402 E407:G407 E409:G409 B419:G419 B430:G430 E455:G455 E464:G464 E480:G480 B489:G489 E507:G507 E517:G517 E561:G561 B570:G570 E576:G576 E578:G578 E580:G580 E583:G583 E586:G586 E588:G588 E590:G590 E594:G594 D522:G522 B154:G154 B53:G53 B88:G88 B129:G129">
    <cfRule type="expression" dxfId="194" priority="195" stopIfTrue="1">
      <formula>AND($A8 &gt; 0,$B8&gt; 0)</formula>
    </cfRule>
  </conditionalFormatting>
  <conditionalFormatting sqref="A8">
    <cfRule type="expression" dxfId="193" priority="192" stopIfTrue="1">
      <formula>AND($A8 &gt; 0,$B8&gt; 0)</formula>
    </cfRule>
    <cfRule type="expression" dxfId="192" priority="193" stopIfTrue="1">
      <formula>AND($A8 &gt; 0,$B8= 0,#REF!= 0)</formula>
    </cfRule>
    <cfRule type="expression" dxfId="191" priority="194" stopIfTrue="1">
      <formula>#REF!&gt; 0</formula>
    </cfRule>
  </conditionalFormatting>
  <conditionalFormatting sqref="A53 A60">
    <cfRule type="expression" dxfId="190" priority="188" stopIfTrue="1">
      <formula>AND($A53 &gt; 0,$B53&gt; 0)</formula>
    </cfRule>
    <cfRule type="expression" dxfId="189" priority="189" stopIfTrue="1">
      <formula>AND($A53 &gt; 0,$B53= 0,#REF!= 0)</formula>
    </cfRule>
    <cfRule type="expression" dxfId="188" priority="190" stopIfTrue="1">
      <formula>#REF!&gt; 0</formula>
    </cfRule>
  </conditionalFormatting>
  <conditionalFormatting sqref="B60">
    <cfRule type="expression" dxfId="187" priority="187" stopIfTrue="1">
      <formula>AND($A60 &gt; 0,$B60&gt; 0)</formula>
    </cfRule>
  </conditionalFormatting>
  <conditionalFormatting sqref="A154 A570">
    <cfRule type="expression" dxfId="186" priority="184" stopIfTrue="1">
      <formula>AND($A154 &gt; 0,$B154&gt; 0)</formula>
    </cfRule>
    <cfRule type="expression" dxfId="185" priority="185" stopIfTrue="1">
      <formula>AND($A154 &gt; 0,$B154= 0,#REF!= 0)</formula>
    </cfRule>
    <cfRule type="expression" dxfId="184" priority="186" stopIfTrue="1">
      <formula>#REF!&gt; 0</formula>
    </cfRule>
  </conditionalFormatting>
  <conditionalFormatting sqref="A88">
    <cfRule type="expression" dxfId="183" priority="181" stopIfTrue="1">
      <formula>AND($A88 &gt; 0,$B88&gt; 0)</formula>
    </cfRule>
    <cfRule type="expression" dxfId="182" priority="182" stopIfTrue="1">
      <formula>AND($A88 &gt; 0,$B88= 0,#REF!= 0)</formula>
    </cfRule>
    <cfRule type="expression" dxfId="181" priority="183" stopIfTrue="1">
      <formula>#REF!&gt; 0</formula>
    </cfRule>
  </conditionalFormatting>
  <conditionalFormatting sqref="A95">
    <cfRule type="expression" dxfId="180" priority="178" stopIfTrue="1">
      <formula>AND($A95 &gt; 0,$B95&gt; 0)</formula>
    </cfRule>
    <cfRule type="expression" dxfId="179" priority="179" stopIfTrue="1">
      <formula>AND($A95 &gt; 0,$B95= 0,#REF!= 0)</formula>
    </cfRule>
    <cfRule type="expression" dxfId="178" priority="180" stopIfTrue="1">
      <formula>#REF!&gt; 0</formula>
    </cfRule>
  </conditionalFormatting>
  <conditionalFormatting sqref="A109">
    <cfRule type="expression" dxfId="177" priority="175" stopIfTrue="1">
      <formula>AND($A109 &gt; 0,$B109&gt; 0)</formula>
    </cfRule>
    <cfRule type="expression" dxfId="176" priority="176" stopIfTrue="1">
      <formula>AND($A109 &gt; 0,$B109= 0,#REF!= 0)</formula>
    </cfRule>
    <cfRule type="expression" dxfId="175" priority="177" stopIfTrue="1">
      <formula>#REF!&gt; 0</formula>
    </cfRule>
  </conditionalFormatting>
  <conditionalFormatting sqref="A129">
    <cfRule type="expression" dxfId="174" priority="172" stopIfTrue="1">
      <formula>AND($A129 &gt; 0,$B129&gt; 0)</formula>
    </cfRule>
    <cfRule type="expression" dxfId="173" priority="173" stopIfTrue="1">
      <formula>AND($A129 &gt; 0,$B129= 0,#REF!= 0)</formula>
    </cfRule>
    <cfRule type="expression" dxfId="172" priority="174" stopIfTrue="1">
      <formula>#REF!&gt; 0</formula>
    </cfRule>
  </conditionalFormatting>
  <conditionalFormatting sqref="A152">
    <cfRule type="expression" dxfId="171" priority="169" stopIfTrue="1">
      <formula>AND($A152 &gt; 0,$B152&gt; 0)</formula>
    </cfRule>
    <cfRule type="expression" dxfId="170" priority="170" stopIfTrue="1">
      <formula>AND($A152 &gt; 0,$B152= 0,#REF!= 0)</formula>
    </cfRule>
    <cfRule type="expression" dxfId="169" priority="171" stopIfTrue="1">
      <formula>#REF!&gt; 0</formula>
    </cfRule>
  </conditionalFormatting>
  <conditionalFormatting sqref="A173">
    <cfRule type="expression" dxfId="168" priority="166" stopIfTrue="1">
      <formula>AND($A173 &gt; 0,$B173&gt; 0)</formula>
    </cfRule>
    <cfRule type="expression" dxfId="167" priority="167" stopIfTrue="1">
      <formula>AND($A173 &gt; 0,$B173= 0,#REF!= 0)</formula>
    </cfRule>
    <cfRule type="expression" dxfId="166" priority="168" stopIfTrue="1">
      <formula>#REF!&gt; 0</formula>
    </cfRule>
  </conditionalFormatting>
  <conditionalFormatting sqref="A176">
    <cfRule type="expression" dxfId="165" priority="163" stopIfTrue="1">
      <formula>AND($A176 &gt; 0,$B176&gt; 0)</formula>
    </cfRule>
    <cfRule type="expression" dxfId="164" priority="164" stopIfTrue="1">
      <formula>AND($A176 &gt; 0,$B176= 0,#REF!= 0)</formula>
    </cfRule>
    <cfRule type="expression" dxfId="163" priority="165" stopIfTrue="1">
      <formula>#REF!&gt; 0</formula>
    </cfRule>
  </conditionalFormatting>
  <conditionalFormatting sqref="A182">
    <cfRule type="expression" dxfId="162" priority="160" stopIfTrue="1">
      <formula>AND($A182 &gt; 0,$B182&gt; 0)</formula>
    </cfRule>
    <cfRule type="expression" dxfId="161" priority="161" stopIfTrue="1">
      <formula>AND($A182 &gt; 0,$B182= 0,#REF!= 0)</formula>
    </cfRule>
    <cfRule type="expression" dxfId="160" priority="162" stopIfTrue="1">
      <formula>#REF!&gt; 0</formula>
    </cfRule>
  </conditionalFormatting>
  <conditionalFormatting sqref="A193">
    <cfRule type="expression" dxfId="159" priority="157" stopIfTrue="1">
      <formula>AND($A193 &gt; 0,$B193&gt; 0)</formula>
    </cfRule>
    <cfRule type="expression" dxfId="158" priority="158" stopIfTrue="1">
      <formula>AND($A193 &gt; 0,$B193= 0,#REF!= 0)</formula>
    </cfRule>
    <cfRule type="expression" dxfId="157" priority="159" stopIfTrue="1">
      <formula>#REF!&gt; 0</formula>
    </cfRule>
  </conditionalFormatting>
  <conditionalFormatting sqref="A195">
    <cfRule type="expression" dxfId="156" priority="154" stopIfTrue="1">
      <formula>AND($A195 &gt; 0,$B195&gt; 0)</formula>
    </cfRule>
    <cfRule type="expression" dxfId="155" priority="155" stopIfTrue="1">
      <formula>AND($A195 &gt; 0,$B195= 0,#REF!= 0)</formula>
    </cfRule>
    <cfRule type="expression" dxfId="154" priority="156" stopIfTrue="1">
      <formula>#REF!&gt; 0</formula>
    </cfRule>
  </conditionalFormatting>
  <conditionalFormatting sqref="A199">
    <cfRule type="expression" dxfId="153" priority="151" stopIfTrue="1">
      <formula>AND($A199 &gt; 0,$B199&gt; 0)</formula>
    </cfRule>
    <cfRule type="expression" dxfId="152" priority="152" stopIfTrue="1">
      <formula>AND($A199 &gt; 0,$B199= 0,#REF!= 0)</formula>
    </cfRule>
    <cfRule type="expression" dxfId="151" priority="153" stopIfTrue="1">
      <formula>#REF!&gt; 0</formula>
    </cfRule>
  </conditionalFormatting>
  <conditionalFormatting sqref="A229">
    <cfRule type="expression" dxfId="150" priority="148" stopIfTrue="1">
      <formula>AND($A229 &gt; 0,$B229&gt; 0)</formula>
    </cfRule>
    <cfRule type="expression" dxfId="149" priority="149" stopIfTrue="1">
      <formula>AND($A229 &gt; 0,$B229= 0,#REF!= 0)</formula>
    </cfRule>
    <cfRule type="expression" dxfId="148" priority="150" stopIfTrue="1">
      <formula>#REF!&gt; 0</formula>
    </cfRule>
  </conditionalFormatting>
  <conditionalFormatting sqref="A234">
    <cfRule type="expression" dxfId="147" priority="145" stopIfTrue="1">
      <formula>AND($A234 &gt; 0,$B234&gt; 0)</formula>
    </cfRule>
    <cfRule type="expression" dxfId="146" priority="146" stopIfTrue="1">
      <formula>AND($A234 &gt; 0,$B234= 0,#REF!= 0)</formula>
    </cfRule>
    <cfRule type="expression" dxfId="145" priority="147" stopIfTrue="1">
      <formula>#REF!&gt; 0</formula>
    </cfRule>
  </conditionalFormatting>
  <conditionalFormatting sqref="A245">
    <cfRule type="expression" dxfId="144" priority="142" stopIfTrue="1">
      <formula>AND($A245 &gt; 0,$B245&gt; 0)</formula>
    </cfRule>
    <cfRule type="expression" dxfId="143" priority="143" stopIfTrue="1">
      <formula>AND($A245 &gt; 0,$B245= 0,#REF!= 0)</formula>
    </cfRule>
    <cfRule type="expression" dxfId="142" priority="144" stopIfTrue="1">
      <formula>#REF!&gt; 0</formula>
    </cfRule>
  </conditionalFormatting>
  <conditionalFormatting sqref="A253">
    <cfRule type="expression" dxfId="141" priority="139" stopIfTrue="1">
      <formula>AND($A253 &gt; 0,$B253&gt; 0)</formula>
    </cfRule>
    <cfRule type="expression" dxfId="140" priority="140" stopIfTrue="1">
      <formula>AND($A253 &gt; 0,$B253= 0,#REF!= 0)</formula>
    </cfRule>
    <cfRule type="expression" dxfId="139" priority="141" stopIfTrue="1">
      <formula>#REF!&gt; 0</formula>
    </cfRule>
  </conditionalFormatting>
  <conditionalFormatting sqref="A257">
    <cfRule type="expression" dxfId="138" priority="136" stopIfTrue="1">
      <formula>AND($A257 &gt; 0,$B257&gt; 0)</formula>
    </cfRule>
    <cfRule type="expression" dxfId="137" priority="137" stopIfTrue="1">
      <formula>AND($A257 &gt; 0,$B257= 0,#REF!= 0)</formula>
    </cfRule>
    <cfRule type="expression" dxfId="136" priority="138" stopIfTrue="1">
      <formula>#REF!&gt; 0</formula>
    </cfRule>
  </conditionalFormatting>
  <conditionalFormatting sqref="A271">
    <cfRule type="expression" dxfId="135" priority="133" stopIfTrue="1">
      <formula>AND($A271 &gt; 0,$B271&gt; 0)</formula>
    </cfRule>
    <cfRule type="expression" dxfId="134" priority="134" stopIfTrue="1">
      <formula>AND($A271 &gt; 0,$B271= 0,#REF!= 0)</formula>
    </cfRule>
    <cfRule type="expression" dxfId="133" priority="135" stopIfTrue="1">
      <formula>#REF!&gt; 0</formula>
    </cfRule>
  </conditionalFormatting>
  <conditionalFormatting sqref="A285">
    <cfRule type="expression" dxfId="132" priority="130" stopIfTrue="1">
      <formula>AND($A285 &gt; 0,$B285&gt; 0)</formula>
    </cfRule>
    <cfRule type="expression" dxfId="131" priority="131" stopIfTrue="1">
      <formula>AND($A285 &gt; 0,$B285= 0,#REF!= 0)</formula>
    </cfRule>
    <cfRule type="expression" dxfId="130" priority="132" stopIfTrue="1">
      <formula>#REF!&gt; 0</formula>
    </cfRule>
  </conditionalFormatting>
  <conditionalFormatting sqref="A290">
    <cfRule type="expression" dxfId="129" priority="127" stopIfTrue="1">
      <formula>AND($A290 &gt; 0,$B290&gt; 0)</formula>
    </cfRule>
    <cfRule type="expression" dxfId="128" priority="128" stopIfTrue="1">
      <formula>AND($A290 &gt; 0,$B290= 0,#REF!= 0)</formula>
    </cfRule>
    <cfRule type="expression" dxfId="127" priority="129" stopIfTrue="1">
      <formula>#REF!&gt; 0</formula>
    </cfRule>
  </conditionalFormatting>
  <conditionalFormatting sqref="A297">
    <cfRule type="expression" dxfId="126" priority="124" stopIfTrue="1">
      <formula>AND($A297 &gt; 0,$B297&gt; 0)</formula>
    </cfRule>
    <cfRule type="expression" dxfId="125" priority="125" stopIfTrue="1">
      <formula>AND($A297 &gt; 0,$B297= 0,#REF!= 0)</formula>
    </cfRule>
    <cfRule type="expression" dxfId="124" priority="126" stopIfTrue="1">
      <formula>#REF!&gt; 0</formula>
    </cfRule>
  </conditionalFormatting>
  <conditionalFormatting sqref="A317">
    <cfRule type="expression" dxfId="123" priority="121" stopIfTrue="1">
      <formula>AND($A317 &gt; 0,$B317&gt; 0)</formula>
    </cfRule>
    <cfRule type="expression" dxfId="122" priority="122" stopIfTrue="1">
      <formula>AND($A317 &gt; 0,$B317= 0,#REF!= 0)</formula>
    </cfRule>
    <cfRule type="expression" dxfId="121" priority="123" stopIfTrue="1">
      <formula>#REF!&gt; 0</formula>
    </cfRule>
  </conditionalFormatting>
  <conditionalFormatting sqref="A330">
    <cfRule type="expression" dxfId="120" priority="118" stopIfTrue="1">
      <formula>AND($A330 &gt; 0,$B330&gt; 0)</formula>
    </cfRule>
    <cfRule type="expression" dxfId="119" priority="119" stopIfTrue="1">
      <formula>AND($A330 &gt; 0,$B330= 0,#REF!= 0)</formula>
    </cfRule>
    <cfRule type="expression" dxfId="118" priority="120" stopIfTrue="1">
      <formula>#REF!&gt; 0</formula>
    </cfRule>
  </conditionalFormatting>
  <conditionalFormatting sqref="A359">
    <cfRule type="expression" dxfId="117" priority="115" stopIfTrue="1">
      <formula>AND($A359 &gt; 0,$B359&gt; 0)</formula>
    </cfRule>
    <cfRule type="expression" dxfId="116" priority="116" stopIfTrue="1">
      <formula>AND($A359 &gt; 0,$B359= 0,#REF!= 0)</formula>
    </cfRule>
    <cfRule type="expression" dxfId="115" priority="117" stopIfTrue="1">
      <formula>#REF!&gt; 0</formula>
    </cfRule>
  </conditionalFormatting>
  <conditionalFormatting sqref="A369">
    <cfRule type="expression" dxfId="114" priority="112" stopIfTrue="1">
      <formula>AND($A369 &gt; 0,$B369&gt; 0)</formula>
    </cfRule>
    <cfRule type="expression" dxfId="113" priority="113" stopIfTrue="1">
      <formula>AND($A369 &gt; 0,$B369= 0,#REF!= 0)</formula>
    </cfRule>
    <cfRule type="expression" dxfId="112" priority="114" stopIfTrue="1">
      <formula>#REF!&gt; 0</formula>
    </cfRule>
  </conditionalFormatting>
  <conditionalFormatting sqref="A384">
    <cfRule type="expression" dxfId="111" priority="109" stopIfTrue="1">
      <formula>AND($A384 &gt; 0,$B384&gt; 0)</formula>
    </cfRule>
    <cfRule type="expression" dxfId="110" priority="110" stopIfTrue="1">
      <formula>AND($A384 &gt; 0,$B384= 0,#REF!= 0)</formula>
    </cfRule>
    <cfRule type="expression" dxfId="109" priority="111" stopIfTrue="1">
      <formula>#REF!&gt; 0</formula>
    </cfRule>
  </conditionalFormatting>
  <conditionalFormatting sqref="A388">
    <cfRule type="expression" dxfId="108" priority="106" stopIfTrue="1">
      <formula>AND($A388 &gt; 0,$B388&gt; 0)</formula>
    </cfRule>
    <cfRule type="expression" dxfId="107" priority="107" stopIfTrue="1">
      <formula>AND($A388 &gt; 0,$B388= 0,#REF!= 0)</formula>
    </cfRule>
    <cfRule type="expression" dxfId="106" priority="108" stopIfTrue="1">
      <formula>#REF!&gt; 0</formula>
    </cfRule>
  </conditionalFormatting>
  <conditionalFormatting sqref="A390">
    <cfRule type="expression" dxfId="105" priority="103" stopIfTrue="1">
      <formula>AND($A390 &gt; 0,$B390&gt; 0)</formula>
    </cfRule>
    <cfRule type="expression" dxfId="104" priority="104" stopIfTrue="1">
      <formula>AND($A390 &gt; 0,$B390= 0,#REF!= 0)</formula>
    </cfRule>
    <cfRule type="expression" dxfId="103" priority="105" stopIfTrue="1">
      <formula>#REF!&gt; 0</formula>
    </cfRule>
  </conditionalFormatting>
  <conditionalFormatting sqref="A392">
    <cfRule type="expression" dxfId="102" priority="100" stopIfTrue="1">
      <formula>AND($A392 &gt; 0,$B392&gt; 0)</formula>
    </cfRule>
    <cfRule type="expression" dxfId="101" priority="101" stopIfTrue="1">
      <formula>AND($A392 &gt; 0,$B392= 0,#REF!= 0)</formula>
    </cfRule>
    <cfRule type="expression" dxfId="100" priority="102" stopIfTrue="1">
      <formula>#REF!&gt; 0</formula>
    </cfRule>
  </conditionalFormatting>
  <conditionalFormatting sqref="A402">
    <cfRule type="expression" dxfId="99" priority="97" stopIfTrue="1">
      <formula>AND($A402 &gt; 0,$B402&gt; 0)</formula>
    </cfRule>
    <cfRule type="expression" dxfId="98" priority="98" stopIfTrue="1">
      <formula>AND($A402 &gt; 0,$B402= 0,#REF!= 0)</formula>
    </cfRule>
    <cfRule type="expression" dxfId="97" priority="99" stopIfTrue="1">
      <formula>#REF!&gt; 0</formula>
    </cfRule>
  </conditionalFormatting>
  <conditionalFormatting sqref="A407">
    <cfRule type="expression" dxfId="96" priority="94" stopIfTrue="1">
      <formula>AND($A407 &gt; 0,$B407&gt; 0)</formula>
    </cfRule>
    <cfRule type="expression" dxfId="95" priority="95" stopIfTrue="1">
      <formula>AND($A407 &gt; 0,$B407= 0,#REF!= 0)</formula>
    </cfRule>
    <cfRule type="expression" dxfId="94" priority="96" stopIfTrue="1">
      <formula>#REF!&gt; 0</formula>
    </cfRule>
  </conditionalFormatting>
  <conditionalFormatting sqref="A409">
    <cfRule type="expression" dxfId="93" priority="91" stopIfTrue="1">
      <formula>AND($A409 &gt; 0,$B409&gt; 0)</formula>
    </cfRule>
    <cfRule type="expression" dxfId="92" priority="92" stopIfTrue="1">
      <formula>AND($A409 &gt; 0,$B409= 0,#REF!= 0)</formula>
    </cfRule>
    <cfRule type="expression" dxfId="91" priority="93" stopIfTrue="1">
      <formula>#REF!&gt; 0</formula>
    </cfRule>
  </conditionalFormatting>
  <conditionalFormatting sqref="A419">
    <cfRule type="expression" dxfId="90" priority="88" stopIfTrue="1">
      <formula>AND($A419 &gt; 0,$B419&gt; 0)</formula>
    </cfRule>
    <cfRule type="expression" dxfId="89" priority="89" stopIfTrue="1">
      <formula>AND($A419 &gt; 0,$B419= 0,#REF!= 0)</formula>
    </cfRule>
    <cfRule type="expression" dxfId="88" priority="90" stopIfTrue="1">
      <formula>#REF!&gt; 0</formula>
    </cfRule>
  </conditionalFormatting>
  <conditionalFormatting sqref="A430">
    <cfRule type="expression" dxfId="87" priority="85" stopIfTrue="1">
      <formula>AND($A430 &gt; 0,$B430&gt; 0)</formula>
    </cfRule>
    <cfRule type="expression" dxfId="86" priority="86" stopIfTrue="1">
      <formula>AND($A430 &gt; 0,$B430= 0,#REF!= 0)</formula>
    </cfRule>
    <cfRule type="expression" dxfId="85" priority="87" stopIfTrue="1">
      <formula>#REF!&gt; 0</formula>
    </cfRule>
  </conditionalFormatting>
  <conditionalFormatting sqref="A455">
    <cfRule type="expression" dxfId="84" priority="82" stopIfTrue="1">
      <formula>AND($A455 &gt; 0,$B455&gt; 0)</formula>
    </cfRule>
    <cfRule type="expression" dxfId="83" priority="83" stopIfTrue="1">
      <formula>AND($A455 &gt; 0,$B455= 0,#REF!= 0)</formula>
    </cfRule>
    <cfRule type="expression" dxfId="82" priority="84" stopIfTrue="1">
      <formula>#REF!&gt; 0</formula>
    </cfRule>
  </conditionalFormatting>
  <conditionalFormatting sqref="A464">
    <cfRule type="expression" dxfId="81" priority="79" stopIfTrue="1">
      <formula>AND($A464 &gt; 0,$B464&gt; 0)</formula>
    </cfRule>
    <cfRule type="expression" dxfId="80" priority="80" stopIfTrue="1">
      <formula>AND($A464 &gt; 0,$B464= 0,#REF!= 0)</formula>
    </cfRule>
    <cfRule type="expression" dxfId="79" priority="81" stopIfTrue="1">
      <formula>#REF!&gt; 0</formula>
    </cfRule>
  </conditionalFormatting>
  <conditionalFormatting sqref="A480">
    <cfRule type="expression" dxfId="78" priority="76" stopIfTrue="1">
      <formula>AND($A480 &gt; 0,$B480&gt; 0)</formula>
    </cfRule>
    <cfRule type="expression" dxfId="77" priority="77" stopIfTrue="1">
      <formula>AND($A480 &gt; 0,$B480= 0,#REF!= 0)</formula>
    </cfRule>
    <cfRule type="expression" dxfId="76" priority="78" stopIfTrue="1">
      <formula>#REF!&gt; 0</formula>
    </cfRule>
  </conditionalFormatting>
  <conditionalFormatting sqref="A489">
    <cfRule type="expression" dxfId="75" priority="73" stopIfTrue="1">
      <formula>AND($A489 &gt; 0,$B489&gt; 0)</formula>
    </cfRule>
    <cfRule type="expression" dxfId="74" priority="74" stopIfTrue="1">
      <formula>AND($A489 &gt; 0,$B489= 0,#REF!= 0)</formula>
    </cfRule>
    <cfRule type="expression" dxfId="73" priority="75" stopIfTrue="1">
      <formula>#REF!&gt; 0</formula>
    </cfRule>
  </conditionalFormatting>
  <conditionalFormatting sqref="A507">
    <cfRule type="expression" dxfId="72" priority="70" stopIfTrue="1">
      <formula>AND($A507 &gt; 0,$B507&gt; 0)</formula>
    </cfRule>
    <cfRule type="expression" dxfId="71" priority="71" stopIfTrue="1">
      <formula>AND($A507 &gt; 0,$B507= 0,#REF!= 0)</formula>
    </cfRule>
    <cfRule type="expression" dxfId="70" priority="72" stopIfTrue="1">
      <formula>#REF!&gt; 0</formula>
    </cfRule>
  </conditionalFormatting>
  <conditionalFormatting sqref="A561">
    <cfRule type="expression" dxfId="69" priority="67" stopIfTrue="1">
      <formula>AND($A561 &gt; 0,$B561&gt; 0)</formula>
    </cfRule>
    <cfRule type="expression" dxfId="68" priority="68" stopIfTrue="1">
      <formula>AND($A561 &gt; 0,$B561= 0,#REF!= 0)</formula>
    </cfRule>
    <cfRule type="expression" dxfId="67" priority="69" stopIfTrue="1">
      <formula>#REF!&gt; 0</formula>
    </cfRule>
  </conditionalFormatting>
  <conditionalFormatting sqref="A576">
    <cfRule type="expression" dxfId="66" priority="64" stopIfTrue="1">
      <formula>AND($A576 &gt; 0,$B576&gt; 0)</formula>
    </cfRule>
    <cfRule type="expression" dxfId="65" priority="65" stopIfTrue="1">
      <formula>AND($A576 &gt; 0,$B576= 0,#REF!= 0)</formula>
    </cfRule>
    <cfRule type="expression" dxfId="64" priority="66" stopIfTrue="1">
      <formula>#REF!&gt; 0</formula>
    </cfRule>
  </conditionalFormatting>
  <conditionalFormatting sqref="A578">
    <cfRule type="expression" dxfId="63" priority="61" stopIfTrue="1">
      <formula>AND($A578 &gt; 0,$B578&gt; 0)</formula>
    </cfRule>
    <cfRule type="expression" dxfId="62" priority="62" stopIfTrue="1">
      <formula>AND($A578 &gt; 0,$B578= 0,#REF!= 0)</formula>
    </cfRule>
    <cfRule type="expression" dxfId="61" priority="63" stopIfTrue="1">
      <formula>#REF!&gt; 0</formula>
    </cfRule>
  </conditionalFormatting>
  <conditionalFormatting sqref="A594">
    <cfRule type="expression" dxfId="60" priority="43" stopIfTrue="1">
      <formula>AND($A594 &gt; 0,$B594&gt; 0)</formula>
    </cfRule>
    <cfRule type="expression" dxfId="59" priority="44" stopIfTrue="1">
      <formula>AND($A594 &gt; 0,$B594= 0,#REF!= 0)</formula>
    </cfRule>
    <cfRule type="expression" dxfId="58" priority="45" stopIfTrue="1">
      <formula>#REF!&gt; 0</formula>
    </cfRule>
  </conditionalFormatting>
  <conditionalFormatting sqref="A580">
    <cfRule type="expression" dxfId="57" priority="58" stopIfTrue="1">
      <formula>AND($A580 &gt; 0,$B580&gt; 0)</formula>
    </cfRule>
    <cfRule type="expression" dxfId="56" priority="59" stopIfTrue="1">
      <formula>AND($A580 &gt; 0,$B580= 0,#REF!= 0)</formula>
    </cfRule>
    <cfRule type="expression" dxfId="55" priority="60" stopIfTrue="1">
      <formula>#REF!&gt; 0</formula>
    </cfRule>
  </conditionalFormatting>
  <conditionalFormatting sqref="A583">
    <cfRule type="expression" dxfId="54" priority="55" stopIfTrue="1">
      <formula>AND($A583 &gt; 0,$B583&gt; 0)</formula>
    </cfRule>
    <cfRule type="expression" dxfId="53" priority="56" stopIfTrue="1">
      <formula>AND($A583 &gt; 0,$B583= 0,#REF!= 0)</formula>
    </cfRule>
    <cfRule type="expression" dxfId="52" priority="57" stopIfTrue="1">
      <formula>#REF!&gt; 0</formula>
    </cfRule>
  </conditionalFormatting>
  <conditionalFormatting sqref="A586">
    <cfRule type="expression" dxfId="51" priority="52" stopIfTrue="1">
      <formula>AND($A586 &gt; 0,$B586&gt; 0)</formula>
    </cfRule>
    <cfRule type="expression" dxfId="50" priority="53" stopIfTrue="1">
      <formula>AND($A586 &gt; 0,$B586= 0,#REF!= 0)</formula>
    </cfRule>
    <cfRule type="expression" dxfId="49" priority="54" stopIfTrue="1">
      <formula>#REF!&gt; 0</formula>
    </cfRule>
  </conditionalFormatting>
  <conditionalFormatting sqref="A588">
    <cfRule type="expression" dxfId="48" priority="49" stopIfTrue="1">
      <formula>AND($A588 &gt; 0,$B588&gt; 0)</formula>
    </cfRule>
    <cfRule type="expression" dxfId="47" priority="50" stopIfTrue="1">
      <formula>AND($A588 &gt; 0,$B588= 0,#REF!= 0)</formula>
    </cfRule>
    <cfRule type="expression" dxfId="46" priority="51" stopIfTrue="1">
      <formula>#REF!&gt; 0</formula>
    </cfRule>
  </conditionalFormatting>
  <conditionalFormatting sqref="A590">
    <cfRule type="expression" dxfId="45" priority="46" stopIfTrue="1">
      <formula>AND($A590 &gt; 0,$B590&gt; 0)</formula>
    </cfRule>
    <cfRule type="expression" dxfId="44" priority="47" stopIfTrue="1">
      <formula>AND($A590 &gt; 0,$B590= 0,#REF!= 0)</formula>
    </cfRule>
    <cfRule type="expression" dxfId="43" priority="48" stopIfTrue="1">
      <formula>#REF!&gt; 0</formula>
    </cfRule>
  </conditionalFormatting>
  <conditionalFormatting sqref="A517">
    <cfRule type="expression" dxfId="42" priority="40" stopIfTrue="1">
      <formula>AND($A517 &gt; 0,$B517&gt; 0)</formula>
    </cfRule>
    <cfRule type="expression" dxfId="41" priority="41" stopIfTrue="1">
      <formula>AND($A517 &gt; 0,$B517= 0,#REF!= 0)</formula>
    </cfRule>
    <cfRule type="expression" dxfId="40" priority="42" stopIfTrue="1">
      <formula>#REF!&gt; 0</formula>
    </cfRule>
  </conditionalFormatting>
  <conditionalFormatting sqref="A560">
    <cfRule type="expression" dxfId="39" priority="39" stopIfTrue="1">
      <formula>AND($A560 &gt; 0,$B560&gt; 0)</formula>
    </cfRule>
  </conditionalFormatting>
  <conditionalFormatting sqref="A6:C6">
    <cfRule type="expression" dxfId="38" priority="191" stopIfTrue="1">
      <formula>#REF!&gt;0</formula>
    </cfRule>
  </conditionalFormatting>
  <conditionalFormatting sqref="D6:G6">
    <cfRule type="expression" dxfId="37" priority="38" stopIfTrue="1">
      <formula>#REF!&gt;0</formula>
    </cfRule>
  </conditionalFormatting>
  <conditionalFormatting sqref="D8">
    <cfRule type="expression" dxfId="36" priority="37" stopIfTrue="1">
      <formula>AND($A8 &gt; 0,$B8&gt; 0)</formula>
    </cfRule>
  </conditionalFormatting>
  <conditionalFormatting sqref="D95 D152 D173 D176 D182 D193 D195 D199 D229 D234 D245 D253 D257 D359 D369 D384 D388 D390 D392 D402 D407 D409 D455 D480 D507 D561 D576 D578 D580 D583 D586 D588 D590 D594">
    <cfRule type="expression" dxfId="35" priority="36" stopIfTrue="1">
      <formula>AND($A95 &gt; 0,$B95&gt; 0)</formula>
    </cfRule>
  </conditionalFormatting>
  <conditionalFormatting sqref="D517">
    <cfRule type="expression" dxfId="34" priority="35" stopIfTrue="1">
      <formula>AND($A517 &gt; 0,$B517&gt; 0)</formula>
    </cfRule>
  </conditionalFormatting>
  <conditionalFormatting sqref="D464">
    <cfRule type="expression" dxfId="33" priority="34" stopIfTrue="1">
      <formula>AND($A464 &gt; 0,$B464&gt; 0)</formula>
    </cfRule>
  </conditionalFormatting>
  <conditionalFormatting sqref="B522:C522">
    <cfRule type="expression" dxfId="32" priority="33" stopIfTrue="1">
      <formula>AND($A522 &gt; 0,$B522&gt; 0)</formula>
    </cfRule>
  </conditionalFormatting>
  <conditionalFormatting sqref="A522">
    <cfRule type="expression" dxfId="31" priority="30" stopIfTrue="1">
      <formula>AND($A522 &gt; 0,$B522&gt; 0)</formula>
    </cfRule>
    <cfRule type="expression" dxfId="30" priority="31" stopIfTrue="1">
      <formula>AND($A522 &gt; 0,$B522= 0,#REF!= 0)</formula>
    </cfRule>
    <cfRule type="expression" dxfId="29" priority="32" stopIfTrue="1">
      <formula>#REF!&gt; 0</formula>
    </cfRule>
  </conditionalFormatting>
  <conditionalFormatting sqref="E10:F10">
    <cfRule type="expression" dxfId="28" priority="29" stopIfTrue="1">
      <formula>AND($A10 &gt; 0,$B10&gt; 0)</formula>
    </cfRule>
  </conditionalFormatting>
  <conditionalFormatting sqref="E27:F27">
    <cfRule type="expression" dxfId="27" priority="28" stopIfTrue="1">
      <formula>AND($A27 &gt; 0,$B27&gt; 0)</formula>
    </cfRule>
  </conditionalFormatting>
  <conditionalFormatting sqref="E28:F28">
    <cfRule type="expression" dxfId="26" priority="27" stopIfTrue="1">
      <formula>AND($A28 &gt; 0,$B28&gt; 0)</formula>
    </cfRule>
  </conditionalFormatting>
  <conditionalFormatting sqref="E29:F29">
    <cfRule type="expression" dxfId="25" priority="26" stopIfTrue="1">
      <formula>AND($A29 &gt; 0,$B29&gt; 0)</formula>
    </cfRule>
  </conditionalFormatting>
  <conditionalFormatting sqref="E30:F30">
    <cfRule type="expression" dxfId="24" priority="25" stopIfTrue="1">
      <formula>AND($A30 &gt; 0,$B30&gt; 0)</formula>
    </cfRule>
  </conditionalFormatting>
  <conditionalFormatting sqref="E33:F33">
    <cfRule type="expression" dxfId="23" priority="24" stopIfTrue="1">
      <formula>AND($A33 &gt; 0,$B33&gt; 0)</formula>
    </cfRule>
  </conditionalFormatting>
  <conditionalFormatting sqref="E34:F34">
    <cfRule type="expression" dxfId="22" priority="23" stopIfTrue="1">
      <formula>AND($A34 &gt; 0,$B34&gt; 0)</formula>
    </cfRule>
  </conditionalFormatting>
  <conditionalFormatting sqref="E35:F35">
    <cfRule type="expression" dxfId="21" priority="22" stopIfTrue="1">
      <formula>AND($A35 &gt; 0,$B35&gt; 0)</formula>
    </cfRule>
  </conditionalFormatting>
  <conditionalFormatting sqref="E38:F38">
    <cfRule type="expression" dxfId="20" priority="21" stopIfTrue="1">
      <formula>AND($A38 &gt; 0,$B38&gt; 0)</formula>
    </cfRule>
  </conditionalFormatting>
  <conditionalFormatting sqref="E40:F40">
    <cfRule type="expression" dxfId="19" priority="20" stopIfTrue="1">
      <formula>AND($A40 &gt; 0,$B40&gt; 0)</formula>
    </cfRule>
  </conditionalFormatting>
  <conditionalFormatting sqref="E41:F41">
    <cfRule type="expression" dxfId="18" priority="19" stopIfTrue="1">
      <formula>AND($A41 &gt; 0,$B41&gt; 0)</formula>
    </cfRule>
  </conditionalFormatting>
  <conditionalFormatting sqref="E42:F42">
    <cfRule type="expression" dxfId="17" priority="18" stopIfTrue="1">
      <formula>AND($A42 &gt; 0,$B42&gt; 0)</formula>
    </cfRule>
  </conditionalFormatting>
  <conditionalFormatting sqref="E43:F43">
    <cfRule type="expression" dxfId="16" priority="17" stopIfTrue="1">
      <formula>AND($A43 &gt; 0,$B43&gt; 0)</formula>
    </cfRule>
  </conditionalFormatting>
  <conditionalFormatting sqref="E46:F46">
    <cfRule type="expression" dxfId="15" priority="16" stopIfTrue="1">
      <formula>AND($A46 &gt; 0,$B46&gt; 0)</formula>
    </cfRule>
  </conditionalFormatting>
  <conditionalFormatting sqref="E47:F47">
    <cfRule type="expression" dxfId="14" priority="15" stopIfTrue="1">
      <formula>AND($A47 &gt; 0,$B47&gt; 0)</formula>
    </cfRule>
  </conditionalFormatting>
  <conditionalFormatting sqref="E50:F50">
    <cfRule type="expression" dxfId="13" priority="14" stopIfTrue="1">
      <formula>AND($A50 &gt; 0,$B50&gt; 0)</formula>
    </cfRule>
  </conditionalFormatting>
  <conditionalFormatting sqref="E85:F85">
    <cfRule type="expression" dxfId="12" priority="1" stopIfTrue="1">
      <formula>AND($A85 &gt; 0,$B85&gt; 0)</formula>
    </cfRule>
  </conditionalFormatting>
  <conditionalFormatting sqref="E52:F52">
    <cfRule type="expression" dxfId="11" priority="13" stopIfTrue="1">
      <formula>AND($A52 &gt; 0,$B52&gt; 0)</formula>
    </cfRule>
  </conditionalFormatting>
  <conditionalFormatting sqref="E54:F54">
    <cfRule type="expression" dxfId="10" priority="12" stopIfTrue="1">
      <formula>AND($A54 &gt; 0,$B54&gt; 0)</formula>
    </cfRule>
  </conditionalFormatting>
  <conditionalFormatting sqref="E58:F58">
    <cfRule type="expression" dxfId="9" priority="11" stopIfTrue="1">
      <formula>AND($A58 &gt; 0,$B58&gt; 0)</formula>
    </cfRule>
  </conditionalFormatting>
  <conditionalFormatting sqref="E59:F59">
    <cfRule type="expression" dxfId="8" priority="10" stopIfTrue="1">
      <formula>AND($A59 &gt; 0,$B59&gt; 0)</formula>
    </cfRule>
  </conditionalFormatting>
  <conditionalFormatting sqref="E61:F61">
    <cfRule type="expression" dxfId="7" priority="9" stopIfTrue="1">
      <formula>AND($A61 &gt; 0,$B61&gt; 0)</formula>
    </cfRule>
  </conditionalFormatting>
  <conditionalFormatting sqref="E62:F62">
    <cfRule type="expression" dxfId="6" priority="8" stopIfTrue="1">
      <formula>AND($A62 &gt; 0,$B62&gt; 0)</formula>
    </cfRule>
  </conditionalFormatting>
  <conditionalFormatting sqref="E64:F64">
    <cfRule type="expression" dxfId="5" priority="7" stopIfTrue="1">
      <formula>AND($A64 &gt; 0,$B64&gt; 0)</formula>
    </cfRule>
  </conditionalFormatting>
  <conditionalFormatting sqref="E66:F66">
    <cfRule type="expression" dxfId="4" priority="6" stopIfTrue="1">
      <formula>AND($A66 &gt; 0,$B66&gt; 0)</formula>
    </cfRule>
  </conditionalFormatting>
  <conditionalFormatting sqref="E69:F69">
    <cfRule type="expression" dxfId="3" priority="5" stopIfTrue="1">
      <formula>AND($A69 &gt; 0,$B69&gt; 0)</formula>
    </cfRule>
  </conditionalFormatting>
  <conditionalFormatting sqref="E75:F75">
    <cfRule type="expression" dxfId="2" priority="4" stopIfTrue="1">
      <formula>AND($A75 &gt; 0,$B75&gt; 0)</formula>
    </cfRule>
  </conditionalFormatting>
  <conditionalFormatting sqref="E76:F76">
    <cfRule type="expression" dxfId="1" priority="3" stopIfTrue="1">
      <formula>AND($A76 &gt; 0,$B76&gt; 0)</formula>
    </cfRule>
  </conditionalFormatting>
  <conditionalFormatting sqref="E84:F84">
    <cfRule type="expression" dxfId="0" priority="2" stopIfTrue="1">
      <formula>AND($A84 &gt; 0,$B84&gt; 0)</formula>
    </cfRule>
  </conditionalFormatting>
  <printOptions horizontalCentered="1"/>
  <pageMargins left="0.70866141732283472" right="0.70866141732283472" top="0.74803149606299213" bottom="0.74803149606299213" header="0.31496062992125984" footer="0.31496062992125984"/>
  <pageSetup paperSize="9" scale="80" firstPageNumber="2" fitToHeight="0" orientation="portrait" useFirstPageNumber="1" r:id="rId1"/>
  <headerFooter scaleWithDoc="0">
    <oddFooter>&amp;C&amp;P</oddFooter>
  </headerFooter>
  <rowBreaks count="7" manualBreakCount="7">
    <brk id="126" max="6" man="1"/>
    <brk id="168" max="6" man="1"/>
    <brk id="292" max="6" man="1"/>
    <brk id="380" max="6" man="1"/>
    <brk id="426" max="6" man="1"/>
    <brk id="518" max="6" man="1"/>
    <brk id="557"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A22C3F15D690448B1F6848FEAD4D704" ma:contentTypeVersion="1" ma:contentTypeDescription="צור מסמך חדש." ma:contentTypeScope="" ma:versionID="03fe94e7aee74cc8adf66c3a5174aca8">
  <xsd:schema xmlns:xsd="http://www.w3.org/2001/XMLSchema" xmlns:xs="http://www.w3.org/2001/XMLSchema" xmlns:p="http://schemas.microsoft.com/office/2006/metadata/properties" xmlns:ns1="http://schemas.microsoft.com/sharepoint/v3" targetNamespace="http://schemas.microsoft.com/office/2006/metadata/properties" ma:root="true" ma:fieldsID="cbabf43de81bd42ae1d4b6e4e2a05da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E464C6-4BC8-41CA-A421-D9ABD4CC1EF3}"/>
</file>

<file path=customXml/itemProps2.xml><?xml version="1.0" encoding="utf-8"?>
<ds:datastoreItem xmlns:ds="http://schemas.openxmlformats.org/officeDocument/2006/customXml" ds:itemID="{43F3EA3E-2717-43C7-94FB-B070A96AB497}"/>
</file>

<file path=customXml/itemProps3.xml><?xml version="1.0" encoding="utf-8"?>
<ds:datastoreItem xmlns:ds="http://schemas.openxmlformats.org/officeDocument/2006/customXml" ds:itemID="{03A687E3-DF74-46E6-9A9F-5DF18A079E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ספר תקציב 2021 - סעיפים</vt:lpstr>
      <vt:lpstr>'ספר תקציב 2021 - סעיפים'!WPrint_Area_W</vt:lpstr>
    </vt:vector>
  </TitlesOfParts>
  <Company>ביטוח לאומי</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btl</dc:creator>
  <cp:lastModifiedBy>איריס אליאסיאן</cp:lastModifiedBy>
  <dcterms:created xsi:type="dcterms:W3CDTF">2021-06-15T11:17:15Z</dcterms:created>
  <dcterms:modified xsi:type="dcterms:W3CDTF">2021-06-20T07:17:19Z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-585076036</vt:i4>
  </property>
  <property fmtid="{D5CDD505-2E9C-101B-9397-08002B2CF9AE}" pid="3" name="_NewReviewCycle">
    <vt:lpwstr/>
  </property>
  <property fmtid="{D5CDD505-2E9C-101B-9397-08002B2CF9AE}" pid="4" name="_EmailSubject">
    <vt:lpwstr>ספר התקציב 2021 - להעלאה לאתר</vt:lpwstr>
  </property>
  <property fmtid="{D5CDD505-2E9C-101B-9397-08002B2CF9AE}" pid="5" name="_AuthorEmail">
    <vt:lpwstr>EFRAT_PE@snifim.blroot</vt:lpwstr>
  </property>
  <property fmtid="{D5CDD505-2E9C-101B-9397-08002B2CF9AE}" pid="6" name="_AuthorEmailDisplayName">
    <vt:lpwstr>אפרת פאר</vt:lpwstr>
  </property>
  <property fmtid="{D5CDD505-2E9C-101B-9397-08002B2CF9AE}" pid="7" name="_ReviewingToolsShownOnce">
    <vt:lpwstr/>
  </property>
  <property fmtid="{D5CDD505-2E9C-101B-9397-08002B2CF9AE}" pid="8" name="ContentTypeId">
    <vt:lpwstr>0x0101001A22C3F15D690448B1F6848FEAD4D704</vt:lpwstr>
  </property>
  <property fmtid="{D5CDD505-2E9C-101B-9397-08002B2CF9AE}" pid="9" name="Order">
    <vt:r8>4100</vt:r8>
  </property>
  <property fmtid="{D5CDD505-2E9C-101B-9397-08002B2CF9AE}" pid="10" name="TemplateUrl">
    <vt:lpwstr/>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ies>
</file>