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alcChain.xml" ContentType="application/vnd.openxmlformats-officedocument.spreadsheetml.calcChain+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G:\האחסון שלי\ביטוח לאומי\מכרז חמי מרפא\נספח 18 המטריצה\"/>
    </mc:Choice>
  </mc:AlternateContent>
  <xr:revisionPtr revIDLastSave="0" documentId="13_ncr:1_{09CD290D-CBDD-43A9-AECB-E339717DB896}" xr6:coauthVersionLast="47" xr6:coauthVersionMax="47" xr10:uidLastSave="{00000000-0000-0000-0000-000000000000}"/>
  <workbookProtection workbookAlgorithmName="SHA-512" workbookHashValue="gfl5mVth+Kdpjj0lbW9amnCerwLZ618xKQd3DTLEy7fLLMaJNUViDv2NITb1/D6ocyYNWlYBsye2Wx5TV5RifQ==" workbookSaltValue="iQfqWeJ/lajOQmxBFDqe9g==" workbookSpinCount="100000" lockStructure="1"/>
  <bookViews>
    <workbookView xWindow="-108" yWindow="-108" windowWidth="23256" windowHeight="13896" xr2:uid="{A23D6513-4BCC-4EAB-A98B-2AC5F5740EF7}"/>
  </bookViews>
  <sheets>
    <sheet name="אשכול 1" sheetId="1" r:id="rId1"/>
    <sheet name="אשכול 2"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3" l="1" a="1"/>
  <c r="E18" i="3" s="1"/>
  <c r="O18" i="1" a="1"/>
  <c r="O18" i="1" s="1"/>
  <c r="N18" i="1" a="1"/>
  <c r="N18" i="1" s="1"/>
  <c r="L18" i="1" a="1"/>
  <c r="L18" i="1" s="1"/>
  <c r="K18" i="1" a="1"/>
  <c r="K18" i="1" s="1"/>
  <c r="I18" i="1" a="1"/>
  <c r="I18" i="1" s="1"/>
  <c r="H18" i="1" a="1"/>
  <c r="H18" i="1" s="1"/>
  <c r="F18" i="1" a="1"/>
  <c r="F18" i="1" s="1"/>
  <c r="E18" i="1" a="1"/>
  <c r="E18" i="1" s="1"/>
  <c r="R22" i="3"/>
  <c r="R23" i="3"/>
  <c r="R24" i="3"/>
  <c r="R21" i="3"/>
  <c r="E33" i="1" l="1" a="1"/>
  <c r="E33" i="1" s="1"/>
  <c r="Q16" i="3" l="1"/>
  <c r="Q15" i="3"/>
  <c r="Q14" i="3"/>
  <c r="Q13" i="3"/>
  <c r="L25" i="1" a="1"/>
  <c r="L25" i="1" s="1"/>
  <c r="K25" i="1" a="1"/>
  <c r="K25" i="1" s="1"/>
  <c r="N33" i="1" a="1"/>
  <c r="N33" i="1" s="1"/>
  <c r="R42" i="3"/>
  <c r="R43" i="3" s="1"/>
  <c r="Q42" i="3"/>
  <c r="Q43" i="3" s="1"/>
  <c r="R40" i="3"/>
  <c r="R39" i="3"/>
  <c r="R38" i="3"/>
  <c r="Q40" i="3"/>
  <c r="Q39" i="3"/>
  <c r="Q38" i="3"/>
  <c r="Q29" i="3"/>
  <c r="Q28" i="3"/>
  <c r="R29" i="3"/>
  <c r="R26" i="3"/>
  <c r="R25" i="3"/>
  <c r="Q26" i="3"/>
  <c r="Q25" i="3"/>
  <c r="Q24" i="3"/>
  <c r="Q23" i="3"/>
  <c r="Q22" i="3"/>
  <c r="Q40" i="1"/>
  <c r="R40" i="1"/>
  <c r="R42" i="1"/>
  <c r="N25" i="1" a="1"/>
  <c r="N25" i="1" s="1"/>
  <c r="O18" i="3" a="1"/>
  <c r="O18" i="3" s="1"/>
  <c r="Q21" i="3"/>
  <c r="Q17" i="3"/>
  <c r="N18" i="3" a="1"/>
  <c r="N18" i="3" s="1"/>
  <c r="L18" i="3" a="1"/>
  <c r="L18" i="3" s="1"/>
  <c r="K18" i="3" a="1"/>
  <c r="K18" i="3" s="1"/>
  <c r="I18" i="3" a="1"/>
  <c r="I18" i="3" s="1"/>
  <c r="H18" i="3" a="1"/>
  <c r="H18" i="3" s="1"/>
  <c r="F18" i="3" a="1"/>
  <c r="F18" i="3" s="1"/>
  <c r="Q41" i="3" l="1"/>
  <c r="R41" i="3"/>
  <c r="Q30" i="3"/>
  <c r="R27" i="3"/>
  <c r="Q27" i="3"/>
  <c r="M18" i="1"/>
  <c r="D29" i="1"/>
  <c r="D18" i="1"/>
  <c r="D25" i="1"/>
  <c r="L41" i="1" l="1" a="1"/>
  <c r="L41" i="1" s="1"/>
  <c r="Q14" i="1"/>
  <c r="R14" i="1"/>
  <c r="Q15" i="1"/>
  <c r="R15" i="1"/>
  <c r="Q16" i="1"/>
  <c r="R16" i="1"/>
  <c r="Q17" i="1"/>
  <c r="R17" i="1"/>
  <c r="Q21" i="1"/>
  <c r="R21" i="1"/>
  <c r="Q22" i="1"/>
  <c r="R22" i="1"/>
  <c r="Q23" i="1"/>
  <c r="R23" i="1"/>
  <c r="Q24" i="1"/>
  <c r="R24" i="1"/>
  <c r="Q26" i="1"/>
  <c r="R26" i="1"/>
  <c r="Q27" i="1"/>
  <c r="R27" i="1"/>
  <c r="Q28" i="1"/>
  <c r="R28" i="1"/>
  <c r="Q30" i="1"/>
  <c r="R30" i="1"/>
  <c r="Q31" i="1"/>
  <c r="R31" i="1"/>
  <c r="Q32" i="1"/>
  <c r="R32" i="1"/>
  <c r="Q34" i="1"/>
  <c r="R34" i="1"/>
  <c r="Q35" i="1"/>
  <c r="R35" i="1"/>
  <c r="Q36" i="1"/>
  <c r="R36" i="1"/>
  <c r="Q38" i="1"/>
  <c r="R38" i="1"/>
  <c r="Q39" i="1"/>
  <c r="R39" i="1"/>
  <c r="Q42" i="1"/>
  <c r="Q43" i="1"/>
  <c r="R43" i="1"/>
  <c r="Q45" i="1"/>
  <c r="R45" i="1"/>
  <c r="Q46" i="1"/>
  <c r="R46" i="1"/>
  <c r="Q47" i="1"/>
  <c r="R47" i="1"/>
  <c r="O25" i="1" a="1"/>
  <c r="O25" i="1" s="1"/>
  <c r="N29" i="1" a="1"/>
  <c r="N29" i="1" s="1"/>
  <c r="O29" i="1" a="1"/>
  <c r="O29" i="1" s="1"/>
  <c r="O33" i="1" a="1"/>
  <c r="O33" i="1" s="1"/>
  <c r="N37" i="1" a="1"/>
  <c r="N37" i="1" s="1"/>
  <c r="O37" i="1" a="1"/>
  <c r="O37" i="1" s="1"/>
  <c r="N41" i="1" a="1"/>
  <c r="N41" i="1" s="1"/>
  <c r="O41" i="1" a="1"/>
  <c r="O41" i="1" s="1"/>
  <c r="N44" i="1" a="1"/>
  <c r="N44" i="1" s="1"/>
  <c r="O44" i="1" a="1"/>
  <c r="O44" i="1" s="1"/>
  <c r="N48" i="1" a="1"/>
  <c r="N48" i="1" s="1"/>
  <c r="O48" i="1" a="1"/>
  <c r="O48" i="1" s="1"/>
  <c r="K29" i="1" a="1"/>
  <c r="K29" i="1" s="1"/>
  <c r="L29" i="1" a="1"/>
  <c r="L29" i="1" s="1"/>
  <c r="K33" i="1" a="1"/>
  <c r="K33" i="1" s="1"/>
  <c r="L33" i="1" a="1"/>
  <c r="L33" i="1" s="1"/>
  <c r="K37" i="1" a="1"/>
  <c r="K37" i="1" s="1"/>
  <c r="L37" i="1" a="1"/>
  <c r="L37" i="1" s="1"/>
  <c r="K41" i="1" a="1"/>
  <c r="K41" i="1" s="1"/>
  <c r="K44" i="1" a="1"/>
  <c r="K44" i="1" s="1"/>
  <c r="L44" i="1" a="1"/>
  <c r="L44" i="1" s="1"/>
  <c r="K48" i="1" a="1"/>
  <c r="K48" i="1" s="1"/>
  <c r="L48" i="1" a="1"/>
  <c r="L48" i="1" s="1"/>
  <c r="E25" i="1" a="1"/>
  <c r="E25" i="1" s="1"/>
  <c r="F25" i="1" a="1"/>
  <c r="F25" i="1" s="1"/>
  <c r="G25" i="1"/>
  <c r="H25" i="1" a="1"/>
  <c r="H25" i="1" s="1"/>
  <c r="I25" i="1" a="1"/>
  <c r="I25" i="1" s="1"/>
  <c r="E29" i="1" a="1"/>
  <c r="E29" i="1" s="1"/>
  <c r="F29" i="1" a="1"/>
  <c r="F29" i="1" s="1"/>
  <c r="G29" i="1"/>
  <c r="H29" i="1" a="1"/>
  <c r="H29" i="1" s="1"/>
  <c r="I29" i="1" a="1"/>
  <c r="I29" i="1" s="1"/>
  <c r="F33" i="1" a="1"/>
  <c r="F33" i="1" s="1"/>
  <c r="G33" i="1"/>
  <c r="H33" i="1" a="1"/>
  <c r="H33" i="1" s="1"/>
  <c r="I33" i="1" a="1"/>
  <c r="I33" i="1" s="1"/>
  <c r="E37" i="1" a="1"/>
  <c r="E37" i="1" s="1"/>
  <c r="F37" i="1" a="1"/>
  <c r="F37" i="1" s="1"/>
  <c r="G37" i="1"/>
  <c r="H37" i="1" a="1"/>
  <c r="H37" i="1" s="1"/>
  <c r="I37" i="1" a="1"/>
  <c r="I37" i="1" s="1"/>
  <c r="E41" i="1" a="1"/>
  <c r="E41" i="1" s="1"/>
  <c r="F41" i="1" a="1"/>
  <c r="F41" i="1" s="1"/>
  <c r="G41" i="1"/>
  <c r="H41" i="1" a="1"/>
  <c r="H41" i="1" s="1"/>
  <c r="I41" i="1" a="1"/>
  <c r="I41" i="1" s="1"/>
  <c r="E44" i="1" a="1"/>
  <c r="E44" i="1" s="1"/>
  <c r="F44" i="1" a="1"/>
  <c r="F44" i="1" s="1"/>
  <c r="G44" i="1"/>
  <c r="H44" i="1" a="1"/>
  <c r="H44" i="1" s="1"/>
  <c r="I44" i="1" a="1"/>
  <c r="I44" i="1" s="1"/>
  <c r="E48" i="1" a="1"/>
  <c r="E48" i="1" s="1"/>
  <c r="F48" i="1" a="1"/>
  <c r="F48" i="1" s="1"/>
  <c r="G48" i="1"/>
  <c r="H48" i="1" a="1"/>
  <c r="H48" i="1" s="1"/>
  <c r="I48" i="1" a="1"/>
  <c r="I48" i="1" s="1"/>
  <c r="Q31" i="3"/>
  <c r="Q32" i="3"/>
  <c r="Q34" i="3"/>
  <c r="Q35" i="3"/>
  <c r="Q36" i="3"/>
  <c r="Q37" i="3" l="1"/>
  <c r="Q33" i="3"/>
  <c r="R29" i="1"/>
  <c r="Q29" i="1"/>
  <c r="R41" i="1"/>
  <c r="Q41" i="1"/>
  <c r="R33" i="1"/>
  <c r="Q48" i="1"/>
  <c r="R48" i="1"/>
  <c r="Q44" i="1"/>
  <c r="R44" i="1"/>
  <c r="R37" i="1"/>
  <c r="Q37" i="1"/>
  <c r="Q33" i="1"/>
  <c r="F55" i="1" l="1"/>
  <c r="R36" i="3"/>
  <c r="R35" i="3"/>
  <c r="R34" i="3"/>
  <c r="R32" i="3"/>
  <c r="R31" i="3"/>
  <c r="R33" i="3" s="1"/>
  <c r="R28" i="3"/>
  <c r="R30" i="3" s="1"/>
  <c r="R17" i="3"/>
  <c r="R16" i="3"/>
  <c r="R15" i="3"/>
  <c r="R14" i="3"/>
  <c r="R13" i="3"/>
  <c r="M18" i="3"/>
  <c r="P17" i="3"/>
  <c r="P16" i="3"/>
  <c r="P15" i="3"/>
  <c r="P14" i="3"/>
  <c r="P13" i="3"/>
  <c r="R37" i="3" l="1"/>
  <c r="Q18" i="3"/>
  <c r="S13" i="3"/>
  <c r="R18" i="3"/>
  <c r="S14" i="3"/>
  <c r="S15" i="3"/>
  <c r="S16" i="3"/>
  <c r="S17" i="3"/>
  <c r="S14" i="1"/>
  <c r="S22" i="3"/>
  <c r="P22" i="3"/>
  <c r="J18" i="1"/>
  <c r="G18" i="1"/>
  <c r="P17" i="1"/>
  <c r="P16" i="1"/>
  <c r="P15" i="1"/>
  <c r="P14" i="1"/>
  <c r="E37" i="3" a="1"/>
  <c r="E37" i="3" s="1"/>
  <c r="O49" i="1"/>
  <c r="N49" i="1"/>
  <c r="L49" i="1"/>
  <c r="K49" i="1"/>
  <c r="I49" i="1"/>
  <c r="H49" i="1"/>
  <c r="F49" i="1"/>
  <c r="E49" i="1"/>
  <c r="O41" i="3" a="1"/>
  <c r="O41" i="3" s="1"/>
  <c r="N41" i="3" a="1"/>
  <c r="N41" i="3" s="1"/>
  <c r="L41" i="3" a="1"/>
  <c r="L41" i="3" s="1"/>
  <c r="K41" i="3" a="1"/>
  <c r="K41" i="3" s="1"/>
  <c r="I41" i="3" a="1"/>
  <c r="I41" i="3" s="1"/>
  <c r="H41" i="3" a="1"/>
  <c r="H41" i="3" s="1"/>
  <c r="F41" i="3" a="1"/>
  <c r="F41" i="3" s="1"/>
  <c r="E41" i="3" a="1"/>
  <c r="E41" i="3" s="1"/>
  <c r="O37" i="3" a="1"/>
  <c r="O37" i="3" s="1"/>
  <c r="N37" i="3" a="1"/>
  <c r="N37" i="3" s="1"/>
  <c r="L37" i="3" a="1"/>
  <c r="L37" i="3" s="1"/>
  <c r="K37" i="3" a="1"/>
  <c r="K37" i="3" s="1"/>
  <c r="I37" i="3" a="1"/>
  <c r="I37" i="3" s="1"/>
  <c r="H37" i="3" a="1"/>
  <c r="H37" i="3" s="1"/>
  <c r="F37" i="3" a="1"/>
  <c r="F37" i="3" s="1"/>
  <c r="E33" i="3" a="1"/>
  <c r="E33" i="3" s="1"/>
  <c r="O33" i="3" a="1"/>
  <c r="O33" i="3" s="1"/>
  <c r="N33" i="3" a="1"/>
  <c r="N33" i="3" s="1"/>
  <c r="L33" i="3" a="1"/>
  <c r="L33" i="3" s="1"/>
  <c r="K33" i="3" a="1"/>
  <c r="K33" i="3" s="1"/>
  <c r="I33" i="3" a="1"/>
  <c r="I33" i="3" s="1"/>
  <c r="H33" i="3" a="1"/>
  <c r="H33" i="3" s="1"/>
  <c r="F33" i="3" a="1"/>
  <c r="F33" i="3" s="1"/>
  <c r="O30" i="3" a="1"/>
  <c r="O30" i="3" s="1"/>
  <c r="N30" i="3" a="1"/>
  <c r="N30" i="3" s="1"/>
  <c r="L30" i="3" a="1"/>
  <c r="L30" i="3" s="1"/>
  <c r="K30" i="3" a="1"/>
  <c r="K30" i="3" s="1"/>
  <c r="I30" i="3" a="1"/>
  <c r="I30" i="3" s="1"/>
  <c r="H30" i="3" a="1"/>
  <c r="H30" i="3" s="1"/>
  <c r="F30" i="3" a="1"/>
  <c r="F30" i="3" s="1"/>
  <c r="E30" i="3" a="1"/>
  <c r="E30" i="3" s="1"/>
  <c r="E27" i="3" a="1"/>
  <c r="E27" i="3" s="1"/>
  <c r="O27" i="3" a="1"/>
  <c r="O27" i="3" s="1"/>
  <c r="N27" i="3" a="1"/>
  <c r="N27" i="3" s="1"/>
  <c r="L27" i="3" a="1"/>
  <c r="L27" i="3" s="1"/>
  <c r="K27" i="3" a="1"/>
  <c r="K27" i="3" s="1"/>
  <c r="I27" i="3" a="1"/>
  <c r="I27" i="3" s="1"/>
  <c r="H27" i="3" a="1"/>
  <c r="H27" i="3" s="1"/>
  <c r="F27" i="3" a="1"/>
  <c r="F27" i="3" s="1"/>
  <c r="Q25" i="1" l="1"/>
  <c r="R25" i="1"/>
  <c r="R18" i="1"/>
  <c r="Q18" i="1"/>
  <c r="P18" i="1"/>
  <c r="S15" i="1"/>
  <c r="V17" i="1"/>
  <c r="U17" i="1" s="1"/>
  <c r="S16" i="1"/>
  <c r="S17" i="1"/>
  <c r="W17" i="1"/>
  <c r="T17" i="1" s="1"/>
  <c r="A1" i="1"/>
  <c r="Q44" i="3" l="1"/>
  <c r="R49" i="1"/>
  <c r="Q49" i="1"/>
  <c r="P39" i="3"/>
  <c r="P24" i="3"/>
  <c r="X47" i="1"/>
  <c r="W43" i="1"/>
  <c r="T43" i="1" s="1"/>
  <c r="M44" i="1"/>
  <c r="J44" i="1"/>
  <c r="D44" i="1"/>
  <c r="M48" i="1"/>
  <c r="J48" i="1"/>
  <c r="D48" i="1"/>
  <c r="P47" i="1"/>
  <c r="P46" i="1"/>
  <c r="P45" i="1"/>
  <c r="P42" i="1"/>
  <c r="P39" i="1"/>
  <c r="P27" i="1"/>
  <c r="P22" i="1"/>
  <c r="V43" i="1" l="1"/>
  <c r="U43" i="1" s="1"/>
  <c r="S24" i="3"/>
  <c r="S39" i="3"/>
  <c r="S47" i="1"/>
  <c r="S46" i="1"/>
  <c r="S45" i="1"/>
  <c r="P48" i="1"/>
  <c r="V47" i="1"/>
  <c r="U47" i="1" s="1"/>
  <c r="W47" i="1"/>
  <c r="T47" i="1" s="1"/>
  <c r="S42" i="1"/>
  <c r="S27" i="1"/>
  <c r="S39" i="1"/>
  <c r="S22" i="1"/>
  <c r="S48" i="1" l="1"/>
  <c r="P43" i="1" l="1"/>
  <c r="P40" i="1"/>
  <c r="P38" i="1"/>
  <c r="P36" i="1"/>
  <c r="P35" i="1"/>
  <c r="P34" i="1"/>
  <c r="P32" i="1"/>
  <c r="P31" i="1"/>
  <c r="P30" i="1"/>
  <c r="P28" i="1"/>
  <c r="P26" i="1"/>
  <c r="P24" i="1"/>
  <c r="P23" i="1"/>
  <c r="P21" i="1"/>
  <c r="M41" i="1"/>
  <c r="J41" i="1"/>
  <c r="D41" i="1"/>
  <c r="M29" i="1"/>
  <c r="J29" i="1"/>
  <c r="M37" i="1"/>
  <c r="J37" i="1"/>
  <c r="D37" i="1"/>
  <c r="M33" i="1"/>
  <c r="J33" i="1"/>
  <c r="D33" i="1"/>
  <c r="M25" i="1"/>
  <c r="J25" i="1"/>
  <c r="M43" i="3"/>
  <c r="J43" i="3"/>
  <c r="G43" i="3"/>
  <c r="D43" i="3"/>
  <c r="M41" i="3"/>
  <c r="J41" i="3"/>
  <c r="G41" i="3"/>
  <c r="D41" i="3"/>
  <c r="P40" i="3"/>
  <c r="P38" i="3"/>
  <c r="P36" i="3"/>
  <c r="P35" i="3"/>
  <c r="P34" i="3"/>
  <c r="M37" i="3"/>
  <c r="J37" i="3"/>
  <c r="G37" i="3"/>
  <c r="D37" i="3"/>
  <c r="P32" i="3"/>
  <c r="P31" i="3"/>
  <c r="M33" i="3"/>
  <c r="J33" i="3"/>
  <c r="G33" i="3"/>
  <c r="D33" i="3"/>
  <c r="P29" i="3"/>
  <c r="P28" i="3"/>
  <c r="M30" i="3"/>
  <c r="J30" i="3"/>
  <c r="G30" i="3"/>
  <c r="D30" i="3"/>
  <c r="P23" i="3"/>
  <c r="P25" i="3"/>
  <c r="P26" i="3"/>
  <c r="P21" i="3"/>
  <c r="M27" i="3"/>
  <c r="J27" i="3"/>
  <c r="G27" i="3"/>
  <c r="D27" i="3"/>
  <c r="J18" i="3"/>
  <c r="G18" i="3"/>
  <c r="D18" i="3"/>
  <c r="P33" i="3" l="1"/>
  <c r="P29" i="1"/>
  <c r="P44" i="1"/>
  <c r="P25" i="1"/>
  <c r="P41" i="1"/>
  <c r="P37" i="1"/>
  <c r="P33" i="1"/>
  <c r="P37" i="3"/>
  <c r="P30" i="3"/>
  <c r="P27" i="3"/>
  <c r="P43" i="3"/>
  <c r="P41" i="3"/>
  <c r="D53" i="3" l="1"/>
  <c r="F52" i="3"/>
  <c r="F51" i="3"/>
  <c r="F50" i="3"/>
  <c r="O43" i="3"/>
  <c r="O44" i="3" s="1"/>
  <c r="N43" i="3"/>
  <c r="N44" i="3" s="1"/>
  <c r="L43" i="3"/>
  <c r="L44" i="3" s="1"/>
  <c r="K43" i="3"/>
  <c r="K44" i="3" s="1"/>
  <c r="I43" i="3"/>
  <c r="I44" i="3" s="1"/>
  <c r="H43" i="3"/>
  <c r="H44" i="3" s="1"/>
  <c r="F43" i="3"/>
  <c r="F44" i="3" s="1"/>
  <c r="E43" i="3"/>
  <c r="E44" i="3" s="1"/>
  <c r="R44" i="3"/>
  <c r="X36" i="3"/>
  <c r="X36" i="1"/>
  <c r="D58" i="1"/>
  <c r="F57" i="1"/>
  <c r="F56" i="1"/>
  <c r="A1" i="3" l="1"/>
  <c r="V32" i="3"/>
  <c r="U32" i="3" s="1"/>
  <c r="W40" i="1"/>
  <c r="T40" i="1" s="1"/>
  <c r="S44" i="1"/>
  <c r="S38" i="1"/>
  <c r="S32" i="3"/>
  <c r="S26" i="3"/>
  <c r="W32" i="3"/>
  <c r="S36" i="3"/>
  <c r="S31" i="3"/>
  <c r="S25" i="3"/>
  <c r="S29" i="3"/>
  <c r="S21" i="3"/>
  <c r="V36" i="3"/>
  <c r="S38" i="3"/>
  <c r="V26" i="3"/>
  <c r="U26" i="3" s="1"/>
  <c r="S23" i="3"/>
  <c r="S35" i="3"/>
  <c r="S28" i="3"/>
  <c r="S34" i="3"/>
  <c r="F53" i="3"/>
  <c r="I50" i="3" s="1"/>
  <c r="W29" i="3"/>
  <c r="T29" i="3" s="1"/>
  <c r="W36" i="3"/>
  <c r="T36" i="3" s="1"/>
  <c r="W40" i="3"/>
  <c r="T40" i="3" s="1"/>
  <c r="S40" i="3"/>
  <c r="S43" i="3"/>
  <c r="S42" i="3"/>
  <c r="V40" i="3"/>
  <c r="W26" i="3"/>
  <c r="T26" i="3" s="1"/>
  <c r="V29" i="3"/>
  <c r="U29" i="3" s="1"/>
  <c r="S43" i="1"/>
  <c r="S24" i="1"/>
  <c r="S36" i="1"/>
  <c r="S34" i="1"/>
  <c r="S26" i="1"/>
  <c r="S35" i="1"/>
  <c r="S30" i="1"/>
  <c r="S32" i="1"/>
  <c r="S31" i="1"/>
  <c r="S28" i="1"/>
  <c r="S40" i="1"/>
  <c r="V40" i="1"/>
  <c r="U40" i="1" s="1"/>
  <c r="V32" i="1"/>
  <c r="U32" i="1" s="1"/>
  <c r="W32" i="1"/>
  <c r="T32" i="1" s="1"/>
  <c r="V28" i="1"/>
  <c r="U28" i="1" s="1"/>
  <c r="W24" i="1"/>
  <c r="T24" i="1" s="1"/>
  <c r="V36" i="1"/>
  <c r="U36" i="1" s="1"/>
  <c r="W36" i="1"/>
  <c r="T36" i="1" s="1"/>
  <c r="S23" i="1"/>
  <c r="V24" i="1"/>
  <c r="F58" i="1"/>
  <c r="I55" i="1" s="1"/>
  <c r="S21" i="1"/>
  <c r="W28" i="1"/>
  <c r="U40" i="3" l="1"/>
  <c r="T28" i="1"/>
  <c r="T49" i="1" s="1"/>
  <c r="U24" i="1"/>
  <c r="T32" i="3"/>
  <c r="U36" i="3"/>
  <c r="X32" i="1"/>
  <c r="S25" i="1" l="1"/>
  <c r="U49" i="1"/>
  <c r="Y49" i="1" s="1"/>
  <c r="S41" i="3"/>
  <c r="T44" i="3"/>
  <c r="S33" i="3"/>
  <c r="U44" i="3"/>
  <c r="S18" i="3"/>
  <c r="S27" i="3"/>
  <c r="S30" i="3"/>
  <c r="S41" i="1"/>
  <c r="S18" i="1"/>
  <c r="S33" i="1"/>
  <c r="S37" i="1" l="1"/>
  <c r="S44" i="3"/>
  <c r="I49" i="3" s="1"/>
  <c r="I51" i="3" s="1"/>
  <c r="Y44" i="3"/>
  <c r="S37" i="3"/>
  <c r="S29" i="1"/>
  <c r="S49" i="1" l="1"/>
  <c r="I54" i="1" l="1"/>
  <c r="I56"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<sst xmlns="http://schemas.openxmlformats.org/spreadsheetml/2006/main" count="219" uniqueCount="102">
  <si>
    <t>אשכול 1</t>
  </si>
  <si>
    <t>בתי מלון</t>
  </si>
  <si>
    <t>המחירים לאדם בחדר זוגי * כמות הלינות (60% אמצע + 40% סופ"ש)</t>
  </si>
  <si>
    <t>מרחב</t>
  </si>
  <si>
    <t>מלון</t>
  </si>
  <si>
    <t>סה"כ</t>
  </si>
  <si>
    <t>ים המלח</t>
  </si>
  <si>
    <t>ישרוטל נבו</t>
  </si>
  <si>
    <t>וורט</t>
  </si>
  <si>
    <t>הרודס</t>
  </si>
  <si>
    <t>אילת</t>
  </si>
  <si>
    <t>ספורט</t>
  </si>
  <si>
    <t>לגונה</t>
  </si>
  <si>
    <t>לאונרדו קלאב</t>
  </si>
  <si>
    <t>סה"כ אילת</t>
  </si>
  <si>
    <t>טבריה</t>
  </si>
  <si>
    <t xml:space="preserve">לאונרדו פלאזה </t>
  </si>
  <si>
    <t>קיסר</t>
  </si>
  <si>
    <t>סה"כ טבריה</t>
  </si>
  <si>
    <t>סה"כ נתניה - הרצליה</t>
  </si>
  <si>
    <t>ירושלים</t>
  </si>
  <si>
    <t xml:space="preserve">גרנד קורט </t>
  </si>
  <si>
    <t>פרימה פאלאס</t>
  </si>
  <si>
    <t>קיסר ירושלים</t>
  </si>
  <si>
    <t>סה"כ ירושלים</t>
  </si>
  <si>
    <t>תל אביב</t>
  </si>
  <si>
    <t>צפון</t>
  </si>
  <si>
    <t>כפר גלעדי</t>
  </si>
  <si>
    <t>רמות</t>
  </si>
  <si>
    <t>סה"כ צפון</t>
  </si>
  <si>
    <t>מגזר דתי</t>
  </si>
  <si>
    <t>לביא</t>
  </si>
  <si>
    <t>סה"כ מגזר דתי</t>
  </si>
  <si>
    <t>סה"כ כולל</t>
  </si>
  <si>
    <t>טיפולים</t>
  </si>
  <si>
    <t>מרחצאות</t>
  </si>
  <si>
    <t>חמי מרפא</t>
  </si>
  <si>
    <t>כמות</t>
  </si>
  <si>
    <t>סה"כ עלות</t>
  </si>
  <si>
    <t>חמי געש</t>
  </si>
  <si>
    <r>
      <rPr>
        <b/>
        <u/>
        <sz val="10"/>
        <color theme="1"/>
        <rFont val="Arial"/>
        <family val="2"/>
      </rPr>
      <t>עונה 1</t>
    </r>
    <r>
      <rPr>
        <b/>
        <sz val="10"/>
        <color theme="1"/>
        <rFont val="Arial"/>
        <family val="2"/>
      </rPr>
      <t xml:space="preserve">
ינואר, פברואר</t>
    </r>
  </si>
  <si>
    <r>
      <rPr>
        <b/>
        <u/>
        <sz val="10"/>
        <color theme="1"/>
        <rFont val="Arial"/>
        <family val="2"/>
      </rPr>
      <t>עונה 2</t>
    </r>
    <r>
      <rPr>
        <b/>
        <sz val="10"/>
        <color theme="1"/>
        <rFont val="Arial"/>
        <family val="2"/>
      </rPr>
      <t xml:space="preserve">
מרץ, אפריל, יולי</t>
    </r>
  </si>
  <si>
    <r>
      <rPr>
        <b/>
        <u/>
        <sz val="10"/>
        <color theme="1"/>
        <rFont val="Arial"/>
        <family val="2"/>
      </rPr>
      <t>עונה 3</t>
    </r>
    <r>
      <rPr>
        <b/>
        <sz val="10"/>
        <color theme="1"/>
        <rFont val="Arial"/>
        <family val="2"/>
      </rPr>
      <t xml:space="preserve">
 מאי, אוקטובר, נובמבר</t>
    </r>
  </si>
  <si>
    <r>
      <rPr>
        <b/>
        <u/>
        <sz val="10"/>
        <color theme="1"/>
        <rFont val="Arial"/>
        <family val="2"/>
      </rPr>
      <t>עונה 4</t>
    </r>
    <r>
      <rPr>
        <b/>
        <sz val="10"/>
        <color theme="1"/>
        <rFont val="Arial"/>
        <family val="2"/>
      </rPr>
      <t xml:space="preserve">
יוני, אוגוסט, ספטמבר, דצמבר</t>
    </r>
  </si>
  <si>
    <r>
      <rPr>
        <b/>
        <u/>
        <sz val="10"/>
        <color theme="1"/>
        <rFont val="Arial"/>
        <family val="2"/>
      </rPr>
      <t>עונה 2</t>
    </r>
    <r>
      <rPr>
        <b/>
        <sz val="10"/>
        <color theme="1"/>
        <rFont val="Arial"/>
        <family val="2"/>
      </rPr>
      <t xml:space="preserve">
מרץ, אפריל, נובמבר, דצמבר</t>
    </r>
  </si>
  <si>
    <t>לוט</t>
  </si>
  <si>
    <t>הרברט סמואל</t>
  </si>
  <si>
    <t>לאונרדו קלאב AI</t>
  </si>
  <si>
    <t>המלך שלמה</t>
  </si>
  <si>
    <t>חוף גיא</t>
  </si>
  <si>
    <t>דן פנורמה י-ם</t>
  </si>
  <si>
    <t xml:space="preserve">דן פנורמה </t>
  </si>
  <si>
    <t xml:space="preserve">קראון פלאזה </t>
  </si>
  <si>
    <t>הגושרים</t>
  </si>
  <si>
    <t>נוף גינוסר</t>
  </si>
  <si>
    <t>כינר</t>
  </si>
  <si>
    <t>מילוס</t>
  </si>
  <si>
    <t xml:space="preserve">דיוויד </t>
  </si>
  <si>
    <t>נתניה</t>
  </si>
  <si>
    <t>רויאל גרדן</t>
  </si>
  <si>
    <t>מלכת שבא</t>
  </si>
  <si>
    <r>
      <t xml:space="preserve">עונה 3
</t>
    </r>
    <r>
      <rPr>
        <b/>
        <sz val="10"/>
        <color theme="1"/>
        <rFont val="Arial"/>
        <family val="2"/>
      </rPr>
      <t>מאי , יוני, ספטמבר, אוקטובר</t>
    </r>
  </si>
  <si>
    <r>
      <t xml:space="preserve">עונה 4
</t>
    </r>
    <r>
      <rPr>
        <b/>
        <sz val="10"/>
        <color theme="1"/>
        <rFont val="Arial"/>
        <family val="2"/>
      </rPr>
      <t>יולי אוגוסט</t>
    </r>
    <r>
      <rPr>
        <b/>
        <u/>
        <sz val="10"/>
        <color theme="1"/>
        <rFont val="Arial"/>
        <family val="2"/>
      </rPr>
      <t xml:space="preserve"> </t>
    </r>
  </si>
  <si>
    <t>אשכול 2</t>
  </si>
  <si>
    <t xml:space="preserve">ווסט לגון </t>
  </si>
  <si>
    <t>רמדה נתניה</t>
  </si>
  <si>
    <t>לינות</t>
  </si>
  <si>
    <t>ישרוטל גומא</t>
  </si>
  <si>
    <t>גולדן קראון נצרת</t>
  </si>
  <si>
    <t>שאר הארץ</t>
  </si>
  <si>
    <t>ישרוטל קדמא</t>
  </si>
  <si>
    <t>גליליון</t>
  </si>
  <si>
    <t>ישרוטל אילה</t>
  </si>
  <si>
    <t xml:space="preserve">עין גדי </t>
  </si>
  <si>
    <t>ישרוטל גנים</t>
  </si>
  <si>
    <t>אריאה</t>
  </si>
  <si>
    <t xml:space="preserve">הרודס </t>
  </si>
  <si>
    <t xml:space="preserve">וורט </t>
  </si>
  <si>
    <t>לאונרדו פלאזה ירושלים</t>
  </si>
  <si>
    <t>כפר בלום</t>
  </si>
  <si>
    <t>סה"כ ים המלח</t>
  </si>
  <si>
    <t>שים לב! חרגת מכמות ההצעות לסימון במרחב אחד או יותר</t>
  </si>
  <si>
    <t>שים לב! חרגת מכמות ההצעות לסימון במרחב אחד או יותר.</t>
  </si>
  <si>
    <t>סה"כ (₪)</t>
  </si>
  <si>
    <t>מס' לינות
A</t>
  </si>
  <si>
    <t>מחיר אמצע שבוע
B</t>
  </si>
  <si>
    <t>מחיר סופ"ש
C</t>
  </si>
  <si>
    <t>סה"כ עלות אמצע השבוע
B</t>
  </si>
  <si>
    <t>סה"כ עלות סופ"ש
C</t>
  </si>
  <si>
    <t>יש להזין נתונים בטורים הצבועים בתכלת בלבד</t>
  </si>
  <si>
    <t xml:space="preserve">בכל מלון חובה למלא מחיר אמצע שבוע ומחיר סופ"ש וכל התקופות </t>
  </si>
  <si>
    <t>בכל איזור יש למלא כמות מלונות לפי המגבלה בטור B בלבד. תשומת לב לשורות הבקהר (18 ,25 , 29 וכן הלאה)</t>
  </si>
  <si>
    <t>עלות ההצעה הכוללת כולל מעמ</t>
  </si>
  <si>
    <t>סה"כ כולל מעמ</t>
  </si>
  <si>
    <t>עלות ההצעה כולל מעמ</t>
  </si>
  <si>
    <t>מחיר ללא מע"מ</t>
  </si>
  <si>
    <t>סה"כ (₪) כולל מע"מ</t>
  </si>
  <si>
    <t>בכל איזור יש למלא כמות מלונות לפי המגבלה בטור B בלבד. תשומת לב לשורות הבקרה (18 ,25 , 29 וכן הלאה)</t>
  </si>
  <si>
    <t>יש להזין נתונים בשח לפני מעמ. בשורות אילת לא נוסף מעמ בשאר השורות נוסף אוטומטית בטורים O ו R</t>
  </si>
  <si>
    <t>כמות בתי מלון מקסימלי לסימון</t>
  </si>
  <si>
    <t>סה"כ עלות כל השנה כולל מע"מ</t>
  </si>
  <si>
    <t>סה"כ עלות כל השנה - לא חייב במע"מ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</si>
</sst>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Arial"/>
      <family val="2"/>
      <charset val="177"/>
      <scheme val="minor"/>
    </font>
    <font>
      <b/>
      <u/>
      <sz val="14"/>
      <color rgb="FF0070C0"/>
      <name val="Arial"/>
      <family val="2"/>
    </font>
    <font>
      <b/>
      <sz val="11"/>
      <color theme="0"/>
      <name val="Arial"/>
      <family val="2"/>
    </font>
    <font>
      <b/>
      <sz val="11"/>
      <color theme="1"/>
      <name val="Arial"/>
      <family val="2"/>
    </font>
    <font>
      <b/>
      <sz val="10"/>
      <color theme="1"/>
      <name val="Arial"/>
      <family val="2"/>
    </font>
    <font>
      <b/>
      <sz val="10"/>
      <color rgb="FFC00000"/>
      <name val="Arial"/>
      <family val="2"/>
    </font>
    <font>
      <b/>
      <sz val="10"/>
      <color theme="0"/>
      <name val="Arial"/>
      <family val="2"/>
    </font>
    <font>
      <b/>
      <u/>
      <sz val="10"/>
      <color theme="1"/>
      <name val="Arial"/>
      <family val="2"/>
    </font>
    <font>
      <b/>
      <sz val="11"/>
      <color rgb="FFC00000"/>
      <name val="Arial"/>
      <family val="2"/>
    </font>
    <font>
      <b/>
      <sz val="10"/>
      <name val="Arial"/>
      <family val="2"/>
    </font>
    <font>
      <sz val="11"/>
      <color theme="1"/>
      <name val="Arial"/>
      <family val="2"/>
      <charset val="177"/>
      <scheme val="minor"/>
    </font>
    <font>
      <b/>
      <u/>
      <sz val="12"/>
      <color theme="0"/>
      <name val="Arial"/>
      <family val="2"/>
    </font>
    <font>
      <sz val="11"/>
      <color theme="0"/>
      <name val="Arial"/>
      <family val="2"/>
      <charset val="177"/>
      <scheme val="minor"/>
    </font>
  </fonts>
  <fills count="1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CCC"/>
        <bgColor indexed="64"/>
      </patternFill>
    </fill>
    <fill>
      <patternFill patternType="solid">
        <fgColor theme="0" tint="-4.9989318521683403E-2"/>
        <bgColor indexed="64"/>
      </patternFill>
    </fill>
    <fill>
      <patternFill patternType="solid">
        <fgColor theme="3" tint="0.749992370372631"/>
        <bgColor indexed="64"/>
      </patternFill>
    </fill>
    <fill>
      <patternFill patternType="solid">
        <fgColor theme="5" tint="0.79998168889431442"/>
        <bgColor indexed="64"/>
      </patternFill>
    </fill>
    <fill>
      <patternFill patternType="solid">
        <fgColor rgb="FF0070C0"/>
        <bgColor indexed="64"/>
      </patternFill>
    </fill>
    <fill>
      <patternFill patternType="solid">
        <fgColor theme="0"/>
        <bgColor indexed="64"/>
      </patternFill>
    </fill>
    <fill>
      <patternFill patternType="solid">
        <fgColor theme="5" tint="0.59999389629810485"/>
        <bgColor indexed="64"/>
      </patternFill>
    </fill>
    <fill>
      <patternFill patternType="solid">
        <fgColor theme="8" tint="0.79998168889431442"/>
        <bgColor indexed="64"/>
      </patternFill>
    </fill>
  </fills>
  <borders count="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s>
  <cellStyleXfs count="2">
    <xf numFmtId="0" fontId="0" fillId="0" borderId="0"/>
    <xf numFmtId="9" fontId="10" fillId="0" borderId="0" applyFont="0" applyFill="0" applyBorder="0" applyAlignment="0" applyProtection="0"/>
  </cellStyleXfs>
  <cellXfs count="97">
    <xf numFmtId="0" fontId="0" fillId="0" borderId="0" xfId="0"/>
    <xf numFmtId="0" fontId="2" fillId="10" borderId="0" xfId="0" applyFont="1" applyFill="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0" fillId="0" borderId="0" xfId="0" applyProtection="1">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vertical="center" wrapText="1"/>
      <protection locked="0"/>
    </xf>
    <xf numFmtId="0" fontId="6" fillId="10" borderId="0" xfId="0" applyFont="1" applyFill="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3" fontId="4" fillId="0" borderId="10" xfId="0" applyNumberFormat="1" applyFont="1" applyBorder="1" applyAlignment="1" applyProtection="1">
      <alignment horizontal="center" vertical="center" wrapText="1"/>
      <protection locked="0"/>
    </xf>
    <xf numFmtId="3" fontId="4" fillId="0" borderId="8" xfId="0" applyNumberFormat="1" applyFont="1" applyBorder="1" applyAlignment="1" applyProtection="1">
      <alignment horizontal="center" vertical="center" wrapText="1"/>
      <protection locked="0"/>
    </xf>
    <xf numFmtId="3" fontId="4" fillId="0" borderId="0" xfId="0" applyNumberFormat="1" applyFont="1" applyAlignment="1" applyProtection="1">
      <alignment horizontal="center" vertical="center" wrapText="1"/>
      <protection locked="0"/>
    </xf>
    <xf numFmtId="3" fontId="4" fillId="0" borderId="5" xfId="0" applyNumberFormat="1" applyFont="1" applyBorder="1" applyAlignment="1" applyProtection="1">
      <alignment horizontal="center" vertical="center" wrapText="1"/>
      <protection locked="0"/>
    </xf>
    <xf numFmtId="0" fontId="0" fillId="10" borderId="0" xfId="0" applyFill="1" applyProtection="1">
      <protection locked="0"/>
    </xf>
    <xf numFmtId="0" fontId="6" fillId="10" borderId="0" xfId="0" applyFont="1" applyFill="1" applyAlignment="1">
      <alignment horizontal="center" vertical="center" wrapText="1"/>
    </xf>
    <xf numFmtId="0" fontId="6" fillId="10" borderId="2" xfId="0" applyFont="1" applyFill="1" applyBorder="1" applyAlignment="1">
      <alignment horizontal="center" vertical="center" wrapText="1"/>
    </xf>
    <xf numFmtId="0" fontId="9" fillId="10" borderId="13" xfId="0" applyFont="1" applyFill="1" applyBorder="1" applyAlignment="1">
      <alignment horizontal="center" vertical="center" wrapText="1"/>
    </xf>
    <xf numFmtId="3" fontId="9" fillId="10" borderId="13" xfId="0" applyNumberFormat="1" applyFont="1" applyFill="1" applyBorder="1" applyAlignment="1">
      <alignment horizontal="center" vertical="center" wrapText="1"/>
    </xf>
    <xf numFmtId="3" fontId="6" fillId="10" borderId="0" xfId="0" applyNumberFormat="1" applyFont="1" applyFill="1" applyAlignment="1">
      <alignment horizontal="center" vertical="center" wrapText="1"/>
    </xf>
    <xf numFmtId="3" fontId="4" fillId="11" borderId="14" xfId="0" applyNumberFormat="1" applyFont="1" applyFill="1" applyBorder="1" applyAlignment="1">
      <alignment horizontal="center" vertical="center" wrapText="1"/>
    </xf>
    <xf numFmtId="3" fontId="4" fillId="11" borderId="1" xfId="0" applyNumberFormat="1" applyFont="1" applyFill="1" applyBorder="1" applyAlignment="1">
      <alignment horizontal="center" vertical="center" wrapText="1"/>
    </xf>
    <xf numFmtId="3" fontId="4" fillId="0" borderId="21" xfId="0" applyNumberFormat="1" applyFont="1" applyBorder="1" applyAlignment="1">
      <alignment horizontal="center" vertical="center" wrapText="1"/>
    </xf>
    <xf numFmtId="3" fontId="4" fillId="0" borderId="22" xfId="0" applyNumberFormat="1" applyFont="1" applyBorder="1" applyAlignment="1">
      <alignment horizontal="center" vertical="center" wrapText="1"/>
    </xf>
    <xf numFmtId="164" fontId="4" fillId="0" borderId="3" xfId="0" applyNumberFormat="1" applyFont="1" applyBorder="1" applyAlignment="1">
      <alignment horizontal="center" vertical="center" wrapText="1"/>
    </xf>
    <xf numFmtId="3" fontId="4" fillId="0" borderId="6" xfId="0" applyNumberFormat="1" applyFont="1" applyBorder="1" applyAlignment="1">
      <alignment horizontal="center" vertical="center" wrapText="1"/>
    </xf>
    <xf numFmtId="3" fontId="4" fillId="0" borderId="11" xfId="0" applyNumberFormat="1" applyFont="1" applyBorder="1" applyAlignment="1">
      <alignment horizontal="center" vertical="center" wrapText="1"/>
    </xf>
    <xf numFmtId="3" fontId="4" fillId="0" borderId="9" xfId="0" applyNumberFormat="1" applyFont="1" applyBorder="1" applyAlignment="1">
      <alignment horizontal="center" vertical="center" wrapText="1"/>
    </xf>
    <xf numFmtId="3" fontId="4" fillId="7" borderId="17"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4" fillId="0" borderId="0" xfId="0" applyFont="1" applyAlignment="1">
      <alignment horizontal="center" vertical="center" wrapText="1"/>
    </xf>
    <xf numFmtId="0" fontId="4" fillId="5" borderId="14" xfId="0" applyFont="1" applyFill="1" applyBorder="1" applyAlignment="1">
      <alignment horizontal="center" vertical="center" wrapText="1"/>
    </xf>
    <xf numFmtId="3" fontId="4" fillId="0" borderId="4" xfId="0" applyNumberFormat="1" applyFont="1" applyBorder="1" applyAlignment="1">
      <alignment horizontal="center" vertical="center" wrapText="1"/>
    </xf>
    <xf numFmtId="3" fontId="4" fillId="0" borderId="12" xfId="0" applyNumberFormat="1" applyFont="1" applyBorder="1" applyAlignment="1">
      <alignment horizontal="center" vertical="center" wrapText="1"/>
    </xf>
    <xf numFmtId="3" fontId="4" fillId="0" borderId="7" xfId="0" applyNumberFormat="1" applyFont="1" applyBorder="1" applyAlignment="1">
      <alignment horizontal="center" vertical="center" wrapText="1"/>
    </xf>
    <xf numFmtId="3" fontId="4" fillId="7" borderId="14" xfId="0" applyNumberFormat="1" applyFont="1" applyFill="1" applyBorder="1" applyAlignment="1">
      <alignment horizontal="center" vertical="center" wrapText="1"/>
    </xf>
    <xf numFmtId="3" fontId="0" fillId="0" borderId="0" xfId="0" applyNumberFormat="1"/>
    <xf numFmtId="9" fontId="0" fillId="0" borderId="0" xfId="1" applyFont="1" applyProtection="1"/>
    <xf numFmtId="0" fontId="6" fillId="10"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vertical="center" wrapText="1"/>
      <protection locked="0"/>
    </xf>
    <xf numFmtId="0" fontId="4" fillId="4" borderId="0" xfId="0" applyFont="1" applyFill="1" applyAlignment="1" applyProtection="1">
      <alignment vertical="center" wrapText="1"/>
      <protection locked="0"/>
    </xf>
    <xf numFmtId="3" fontId="4" fillId="0" borderId="0" xfId="0" applyNumberFormat="1" applyFont="1" applyAlignment="1">
      <alignment horizontal="center" vertical="center" wrapText="1"/>
    </xf>
    <xf numFmtId="9" fontId="0" fillId="0" borderId="0" xfId="1" applyFont="1" applyFill="1" applyBorder="1" applyProtection="1"/>
    <xf numFmtId="3" fontId="4" fillId="9" borderId="10" xfId="0" applyNumberFormat="1" applyFont="1" applyFill="1" applyBorder="1" applyAlignment="1">
      <alignment horizontal="center" vertical="center" wrapText="1"/>
    </xf>
    <xf numFmtId="3" fontId="3" fillId="0" borderId="0" xfId="0" applyNumberFormat="1" applyFont="1" applyAlignment="1">
      <alignment vertical="center" wrapText="1"/>
    </xf>
    <xf numFmtId="3" fontId="12" fillId="0" borderId="0" xfId="0" applyNumberFormat="1" applyFont="1"/>
    <xf numFmtId="3" fontId="4" fillId="11" borderId="18" xfId="0" applyNumberFormat="1" applyFont="1" applyFill="1" applyBorder="1" applyAlignment="1">
      <alignment horizontal="center" vertical="center" wrapText="1"/>
    </xf>
    <xf numFmtId="3" fontId="4" fillId="11" borderId="10" xfId="0" applyNumberFormat="1" applyFont="1" applyFill="1" applyBorder="1" applyAlignment="1">
      <alignment horizontal="center" vertical="center" wrapText="1"/>
    </xf>
    <xf numFmtId="0" fontId="4" fillId="3" borderId="0" xfId="0" applyFont="1" applyFill="1" applyAlignment="1">
      <alignment horizontal="center" vertical="center" wrapText="1"/>
    </xf>
    <xf numFmtId="0" fontId="5" fillId="0" borderId="0" xfId="0" applyFont="1" applyAlignment="1">
      <alignment horizontal="center" vertical="center"/>
    </xf>
    <xf numFmtId="3" fontId="9" fillId="15" borderId="10" xfId="0" applyNumberFormat="1" applyFont="1" applyFill="1" applyBorder="1" applyAlignment="1" applyProtection="1">
      <alignment horizontal="center" vertical="center" wrapText="1"/>
      <protection locked="0"/>
    </xf>
    <xf numFmtId="3" fontId="4" fillId="15" borderId="10" xfId="0" applyNumberFormat="1" applyFont="1" applyFill="1" applyBorder="1" applyAlignment="1" applyProtection="1">
      <alignment horizontal="center" vertical="center" wrapText="1"/>
      <protection locked="0"/>
    </xf>
    <xf numFmtId="3" fontId="4" fillId="0" borderId="10"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4" fillId="0" borderId="8" xfId="0" applyNumberFormat="1" applyFont="1" applyBorder="1" applyAlignment="1">
      <alignment horizontal="center" vertical="center" wrapText="1"/>
    </xf>
    <xf numFmtId="3" fontId="4" fillId="7" borderId="15" xfId="0" applyNumberFormat="1" applyFont="1" applyFill="1" applyBorder="1" applyAlignment="1">
      <alignment horizontal="center" vertical="center" wrapText="1"/>
    </xf>
    <xf numFmtId="0" fontId="4" fillId="7" borderId="17"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0" borderId="1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0" xfId="0" applyFont="1" applyBorder="1" applyAlignment="1">
      <alignment horizontal="center" vertical="center" wrapText="1"/>
    </xf>
    <xf numFmtId="164" fontId="4" fillId="0" borderId="10" xfId="0" applyNumberFormat="1" applyFont="1" applyBorder="1" applyAlignment="1">
      <alignment horizontal="center" vertical="center" wrapText="1"/>
    </xf>
    <xf numFmtId="0" fontId="4" fillId="5" borderId="10" xfId="0" applyFont="1" applyFill="1" applyBorder="1" applyAlignment="1">
      <alignment horizontal="center" vertical="center" wrapText="1"/>
    </xf>
    <xf numFmtId="0" fontId="4" fillId="6" borderId="10"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8" borderId="10" xfId="0" applyFont="1" applyFill="1" applyBorder="1" applyAlignment="1">
      <alignment horizontal="center" vertical="center" wrapText="1"/>
    </xf>
    <xf numFmtId="3" fontId="4" fillId="7" borderId="10" xfId="0" applyNumberFormat="1" applyFont="1" applyFill="1" applyBorder="1" applyAlignment="1">
      <alignment horizontal="center" vertical="center" wrapText="1"/>
    </xf>
    <xf numFmtId="0" fontId="4" fillId="9" borderId="10" xfId="0" applyFont="1" applyFill="1" applyBorder="1" applyAlignment="1">
      <alignment horizontal="center" vertical="center" wrapText="1"/>
    </xf>
    <xf numFmtId="0" fontId="8" fillId="0" borderId="10" xfId="0" applyFont="1" applyBorder="1" applyAlignment="1">
      <alignment horizontal="center" vertical="center" wrapText="1"/>
    </xf>
    <xf numFmtId="3" fontId="4" fillId="4" borderId="10" xfId="0" applyNumberFormat="1" applyFont="1" applyFill="1" applyBorder="1" applyAlignment="1">
      <alignment horizontal="center" vertical="center" wrapText="1"/>
    </xf>
    <xf numFmtId="0" fontId="9" fillId="13" borderId="10"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8" fillId="0" borderId="10" xfId="0" applyFont="1" applyBorder="1" applyAlignment="1">
      <alignment horizontal="center" vertical="center" wrapText="1"/>
    </xf>
    <xf numFmtId="0" fontId="5" fillId="0" borderId="0" xfId="0" applyFont="1" applyAlignment="1">
      <alignment horizontal="center" vertical="center" wrapText="1"/>
    </xf>
    <xf numFmtId="0" fontId="6" fillId="12" borderId="10"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11" borderId="10" xfId="0" applyFont="1" applyFill="1" applyBorder="1" applyAlignment="1">
      <alignment horizontal="center" vertical="center" wrapText="1"/>
    </xf>
    <xf numFmtId="0" fontId="4" fillId="14" borderId="10" xfId="0" applyFont="1" applyFill="1" applyBorder="1" applyAlignment="1">
      <alignment horizontal="center" vertical="center" wrapText="1"/>
    </xf>
    <xf numFmtId="0" fontId="5" fillId="14" borderId="10" xfId="0" applyFont="1" applyFill="1" applyBorder="1" applyAlignment="1">
      <alignment horizontal="center" vertical="center" wrapText="1"/>
    </xf>
    <xf numFmtId="0" fontId="1" fillId="2" borderId="0" xfId="0" applyFont="1" applyFill="1" applyAlignment="1">
      <alignment horizontal="center" vertical="center" wrapText="1"/>
    </xf>
    <xf numFmtId="0" fontId="11" fillId="0" borderId="0" xfId="0" applyFont="1" applyAlignment="1">
      <alignment horizontal="center" vertical="center" wrapText="1"/>
    </xf>
    <xf numFmtId="0" fontId="7" fillId="14" borderId="10" xfId="0" applyFont="1" applyFill="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0" fontId="4" fillId="3" borderId="2"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0" fontId="4" fillId="4" borderId="24"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1" fontId="8" fillId="0" borderId="10" xfId="0" applyNumberFormat="1" applyFont="1" applyBorder="1" applyAlignment="1">
      <alignment horizontal="center" vertical="center" wrapText="1"/>
    </xf>
  </cellXfs>
  <cellStyles count="2">
    <cellStyle name="Normal" xfId="0" builtinId="0"/>
    <cellStyle name="Percent" xfId="1" builtinId="5"/>
  </cellStyles>
  <dxfs count="157">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ont>
        <b/>
        <i val="0"/>
        <color theme="0" tint="-4.9989318521683403E-2"/>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0" tint="-4.9989318521683403E-2"/>
      </font>
    </dxf>
    <dxf>
      <font>
        <b/>
        <i val="0"/>
        <color theme="0" tint="-4.9989318521683403E-2"/>
      </font>
    </dxf>
    <dxf>
      <font>
        <b/>
        <i val="0"/>
        <color theme="0" tint="-4.9989318521683403E-2"/>
      </font>
    </dxf>
    <dxf>
      <font>
        <b/>
        <i val="0"/>
        <color theme="0" tint="-4.9989318521683403E-2"/>
      </font>
    </dxf>
    <dxf>
      <font>
        <b/>
        <i val="0"/>
        <color theme="0" tint="-4.9989318521683403E-2"/>
      </font>
    </dxf>
    <dxf>
      <font>
        <b/>
        <i val="0"/>
        <color theme="0" tint="-4.9989318521683403E-2"/>
      </font>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ill>
        <patternFill>
          <bgColor rgb="FFFF0000"/>
        </patternFill>
      </fill>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0"/>
      </font>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0" tint="-4.9989318521683403E-2"/>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8" tint="0.59996337778862885"/>
      </font>
    </dxf>
    <dxf>
      <font>
        <b/>
        <i val="0"/>
        <color theme="0" tint="-4.9989318521683403E-2"/>
      </font>
    </dxf>
    <dxf>
      <font>
        <b/>
        <i val="0"/>
        <color theme="0" tint="-4.9989318521683403E-2"/>
      </font>
    </dxf>
    <dxf>
      <font>
        <b/>
        <i val="0"/>
        <color theme="0" tint="-4.9989318521683403E-2"/>
      </font>
    </dxf>
    <dxf>
      <font>
        <b/>
        <i val="0"/>
        <color theme="0" tint="-4.9989318521683403E-2"/>
      </font>
    </dxf>
    <dxf>
      <font>
        <b/>
        <i val="0"/>
        <color theme="0" tint="-4.9989318521683403E-2"/>
      </font>
    </dxf>
    <dxf>
      <font>
        <b/>
        <i val="0"/>
        <color theme="8" tint="0.59996337778862885"/>
      </font>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8" tint="0.59996337778862885"/>
      </font>
    </dxf>
    <dxf>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ערכת נושא של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B0FEB-4434-439A-9EFC-151F1030AFAA}">
  <dimension ref="A1:AE58"/>
  <sheetViews>
    <sheetView showGridLines="0" rightToLeft="1" tabSelected="1" topLeftCell="E8" zoomScale="130" zoomScaleNormal="130" workbookViewId="0">
      <selection activeCell="N15" sqref="N15"/>
    </sheetView>
  </sheetViews>
  <sheetFormatPr defaultColWidth="8.59765625" defaultRowHeight="13.8" x14ac:dyDescent="0.25"/>
  <cols>
    <col min="1" max="1" width="8.09765625" style="3" bestFit="1" customWidth="1"/>
    <col min="2" max="2" width="9.5" style="3" bestFit="1" customWidth="1"/>
    <col min="3" max="3" width="12.3984375" style="3" bestFit="1" customWidth="1"/>
    <col min="4" max="4" width="7.19921875" style="3" bestFit="1" customWidth="1"/>
    <col min="5" max="5" width="12.8984375" style="3" customWidth="1"/>
    <col min="6" max="6" width="11.5" style="3" customWidth="1"/>
    <col min="7" max="7" width="7.19921875" style="3" bestFit="1" customWidth="1"/>
    <col min="8" max="8" width="13.09765625" style="3" customWidth="1"/>
    <col min="9" max="9" width="14.8984375" style="3" customWidth="1"/>
    <col min="10" max="10" width="7.19921875" style="3" bestFit="1" customWidth="1"/>
    <col min="11" max="11" width="14.59765625" style="3" customWidth="1"/>
    <col min="12" max="12" width="16.8984375" style="3" customWidth="1"/>
    <col min="13" max="13" width="7.19921875" style="3" customWidth="1"/>
    <col min="14" max="14" width="15.8984375" style="3" customWidth="1"/>
    <col min="15" max="15" width="15.19921875" style="3" customWidth="1"/>
    <col min="16" max="16" width="7.19921875" style="3" bestFit="1" customWidth="1"/>
    <col min="17" max="17" width="14.59765625" style="3" customWidth="1"/>
    <col min="18" max="18" width="16.69921875" style="3" customWidth="1"/>
    <col min="19" max="19" width="17.59765625" style="3" customWidth="1"/>
    <col min="20" max="20" width="5.3984375" style="12" hidden="1" customWidth="1"/>
    <col min="21" max="23" width="1.69921875" style="12" hidden="1" customWidth="1"/>
    <col min="24" max="24" width="6.8984375" style="12" hidden="1" customWidth="1"/>
    <col min="25" max="25" width="2.8984375" hidden="1" customWidth="1"/>
    <col min="26" max="26" width="6" bestFit="1" customWidth="1"/>
    <col min="27" max="27" width="5.69921875" customWidth="1"/>
    <col min="28" max="28" width="13.8984375" customWidth="1"/>
    <col min="29" max="29" width="7.19921875" customWidth="1"/>
    <col min="30" max="30" width="6.3984375" customWidth="1"/>
    <col min="31" max="31" width="8.3984375" customWidth="1"/>
    <col min="32" max="16384" width="8.59765625" style="3"/>
  </cols>
  <sheetData>
    <row r="1" spans="1:24" x14ac:dyDescent="0.25">
      <c r="A1" s="46">
        <f>MIN(E18,F18,H18,I18,K18,L18,N18,O18,E25,F25,H25,I25,K25,L25,N25,O25,E29,F29,H29,I29,K29,L29,N29,O29,E33,F33,H33,I33,K33,L33,N33,O33,E37,F37,H37,I37,K37,L37,N37,O37,E41,F41,H41,I41,K41,L41,N41,O41,E44,F44,H44,I44,K44,L44,N44,O44,E48,F48,H48,I48,K48,L48,N48,O48)</f>
        <v>0</v>
      </c>
      <c r="B1"/>
      <c r="C1"/>
      <c r="D1"/>
      <c r="E1"/>
      <c r="F1"/>
      <c r="G1"/>
      <c r="H1"/>
      <c r="I1"/>
      <c r="J1"/>
      <c r="K1"/>
      <c r="L1"/>
      <c r="M1"/>
      <c r="N1"/>
      <c r="O1"/>
      <c r="P1"/>
      <c r="Q1"/>
      <c r="R1"/>
    </row>
    <row r="2" spans="1:24" x14ac:dyDescent="0.25">
      <c r="A2"/>
      <c r="B2"/>
      <c r="C2"/>
      <c r="D2"/>
      <c r="E2"/>
      <c r="F2"/>
      <c r="G2"/>
      <c r="H2"/>
      <c r="I2"/>
      <c r="J2"/>
      <c r="K2"/>
      <c r="L2"/>
      <c r="M2"/>
      <c r="N2"/>
      <c r="O2"/>
      <c r="P2"/>
      <c r="Q2"/>
      <c r="R2"/>
    </row>
    <row r="3" spans="1:24" ht="18" customHeight="1" x14ac:dyDescent="0.25">
      <c r="A3" s="87" t="s">
        <v>0</v>
      </c>
      <c r="B3" s="87"/>
      <c r="C3" s="87"/>
      <c r="D3" s="87"/>
      <c r="E3" s="87"/>
      <c r="F3" s="87"/>
      <c r="G3" s="87"/>
      <c r="H3" s="87"/>
      <c r="I3" s="87"/>
      <c r="J3" s="87"/>
      <c r="K3" s="87"/>
      <c r="L3" s="87"/>
      <c r="M3" s="87"/>
      <c r="N3" s="87"/>
      <c r="O3" s="87"/>
      <c r="P3" s="87"/>
      <c r="Q3" s="87"/>
      <c r="R3" s="87"/>
      <c r="S3" s="2"/>
      <c r="T3" s="1"/>
      <c r="U3" s="1"/>
      <c r="V3" s="1"/>
      <c r="W3" s="1"/>
      <c r="X3" s="1"/>
    </row>
    <row r="4" spans="1:24" ht="16.5" customHeight="1" x14ac:dyDescent="0.25">
      <c r="A4" s="88" t="s">
        <v>82</v>
      </c>
      <c r="B4" s="88"/>
      <c r="C4" s="88"/>
      <c r="D4" s="88"/>
      <c r="E4" s="88"/>
      <c r="F4" s="88"/>
      <c r="G4" s="88"/>
      <c r="H4" s="88"/>
      <c r="I4" s="88"/>
      <c r="J4" s="88"/>
      <c r="K4" s="88"/>
      <c r="L4" s="88"/>
      <c r="M4" s="88"/>
      <c r="N4" s="88"/>
      <c r="O4" s="88"/>
      <c r="P4" s="88"/>
      <c r="Q4" s="88"/>
      <c r="R4" s="88"/>
      <c r="S4" s="2"/>
      <c r="T4" s="1"/>
      <c r="U4" s="1"/>
      <c r="V4" s="1"/>
      <c r="W4" s="1"/>
      <c r="X4" s="1"/>
    </row>
    <row r="5" spans="1:24" ht="14.4" thickBot="1" x14ac:dyDescent="0.3">
      <c r="A5" s="27"/>
      <c r="B5" s="27"/>
      <c r="C5" s="28"/>
      <c r="D5" s="28"/>
      <c r="E5" s="45"/>
      <c r="F5" s="28"/>
      <c r="G5" s="28"/>
      <c r="H5" s="28"/>
      <c r="I5" s="28"/>
      <c r="J5" s="28"/>
      <c r="K5" s="28"/>
      <c r="L5" s="28"/>
      <c r="M5" s="28"/>
      <c r="N5" s="28"/>
      <c r="O5" s="28"/>
      <c r="P5" s="28"/>
      <c r="Q5" s="28"/>
      <c r="R5" s="28"/>
      <c r="S5" s="2"/>
      <c r="T5" s="1"/>
      <c r="U5" s="1"/>
      <c r="V5" s="1"/>
      <c r="W5" s="1"/>
      <c r="X5" s="1"/>
    </row>
    <row r="6" spans="1:24" ht="14.4" customHeight="1" thickBot="1" x14ac:dyDescent="0.3">
      <c r="A6" s="77" t="s">
        <v>1</v>
      </c>
      <c r="B6" s="78"/>
      <c r="C6" s="79"/>
      <c r="D6" s="29"/>
      <c r="E6" s="75" t="s">
        <v>2</v>
      </c>
      <c r="F6" s="75"/>
      <c r="G6" s="75"/>
      <c r="H6" s="75"/>
      <c r="I6" s="75"/>
      <c r="J6" s="75"/>
      <c r="K6" s="75"/>
      <c r="L6" s="30"/>
      <c r="M6" s="30"/>
      <c r="N6" s="30"/>
      <c r="O6" s="30"/>
      <c r="P6" s="27"/>
      <c r="Q6" s="27"/>
      <c r="R6" s="27"/>
      <c r="S6" s="7"/>
      <c r="T6" s="6"/>
      <c r="U6" s="6"/>
      <c r="V6" s="6"/>
      <c r="W6" s="6"/>
      <c r="X6" s="6"/>
    </row>
    <row r="7" spans="1:24" ht="14.4" customHeight="1" x14ac:dyDescent="0.25">
      <c r="A7" s="49"/>
      <c r="B7" s="49"/>
      <c r="C7" s="49"/>
      <c r="D7" s="29"/>
      <c r="E7" s="29"/>
      <c r="F7" s="29"/>
      <c r="G7" s="50" t="s">
        <v>90</v>
      </c>
      <c r="H7" s="50"/>
      <c r="I7" s="50"/>
      <c r="J7" s="50"/>
      <c r="K7" s="50"/>
      <c r="L7" s="50"/>
      <c r="M7" s="50"/>
      <c r="O7" s="30"/>
      <c r="P7" s="27"/>
      <c r="Q7" s="27"/>
      <c r="R7" s="27"/>
      <c r="S7" s="7"/>
      <c r="T7" s="6"/>
      <c r="U7" s="6"/>
      <c r="V7" s="6"/>
      <c r="W7" s="6"/>
      <c r="X7" s="6"/>
    </row>
    <row r="8" spans="1:24" ht="14.4" customHeight="1" x14ac:dyDescent="0.25">
      <c r="A8" s="49"/>
      <c r="B8" s="49"/>
      <c r="C8" s="49"/>
      <c r="D8" s="29"/>
      <c r="E8" s="29"/>
      <c r="F8" s="29"/>
      <c r="G8" s="50"/>
      <c r="H8" s="50" t="s">
        <v>91</v>
      </c>
      <c r="I8" s="50"/>
      <c r="J8" s="50"/>
      <c r="K8" s="50"/>
      <c r="L8" s="50"/>
      <c r="M8" s="50"/>
      <c r="O8" s="30"/>
      <c r="P8" s="27"/>
      <c r="Q8" s="27"/>
      <c r="R8" s="27"/>
      <c r="S8" s="7"/>
      <c r="T8" s="6"/>
      <c r="U8" s="6"/>
      <c r="V8" s="6"/>
      <c r="W8" s="6"/>
      <c r="X8" s="6"/>
    </row>
    <row r="9" spans="1:24" ht="14.4" customHeight="1" x14ac:dyDescent="0.25">
      <c r="A9" s="49"/>
      <c r="B9" s="49"/>
      <c r="C9" s="49"/>
      <c r="D9" s="29"/>
      <c r="E9" s="75" t="s">
        <v>89</v>
      </c>
      <c r="F9" s="75"/>
      <c r="G9" s="75"/>
      <c r="H9" s="75"/>
      <c r="I9" s="75"/>
      <c r="J9" s="75"/>
      <c r="K9" s="75"/>
      <c r="L9" s="30"/>
      <c r="M9" s="30"/>
      <c r="N9" s="30"/>
      <c r="O9" s="30"/>
      <c r="P9" s="27"/>
      <c r="Q9" s="27"/>
      <c r="R9" s="27"/>
      <c r="S9" s="7"/>
      <c r="T9" s="6"/>
      <c r="U9" s="6"/>
      <c r="V9" s="6"/>
      <c r="W9" s="6"/>
      <c r="X9" s="6"/>
    </row>
    <row r="10" spans="1:24" ht="14.4" customHeight="1" x14ac:dyDescent="0.25">
      <c r="A10" s="49"/>
      <c r="B10" s="49"/>
      <c r="C10" s="49"/>
      <c r="D10" s="29"/>
      <c r="E10" s="29"/>
      <c r="F10" s="29"/>
      <c r="G10" s="29"/>
      <c r="H10" s="50" t="s">
        <v>98</v>
      </c>
      <c r="I10" s="29"/>
      <c r="J10" s="29"/>
      <c r="K10" s="29"/>
      <c r="L10" s="30"/>
      <c r="M10" s="30"/>
      <c r="N10" s="30"/>
      <c r="O10" s="30"/>
      <c r="P10" s="27"/>
      <c r="Q10" s="27"/>
      <c r="R10" s="27"/>
      <c r="S10" s="7"/>
      <c r="T10" s="6"/>
      <c r="U10" s="6"/>
      <c r="V10" s="6"/>
      <c r="W10" s="6"/>
      <c r="X10" s="6"/>
    </row>
    <row r="11" spans="1:24" ht="14.4" thickBot="1" x14ac:dyDescent="0.3">
      <c r="A11" s="31"/>
      <c r="B11" s="31"/>
      <c r="C11" s="31"/>
      <c r="D11" s="31"/>
      <c r="E11" s="31"/>
      <c r="F11" s="31"/>
      <c r="G11" s="31"/>
      <c r="H11" s="31"/>
      <c r="I11" s="31"/>
      <c r="J11" s="31"/>
      <c r="K11" s="31"/>
      <c r="L11" s="31"/>
      <c r="M11" s="31"/>
      <c r="N11" s="31"/>
      <c r="O11" s="31"/>
      <c r="P11" s="31"/>
      <c r="Q11" s="31"/>
      <c r="R11" s="31"/>
      <c r="S11" s="7"/>
      <c r="T11" s="6"/>
      <c r="U11" s="6"/>
      <c r="V11" s="6"/>
      <c r="W11" s="6"/>
      <c r="X11" s="6"/>
    </row>
    <row r="12" spans="1:24" ht="27" customHeight="1" thickBot="1" x14ac:dyDescent="0.3">
      <c r="A12" s="85" t="s">
        <v>3</v>
      </c>
      <c r="B12" s="86" t="s">
        <v>99</v>
      </c>
      <c r="C12" s="85" t="s">
        <v>4</v>
      </c>
      <c r="D12" s="85" t="s">
        <v>40</v>
      </c>
      <c r="E12" s="85"/>
      <c r="F12" s="85"/>
      <c r="G12" s="85" t="s">
        <v>41</v>
      </c>
      <c r="H12" s="85"/>
      <c r="I12" s="85"/>
      <c r="J12" s="85" t="s">
        <v>42</v>
      </c>
      <c r="K12" s="85"/>
      <c r="L12" s="85"/>
      <c r="M12" s="85" t="s">
        <v>43</v>
      </c>
      <c r="N12" s="85"/>
      <c r="O12" s="85"/>
      <c r="P12" s="85" t="s">
        <v>96</v>
      </c>
      <c r="Q12" s="85"/>
      <c r="R12" s="85"/>
      <c r="S12" s="85"/>
      <c r="T12" s="40"/>
      <c r="U12" s="40"/>
      <c r="V12" s="40"/>
      <c r="W12" s="40"/>
      <c r="X12" s="40"/>
    </row>
    <row r="13" spans="1:24" ht="40.200000000000003" thickBot="1" x14ac:dyDescent="0.3">
      <c r="A13" s="85"/>
      <c r="B13" s="86"/>
      <c r="C13" s="85"/>
      <c r="D13" s="64" t="s">
        <v>84</v>
      </c>
      <c r="E13" s="65" t="s">
        <v>85</v>
      </c>
      <c r="F13" s="66" t="s">
        <v>86</v>
      </c>
      <c r="G13" s="64" t="s">
        <v>84</v>
      </c>
      <c r="H13" s="65" t="s">
        <v>85</v>
      </c>
      <c r="I13" s="66" t="s">
        <v>86</v>
      </c>
      <c r="J13" s="64" t="s">
        <v>84</v>
      </c>
      <c r="K13" s="65" t="s">
        <v>85</v>
      </c>
      <c r="L13" s="66" t="s">
        <v>86</v>
      </c>
      <c r="M13" s="64" t="s">
        <v>84</v>
      </c>
      <c r="N13" s="65" t="s">
        <v>85</v>
      </c>
      <c r="O13" s="66" t="s">
        <v>86</v>
      </c>
      <c r="P13" s="64" t="s">
        <v>84</v>
      </c>
      <c r="Q13" s="65" t="s">
        <v>87</v>
      </c>
      <c r="R13" s="66" t="s">
        <v>88</v>
      </c>
      <c r="S13" s="67" t="s">
        <v>101</v>
      </c>
      <c r="T13" s="39"/>
      <c r="U13" s="39"/>
      <c r="V13" s="39"/>
      <c r="W13" s="39"/>
      <c r="X13" s="39"/>
    </row>
    <row r="14" spans="1:24" x14ac:dyDescent="0.25">
      <c r="A14" s="73" t="s">
        <v>10</v>
      </c>
      <c r="B14" s="74">
        <v>3</v>
      </c>
      <c r="C14" s="62" t="s">
        <v>11</v>
      </c>
      <c r="D14" s="53">
        <v>480</v>
      </c>
      <c r="E14" s="51"/>
      <c r="F14" s="51"/>
      <c r="G14" s="53">
        <v>1200</v>
      </c>
      <c r="H14" s="51"/>
      <c r="I14" s="51"/>
      <c r="J14" s="53">
        <v>1440</v>
      </c>
      <c r="K14" s="51"/>
      <c r="L14" s="51"/>
      <c r="M14" s="53">
        <v>990</v>
      </c>
      <c r="N14" s="51"/>
      <c r="O14" s="51"/>
      <c r="P14" s="53">
        <f t="shared" ref="P14:P17" si="0">D14+G14+J14+M14</f>
        <v>4110</v>
      </c>
      <c r="Q14" s="44">
        <f>1.8*(0.6*(M14*N14+J14*K14+G14*H14+D14*E14))</f>
        <v>0</v>
      </c>
      <c r="R14" s="44">
        <f>1.8*(0.4*(F14*D14+I14*G14+L14*J14+O14*M14))</f>
        <v>0</v>
      </c>
      <c r="S14" s="44">
        <f>Q14+R14</f>
        <v>0</v>
      </c>
      <c r="T14" s="13"/>
      <c r="U14" s="13"/>
      <c r="V14" s="13"/>
      <c r="W14" s="13"/>
      <c r="X14" s="13"/>
    </row>
    <row r="15" spans="1:24" x14ac:dyDescent="0.25">
      <c r="A15" s="73"/>
      <c r="B15" s="74"/>
      <c r="C15" s="62" t="s">
        <v>8</v>
      </c>
      <c r="D15" s="53">
        <v>480</v>
      </c>
      <c r="E15" s="51"/>
      <c r="F15" s="51"/>
      <c r="G15" s="53">
        <v>1200</v>
      </c>
      <c r="H15" s="51"/>
      <c r="I15" s="51"/>
      <c r="J15" s="53">
        <v>1440</v>
      </c>
      <c r="K15" s="51"/>
      <c r="L15" s="51"/>
      <c r="M15" s="53">
        <v>990</v>
      </c>
      <c r="N15" s="51"/>
      <c r="O15" s="51"/>
      <c r="P15" s="53">
        <f t="shared" si="0"/>
        <v>4110</v>
      </c>
      <c r="Q15" s="44">
        <f>1.8*(0.6*(M15*N15+J15*K15+G15*H15+D15*E15))</f>
        <v>0</v>
      </c>
      <c r="R15" s="44">
        <f t="shared" ref="R15:R17" si="1">1.8*(0.4*(F15*D15+I15*G15+L15*J15+O15*M15))</f>
        <v>0</v>
      </c>
      <c r="S15" s="44">
        <f>R15+Q15</f>
        <v>0</v>
      </c>
      <c r="T15" s="13"/>
      <c r="U15" s="13"/>
      <c r="V15" s="13"/>
      <c r="W15" s="13"/>
      <c r="X15" s="13"/>
    </row>
    <row r="16" spans="1:24" x14ac:dyDescent="0.25">
      <c r="A16" s="73"/>
      <c r="B16" s="74"/>
      <c r="C16" s="62" t="s">
        <v>12</v>
      </c>
      <c r="D16" s="53">
        <v>480</v>
      </c>
      <c r="E16" s="51"/>
      <c r="F16" s="51"/>
      <c r="G16" s="53">
        <v>1200</v>
      </c>
      <c r="H16" s="51"/>
      <c r="I16" s="51"/>
      <c r="J16" s="53">
        <v>1440</v>
      </c>
      <c r="K16" s="51"/>
      <c r="L16" s="51"/>
      <c r="M16" s="53">
        <v>990</v>
      </c>
      <c r="N16" s="51"/>
      <c r="O16" s="51"/>
      <c r="P16" s="53">
        <f t="shared" si="0"/>
        <v>4110</v>
      </c>
      <c r="Q16" s="44">
        <f t="shared" ref="Q16:Q17" si="2">1.8*(0.6*(M16*N16+J16*K16+G16*H16+D16*E16))</f>
        <v>0</v>
      </c>
      <c r="R16" s="44">
        <f t="shared" si="1"/>
        <v>0</v>
      </c>
      <c r="S16" s="44">
        <f>R16+Q16</f>
        <v>0</v>
      </c>
      <c r="T16" s="13"/>
      <c r="U16" s="13"/>
      <c r="V16" s="13"/>
      <c r="W16" s="13"/>
      <c r="X16" s="13"/>
    </row>
    <row r="17" spans="1:24" x14ac:dyDescent="0.25">
      <c r="A17" s="73"/>
      <c r="B17" s="74"/>
      <c r="C17" s="62" t="s">
        <v>13</v>
      </c>
      <c r="D17" s="53">
        <v>480</v>
      </c>
      <c r="E17" s="51"/>
      <c r="F17" s="51"/>
      <c r="G17" s="53">
        <v>1200</v>
      </c>
      <c r="H17" s="51"/>
      <c r="I17" s="51"/>
      <c r="J17" s="53">
        <v>1440</v>
      </c>
      <c r="K17" s="51"/>
      <c r="L17" s="51"/>
      <c r="M17" s="53">
        <v>990</v>
      </c>
      <c r="N17" s="51"/>
      <c r="O17" s="51"/>
      <c r="P17" s="53">
        <f t="shared" si="0"/>
        <v>4110</v>
      </c>
      <c r="Q17" s="44">
        <f t="shared" si="2"/>
        <v>0</v>
      </c>
      <c r="R17" s="44">
        <f t="shared" si="1"/>
        <v>0</v>
      </c>
      <c r="S17" s="44">
        <f>R17+Q17</f>
        <v>0</v>
      </c>
      <c r="T17" s="13">
        <f>IF(W17&gt;B14,1,0)</f>
        <v>0</v>
      </c>
      <c r="U17" s="13">
        <f>IF(V17&gt;B14,1,0)</f>
        <v>0</v>
      </c>
      <c r="V17" s="13">
        <f>COUNTIF(Q14:Q17,"&gt;0")</f>
        <v>0</v>
      </c>
      <c r="W17" s="13">
        <f>COUNTIF(R14:R17,"&gt;0")</f>
        <v>0</v>
      </c>
      <c r="X17" s="13"/>
    </row>
    <row r="18" spans="1:24" ht="14.4" customHeight="1" x14ac:dyDescent="0.25">
      <c r="A18" s="83" t="s">
        <v>14</v>
      </c>
      <c r="B18" s="83"/>
      <c r="C18" s="83"/>
      <c r="D18" s="71">
        <f>SUMIFS(D14:D17,E14:E17,"&gt;0")</f>
        <v>0</v>
      </c>
      <c r="E18" s="71" cm="1">
        <f t="array" ref="E18">IFERROR(SUM(SMALL(_xlfn._xlws.FILTER(D14:D17*E14:E17, ISNUMBER(E14:E17)), _xlfn.SEQUENCE($B$14))),0)</f>
        <v>0</v>
      </c>
      <c r="F18" s="71" cm="1">
        <f t="array" ref="F18">IFERROR(SUM(SMALL(_xlfn._xlws.FILTER(E14:E17*F14:F17, ISNUMBER(F14:F17)), _xlfn.SEQUENCE($B$14))),0)</f>
        <v>0</v>
      </c>
      <c r="G18" s="71">
        <f>SUMIFS(G14:G17,H14:H17,"&gt;0")</f>
        <v>0</v>
      </c>
      <c r="H18" s="71" cm="1">
        <f t="array" ref="H18">IFERROR(SUM(SMALL(_xlfn._xlws.FILTER(G14:G17*H14:H17, ISNUMBER(H14:H17)), _xlfn.SEQUENCE($B$14))),0)</f>
        <v>0</v>
      </c>
      <c r="I18" s="71" cm="1">
        <f t="array" ref="I18">IFERROR(SUM(SMALL(_xlfn._xlws.FILTER(H14:H17*I14:I17, ISNUMBER(I14:I17)), _xlfn.SEQUENCE($B$14))),0)</f>
        <v>0</v>
      </c>
      <c r="J18" s="71">
        <f>SUMIFS(J14:J17,K14:K17,"&gt;0")</f>
        <v>0</v>
      </c>
      <c r="K18" s="71" cm="1">
        <f t="array" ref="K18">IFERROR(SUM(SMALL(_xlfn._xlws.FILTER(J14:J17*K14:K17, ISNUMBER(K14:K17)), _xlfn.SEQUENCE($B$14))),0)</f>
        <v>0</v>
      </c>
      <c r="L18" s="71" cm="1">
        <f t="array" ref="L18">IFERROR(SUM(SMALL(_xlfn._xlws.FILTER(K14:K17*L14:L17, ISNUMBER(L14:L17)), _xlfn.SEQUENCE($B$14))),0)</f>
        <v>0</v>
      </c>
      <c r="M18" s="71">
        <f>SUMIFS(M14:M17,N14:N17,"&gt;0")</f>
        <v>0</v>
      </c>
      <c r="N18" s="71" cm="1">
        <f t="array" ref="N18">IFERROR(SUM(SMALL(_xlfn._xlws.FILTER(M14:M17*N14:N17, ISNUMBER(N14:N17)), _xlfn.SEQUENCE($B$14))),0)</f>
        <v>0</v>
      </c>
      <c r="O18" s="71" cm="1">
        <f t="array" ref="O18">IFERROR(SUM(SMALL(_xlfn._xlws.FILTER(N14:N17*O14:O17, ISNUMBER(O14:O17)), _xlfn.SEQUENCE($B$14))),0)</f>
        <v>0</v>
      </c>
      <c r="P18" s="71">
        <f>M18+J18+G18+D18</f>
        <v>0</v>
      </c>
      <c r="Q18" s="71">
        <f>SUM(Q14:Q17)</f>
        <v>0</v>
      </c>
      <c r="R18" s="71">
        <f>SUM(R14:R17)</f>
        <v>0</v>
      </c>
      <c r="S18" s="71">
        <f>Q18+R18</f>
        <v>0</v>
      </c>
      <c r="T18" s="13"/>
      <c r="U18" s="13"/>
      <c r="V18" s="13"/>
      <c r="W18" s="13"/>
      <c r="X18" s="13"/>
    </row>
    <row r="19" spans="1:24" ht="26.4" customHeight="1" x14ac:dyDescent="0.25">
      <c r="A19" s="85" t="s">
        <v>3</v>
      </c>
      <c r="B19" s="86" t="s">
        <v>99</v>
      </c>
      <c r="C19" s="85" t="s">
        <v>4</v>
      </c>
      <c r="D19" s="85" t="s">
        <v>40</v>
      </c>
      <c r="E19" s="85"/>
      <c r="F19" s="85"/>
      <c r="G19" s="85" t="s">
        <v>44</v>
      </c>
      <c r="H19" s="85"/>
      <c r="I19" s="85"/>
      <c r="J19" s="89" t="s">
        <v>61</v>
      </c>
      <c r="K19" s="89"/>
      <c r="L19" s="89"/>
      <c r="M19" s="89" t="s">
        <v>62</v>
      </c>
      <c r="N19" s="89"/>
      <c r="O19" s="89"/>
      <c r="P19" s="85" t="s">
        <v>5</v>
      </c>
      <c r="Q19" s="85"/>
      <c r="R19" s="85"/>
      <c r="S19" s="85"/>
      <c r="T19" s="41"/>
      <c r="U19" s="41"/>
      <c r="V19" s="41"/>
      <c r="W19" s="41"/>
      <c r="X19" s="41"/>
    </row>
    <row r="20" spans="1:24" ht="39.6" x14ac:dyDescent="0.25">
      <c r="A20" s="85"/>
      <c r="B20" s="86"/>
      <c r="C20" s="85"/>
      <c r="D20" s="64" t="s">
        <v>84</v>
      </c>
      <c r="E20" s="65" t="s">
        <v>85</v>
      </c>
      <c r="F20" s="66" t="s">
        <v>86</v>
      </c>
      <c r="G20" s="64" t="s">
        <v>84</v>
      </c>
      <c r="H20" s="65" t="s">
        <v>85</v>
      </c>
      <c r="I20" s="66" t="s">
        <v>86</v>
      </c>
      <c r="J20" s="64" t="s">
        <v>84</v>
      </c>
      <c r="K20" s="65" t="s">
        <v>85</v>
      </c>
      <c r="L20" s="66" t="s">
        <v>86</v>
      </c>
      <c r="M20" s="64" t="s">
        <v>84</v>
      </c>
      <c r="N20" s="65" t="s">
        <v>85</v>
      </c>
      <c r="O20" s="66" t="s">
        <v>86</v>
      </c>
      <c r="P20" s="64" t="s">
        <v>84</v>
      </c>
      <c r="Q20" s="65" t="s">
        <v>85</v>
      </c>
      <c r="R20" s="66" t="s">
        <v>86</v>
      </c>
      <c r="S20" s="67" t="s">
        <v>100</v>
      </c>
      <c r="T20" s="6"/>
      <c r="U20" s="6"/>
      <c r="V20" s="6"/>
      <c r="W20" s="6"/>
      <c r="X20" s="6"/>
    </row>
    <row r="21" spans="1:24" x14ac:dyDescent="0.25">
      <c r="A21" s="73" t="s">
        <v>6</v>
      </c>
      <c r="B21" s="74">
        <v>3</v>
      </c>
      <c r="C21" s="62" t="s">
        <v>7</v>
      </c>
      <c r="D21" s="53">
        <v>480</v>
      </c>
      <c r="E21" s="51"/>
      <c r="F21" s="52"/>
      <c r="G21" s="53">
        <v>1200</v>
      </c>
      <c r="H21" s="51"/>
      <c r="I21" s="51"/>
      <c r="J21" s="53">
        <v>1440</v>
      </c>
      <c r="K21" s="51"/>
      <c r="L21" s="51"/>
      <c r="M21" s="53">
        <v>990</v>
      </c>
      <c r="N21" s="51"/>
      <c r="O21" s="51"/>
      <c r="P21" s="53">
        <f t="shared" ref="P21:P43" si="3">D21+G21+J21+M21</f>
        <v>4110</v>
      </c>
      <c r="Q21" s="44">
        <f>1.8*(0.6*(M21*N21+J21*K21+G21*H21+D21*E21))*1.18</f>
        <v>0</v>
      </c>
      <c r="R21" s="44">
        <f>1.8*(0.4*(F21*D21+I21*G21+L21*J21+O21*M21))*1.18</f>
        <v>0</v>
      </c>
      <c r="S21" s="44">
        <f>Q21+R21</f>
        <v>0</v>
      </c>
      <c r="T21" s="13"/>
      <c r="U21" s="13"/>
      <c r="V21" s="13"/>
      <c r="W21" s="13"/>
      <c r="X21" s="13"/>
    </row>
    <row r="22" spans="1:24" x14ac:dyDescent="0.25">
      <c r="A22" s="73"/>
      <c r="B22" s="74"/>
      <c r="C22" s="62" t="s">
        <v>8</v>
      </c>
      <c r="D22" s="53">
        <v>480</v>
      </c>
      <c r="E22" s="51"/>
      <c r="F22" s="52"/>
      <c r="G22" s="53">
        <v>1200</v>
      </c>
      <c r="H22" s="51"/>
      <c r="I22" s="51"/>
      <c r="J22" s="53">
        <v>1440</v>
      </c>
      <c r="K22" s="51"/>
      <c r="L22" s="51"/>
      <c r="M22" s="53">
        <v>990</v>
      </c>
      <c r="N22" s="51"/>
      <c r="O22" s="51"/>
      <c r="P22" s="53">
        <f t="shared" ref="P22" si="4">D22+G22+J22+M22</f>
        <v>4110</v>
      </c>
      <c r="Q22" s="44">
        <f t="shared" ref="Q22" si="5">1.8*(0.6*(M22*N22+J22*K22+G22*H22+D22*E22))*1.18</f>
        <v>0</v>
      </c>
      <c r="R22" s="44">
        <f t="shared" ref="R22:R24" si="6">1.8*(0.4*(F22*D22+I22*G22+L22*J22+O22*M22))*1.18</f>
        <v>0</v>
      </c>
      <c r="S22" s="44">
        <f>R22+Q22</f>
        <v>0</v>
      </c>
      <c r="T22" s="13"/>
      <c r="U22" s="13"/>
      <c r="V22" s="13"/>
      <c r="W22" s="13"/>
      <c r="X22" s="13"/>
    </row>
    <row r="23" spans="1:24" x14ac:dyDescent="0.25">
      <c r="A23" s="73"/>
      <c r="B23" s="74"/>
      <c r="C23" s="62" t="s">
        <v>56</v>
      </c>
      <c r="D23" s="53">
        <v>480</v>
      </c>
      <c r="E23" s="51"/>
      <c r="F23" s="52"/>
      <c r="G23" s="53">
        <v>1200</v>
      </c>
      <c r="H23" s="51"/>
      <c r="I23" s="51"/>
      <c r="J23" s="53">
        <v>1440</v>
      </c>
      <c r="K23" s="51"/>
      <c r="L23" s="51"/>
      <c r="M23" s="53">
        <v>990</v>
      </c>
      <c r="N23" s="51"/>
      <c r="O23" s="51"/>
      <c r="P23" s="53">
        <f t="shared" si="3"/>
        <v>4110</v>
      </c>
      <c r="Q23" s="44">
        <f>1.8*(0.6*(M23*N23+J23*K23+G23*H23+D23*E23))*1.18</f>
        <v>0</v>
      </c>
      <c r="R23" s="44">
        <f t="shared" si="6"/>
        <v>0</v>
      </c>
      <c r="S23" s="44">
        <f>R23+Q23</f>
        <v>0</v>
      </c>
      <c r="T23" s="13"/>
      <c r="U23" s="13"/>
      <c r="V23" s="13"/>
      <c r="W23" s="13"/>
      <c r="X23" s="13"/>
    </row>
    <row r="24" spans="1:24" x14ac:dyDescent="0.25">
      <c r="A24" s="73"/>
      <c r="B24" s="74"/>
      <c r="C24" s="62" t="s">
        <v>9</v>
      </c>
      <c r="D24" s="53">
        <v>480</v>
      </c>
      <c r="E24" s="51"/>
      <c r="F24" s="52"/>
      <c r="G24" s="53">
        <v>1200</v>
      </c>
      <c r="H24" s="51"/>
      <c r="I24" s="51"/>
      <c r="J24" s="53">
        <v>1440</v>
      </c>
      <c r="K24" s="51"/>
      <c r="L24" s="51"/>
      <c r="M24" s="53">
        <v>990</v>
      </c>
      <c r="N24" s="51"/>
      <c r="O24" s="51"/>
      <c r="P24" s="53">
        <f t="shared" si="3"/>
        <v>4110</v>
      </c>
      <c r="Q24" s="44">
        <f>1.8*(0.6*(M24*N24+J24*K24+G24*H24+D24*E24))*1.18</f>
        <v>0</v>
      </c>
      <c r="R24" s="44">
        <f t="shared" si="6"/>
        <v>0</v>
      </c>
      <c r="S24" s="44">
        <f>R24+Q24</f>
        <v>0</v>
      </c>
      <c r="T24" s="13">
        <f>IF(W24&gt;B21,1,0)</f>
        <v>0</v>
      </c>
      <c r="U24" s="13">
        <f>IF(V24&gt;B21,1,0)</f>
        <v>0</v>
      </c>
      <c r="V24" s="13">
        <f>COUNTIF(Q21:Q24,"&gt;0")</f>
        <v>0</v>
      </c>
      <c r="W24" s="13">
        <f>COUNTIF(R21:R24,"&gt;0")</f>
        <v>0</v>
      </c>
      <c r="X24" s="13"/>
    </row>
    <row r="25" spans="1:24" x14ac:dyDescent="0.25">
      <c r="A25" s="83" t="s">
        <v>80</v>
      </c>
      <c r="B25" s="83"/>
      <c r="C25" s="83"/>
      <c r="D25" s="71">
        <f>SUMIFS(D21:D24,E21:E24,"&gt;0")</f>
        <v>0</v>
      </c>
      <c r="E25" s="71" cm="1">
        <f t="array" ref="E25">IFERROR(SUM(SMALL(_xlfn._xlws.FILTER(D21:D24*E21:E24, ISNUMBER(E21:E24)), _xlfn.SEQUENCE($B$21))),0)</f>
        <v>0</v>
      </c>
      <c r="F25" s="71" cm="1">
        <f t="array" ref="F25">IFERROR(SUM(SMALL(_xlfn._xlws.FILTER(D21:D24*F21:F24, ISNUMBER(F21:F24)), _xlfn.SEQUENCE($B$21))),0)</f>
        <v>0</v>
      </c>
      <c r="G25" s="71">
        <f>SUMIFS(G21:G24,H21:H24,"&gt;0")</f>
        <v>0</v>
      </c>
      <c r="H25" s="71" cm="1">
        <f t="array" ref="H25">IFERROR(SUM(SMALL(_xlfn._xlws.FILTER(G21:G24*H21:H24, ISNUMBER(H21:H24)), _xlfn.SEQUENCE($B$21))),0)</f>
        <v>0</v>
      </c>
      <c r="I25" s="71" cm="1">
        <f t="array" ref="I25">IFERROR(SUM(SMALL(_xlfn._xlws.FILTER(G21:G24*I21:I24, ISNUMBER(I21:I24)), _xlfn.SEQUENCE($B$21))),0)</f>
        <v>0</v>
      </c>
      <c r="J25" s="71">
        <f>SUMIFS(J21:J24,K21:K24,"&gt;0")</f>
        <v>0</v>
      </c>
      <c r="K25" s="71" cm="1">
        <f t="array" ref="K25">IFERROR(SUM(SMALL(_xlfn._xlws.FILTER(J21:J24*K21:K24, ISNUMBER(K21:K24)), _xlfn.SEQUENCE($B$21))),0)</f>
        <v>0</v>
      </c>
      <c r="L25" s="71" cm="1">
        <f t="array" ref="L25">IFERROR(SUM(SMALL(_xlfn._xlws.FILTER(J21:J24*L21:L24, ISNUMBER(L21:L24)), _xlfn.SEQUENCE($B$21))),0)</f>
        <v>0</v>
      </c>
      <c r="M25" s="71">
        <f>SUMIFS(M21:M24,N21:N24,"&gt;0")</f>
        <v>0</v>
      </c>
      <c r="N25" s="71" cm="1">
        <f t="array" ref="N25">IFERROR(SUM(SMALL(_xlfn._xlws.FILTER(M21:M24*N21:N24, ISNUMBER(N21:N24)), _xlfn.SEQUENCE($B$21))),0)</f>
        <v>0</v>
      </c>
      <c r="O25" s="71" cm="1">
        <f t="array" ref="O25">IFERROR(SUM(SMALL(_xlfn._xlws.FILTER(M21:M24*O21:O24, ISNUMBER(O21:O24)), _xlfn.SEQUENCE($B$21))),0)</f>
        <v>0</v>
      </c>
      <c r="P25" s="71">
        <f>M25+J25+G25+D25</f>
        <v>0</v>
      </c>
      <c r="Q25" s="71">
        <f>SUM(Q21:Q24)</f>
        <v>0</v>
      </c>
      <c r="R25" s="71">
        <f>SUM(R21:R24)</f>
        <v>0</v>
      </c>
      <c r="S25" s="71">
        <f t="shared" ref="S25:S49" si="7">Q25+R25</f>
        <v>0</v>
      </c>
      <c r="T25" s="13"/>
      <c r="U25" s="13"/>
      <c r="V25" s="13"/>
      <c r="W25" s="13"/>
      <c r="X25" s="13"/>
    </row>
    <row r="26" spans="1:24" x14ac:dyDescent="0.25">
      <c r="A26" s="73" t="s">
        <v>15</v>
      </c>
      <c r="B26" s="74">
        <v>2</v>
      </c>
      <c r="C26" s="62" t="s">
        <v>16</v>
      </c>
      <c r="D26" s="53">
        <v>480</v>
      </c>
      <c r="E26" s="51"/>
      <c r="F26" s="52"/>
      <c r="G26" s="53">
        <v>960</v>
      </c>
      <c r="H26" s="52"/>
      <c r="I26" s="52"/>
      <c r="J26" s="53">
        <v>1440</v>
      </c>
      <c r="K26" s="51"/>
      <c r="L26" s="51"/>
      <c r="M26" s="53">
        <v>900</v>
      </c>
      <c r="N26" s="51"/>
      <c r="O26" s="51"/>
      <c r="P26" s="53">
        <f t="shared" si="3"/>
        <v>3780</v>
      </c>
      <c r="Q26" s="44">
        <f t="shared" ref="Q26:Q28" si="8">1.8*(0.6*(M26*N26+J26*K26+G26*H26+D26*E26))*1.18</f>
        <v>0</v>
      </c>
      <c r="R26" s="44">
        <f t="shared" ref="R26:R28" si="9">1.8*(0.4*(F26*D26+I26*G26+L26*J26+O26*M26))*1.18</f>
        <v>0</v>
      </c>
      <c r="S26" s="44">
        <f t="shared" si="7"/>
        <v>0</v>
      </c>
      <c r="T26" s="13"/>
      <c r="U26" s="13"/>
      <c r="V26" s="13"/>
      <c r="W26" s="13"/>
      <c r="X26" s="13"/>
    </row>
    <row r="27" spans="1:24" x14ac:dyDescent="0.25">
      <c r="A27" s="73"/>
      <c r="B27" s="74"/>
      <c r="C27" s="62" t="s">
        <v>67</v>
      </c>
      <c r="D27" s="53">
        <v>480</v>
      </c>
      <c r="E27" s="51"/>
      <c r="F27" s="52"/>
      <c r="G27" s="53">
        <v>960</v>
      </c>
      <c r="H27" s="52"/>
      <c r="I27" s="52"/>
      <c r="J27" s="53">
        <v>1440</v>
      </c>
      <c r="K27" s="51"/>
      <c r="L27" s="51"/>
      <c r="M27" s="53">
        <v>900</v>
      </c>
      <c r="N27" s="51"/>
      <c r="O27" s="51"/>
      <c r="P27" s="53">
        <f t="shared" ref="P27" si="10">D27+G27+J27+M27</f>
        <v>3780</v>
      </c>
      <c r="Q27" s="44">
        <f t="shared" si="8"/>
        <v>0</v>
      </c>
      <c r="R27" s="44">
        <f t="shared" si="9"/>
        <v>0</v>
      </c>
      <c r="S27" s="44">
        <f t="shared" si="7"/>
        <v>0</v>
      </c>
      <c r="T27" s="13"/>
      <c r="U27" s="13"/>
      <c r="V27" s="13"/>
      <c r="W27" s="13"/>
      <c r="X27" s="13"/>
    </row>
    <row r="28" spans="1:24" ht="14.4" thickBot="1" x14ac:dyDescent="0.3">
      <c r="A28" s="73"/>
      <c r="B28" s="74"/>
      <c r="C28" s="62" t="s">
        <v>17</v>
      </c>
      <c r="D28" s="53">
        <v>480</v>
      </c>
      <c r="E28" s="51"/>
      <c r="F28" s="52"/>
      <c r="G28" s="53">
        <v>960</v>
      </c>
      <c r="H28" s="52"/>
      <c r="I28" s="52"/>
      <c r="J28" s="53">
        <v>1440</v>
      </c>
      <c r="K28" s="51"/>
      <c r="L28" s="51"/>
      <c r="M28" s="53">
        <v>900</v>
      </c>
      <c r="N28" s="51"/>
      <c r="O28" s="51"/>
      <c r="P28" s="53">
        <f t="shared" si="3"/>
        <v>3780</v>
      </c>
      <c r="Q28" s="44">
        <f t="shared" si="8"/>
        <v>0</v>
      </c>
      <c r="R28" s="44">
        <f t="shared" si="9"/>
        <v>0</v>
      </c>
      <c r="S28" s="44">
        <f t="shared" si="7"/>
        <v>0</v>
      </c>
      <c r="T28" s="13">
        <f>IF(W28&gt;B26,1,0)</f>
        <v>0</v>
      </c>
      <c r="U28" s="13">
        <f>IF(V28&gt;B26,1,0)</f>
        <v>0</v>
      </c>
      <c r="V28" s="13">
        <f>COUNTIF(Q26:Q28,"&gt;0")</f>
        <v>0</v>
      </c>
      <c r="W28" s="13">
        <f>COUNTIF(R26:R28,"&gt;0")</f>
        <v>0</v>
      </c>
      <c r="X28" s="13"/>
    </row>
    <row r="29" spans="1:24" ht="14.4" customHeight="1" thickBot="1" x14ac:dyDescent="0.3">
      <c r="A29" s="83" t="s">
        <v>18</v>
      </c>
      <c r="B29" s="83"/>
      <c r="C29" s="83"/>
      <c r="D29" s="71">
        <f>SUMIFS(D26:D28,E26:E28,"&gt;0")</f>
        <v>0</v>
      </c>
      <c r="E29" s="71" cm="1">
        <f t="array" ref="E29">IFERROR(SUM(SMALL(_xlfn._xlws.FILTER(D26:D28*E26:E28, ISNUMBER(E26:E28)), _xlfn.SEQUENCE($B$26))),0)</f>
        <v>0</v>
      </c>
      <c r="F29" s="71" cm="1">
        <f t="array" ref="F29">IFERROR(SUM(SMALL(_xlfn._xlws.FILTER(D26:D28*F26:F28, ISNUMBER(F26:F28)), _xlfn.SEQUENCE($B$26))),0)</f>
        <v>0</v>
      </c>
      <c r="G29" s="71">
        <f>SUMIFS(G26:G28,H26:H28,"&gt;0")</f>
        <v>0</v>
      </c>
      <c r="H29" s="71" cm="1">
        <f t="array" ref="H29">IFERROR(SUM(SMALL(_xlfn._xlws.FILTER(G26:G28*H26:H28, ISNUMBER(H26:H28)), _xlfn.SEQUENCE($B$26))),0)</f>
        <v>0</v>
      </c>
      <c r="I29" s="71" cm="1">
        <f t="array" ref="I29">IFERROR(SUM(SMALL(_xlfn._xlws.FILTER(G26:G28*I26:I28, ISNUMBER(I26:I28)), _xlfn.SEQUENCE($B$26))),0)</f>
        <v>0</v>
      </c>
      <c r="J29" s="71">
        <f>SUMIFS(J26:J28,K26:K28,"&gt;0")</f>
        <v>0</v>
      </c>
      <c r="K29" s="71" cm="1">
        <f t="array" ref="K29">IFERROR(SUM(SMALL(_xlfn._xlws.FILTER(J26:J28*K26:K28, ISNUMBER(K26:K28)), _xlfn.SEQUENCE($B$26))),0)</f>
        <v>0</v>
      </c>
      <c r="L29" s="71" cm="1">
        <f t="array" ref="L29">IFERROR(SUM(SMALL(_xlfn._xlws.FILTER(J26:J28*L26:L28, ISNUMBER(L26:L28)), _xlfn.SEQUENCE($B$26))),0)</f>
        <v>0</v>
      </c>
      <c r="M29" s="71">
        <f>SUMIFS(M26:M28,N26:N28,"&gt;0")</f>
        <v>0</v>
      </c>
      <c r="N29" s="71" cm="1">
        <f t="array" ref="N29">IFERROR(SUM(SMALL(_xlfn._xlws.FILTER(M26:M28*N26:N28, ISNUMBER(N26:N28)), _xlfn.SEQUENCE($B$26))),0)</f>
        <v>0</v>
      </c>
      <c r="O29" s="71" cm="1">
        <f t="array" ref="O29">IFERROR(SUM(SMALL(_xlfn._xlws.FILTER(M26:M28*O26:O28, ISNUMBER(O26:O28)), _xlfn.SEQUENCE($B$26))),0)</f>
        <v>0</v>
      </c>
      <c r="P29" s="71">
        <f>M29+J29+G29+D29</f>
        <v>0</v>
      </c>
      <c r="Q29" s="71">
        <f>SUM(Q26:Q28)</f>
        <v>0</v>
      </c>
      <c r="R29" s="71">
        <f>SUM(R26:R28)</f>
        <v>0</v>
      </c>
      <c r="S29" s="71">
        <f t="shared" si="7"/>
        <v>0</v>
      </c>
      <c r="T29" s="14"/>
      <c r="U29" s="14"/>
      <c r="V29" s="14"/>
      <c r="W29" s="14"/>
      <c r="X29" s="14"/>
    </row>
    <row r="30" spans="1:24" x14ac:dyDescent="0.25">
      <c r="A30" s="73" t="s">
        <v>25</v>
      </c>
      <c r="B30" s="74">
        <v>1</v>
      </c>
      <c r="C30" s="62" t="s">
        <v>9</v>
      </c>
      <c r="D30" s="53">
        <v>180</v>
      </c>
      <c r="E30" s="51"/>
      <c r="F30" s="52"/>
      <c r="G30" s="53">
        <v>900</v>
      </c>
      <c r="H30" s="52"/>
      <c r="I30" s="52"/>
      <c r="J30" s="53">
        <v>960</v>
      </c>
      <c r="K30" s="51"/>
      <c r="L30" s="51"/>
      <c r="M30" s="53">
        <v>600</v>
      </c>
      <c r="N30" s="51"/>
      <c r="O30" s="51"/>
      <c r="P30" s="53">
        <f t="shared" si="3"/>
        <v>2640</v>
      </c>
      <c r="Q30" s="44">
        <f t="shared" ref="Q30" si="11">1.8*(0.6*(M30*N30+J30*K30+G30*H30+D30*E30))*1.18</f>
        <v>0</v>
      </c>
      <c r="R30" s="44">
        <f t="shared" ref="R30:R32" si="12">1.8*(0.4*(F30*D30+I30*G30+L30*J30+O30*M30))*1.18</f>
        <v>0</v>
      </c>
      <c r="S30" s="44">
        <f t="shared" si="7"/>
        <v>0</v>
      </c>
      <c r="T30" s="13"/>
      <c r="U30" s="13"/>
      <c r="V30" s="13"/>
      <c r="W30" s="13"/>
      <c r="X30" s="15"/>
    </row>
    <row r="31" spans="1:24" x14ac:dyDescent="0.25">
      <c r="A31" s="73"/>
      <c r="B31" s="74"/>
      <c r="C31" s="62" t="s">
        <v>51</v>
      </c>
      <c r="D31" s="53">
        <v>180</v>
      </c>
      <c r="E31" s="51"/>
      <c r="F31" s="52"/>
      <c r="G31" s="53">
        <v>900</v>
      </c>
      <c r="H31" s="52"/>
      <c r="I31" s="52"/>
      <c r="J31" s="53">
        <v>960</v>
      </c>
      <c r="K31" s="51"/>
      <c r="L31" s="51"/>
      <c r="M31" s="53">
        <v>600</v>
      </c>
      <c r="N31" s="51"/>
      <c r="O31" s="51"/>
      <c r="P31" s="53">
        <f t="shared" si="3"/>
        <v>2640</v>
      </c>
      <c r="Q31" s="44">
        <f>1.8*(0.6*(M31*N31+J31*K31+G31*H31+D31*E31))*1.18</f>
        <v>0</v>
      </c>
      <c r="R31" s="44">
        <f t="shared" si="12"/>
        <v>0</v>
      </c>
      <c r="S31" s="44">
        <f t="shared" si="7"/>
        <v>0</v>
      </c>
      <c r="T31" s="13"/>
      <c r="U31" s="13"/>
      <c r="V31" s="13"/>
      <c r="W31" s="13"/>
      <c r="X31" s="15"/>
    </row>
    <row r="32" spans="1:24" ht="14.4" thickBot="1" x14ac:dyDescent="0.3">
      <c r="A32" s="73"/>
      <c r="B32" s="74"/>
      <c r="C32" s="62" t="s">
        <v>52</v>
      </c>
      <c r="D32" s="53">
        <v>180</v>
      </c>
      <c r="E32" s="51"/>
      <c r="F32" s="52"/>
      <c r="G32" s="53">
        <v>900</v>
      </c>
      <c r="H32" s="52"/>
      <c r="I32" s="52"/>
      <c r="J32" s="53">
        <v>960</v>
      </c>
      <c r="K32" s="51"/>
      <c r="L32" s="51"/>
      <c r="M32" s="53">
        <v>600</v>
      </c>
      <c r="N32" s="51"/>
      <c r="O32" s="51"/>
      <c r="P32" s="53">
        <f t="shared" si="3"/>
        <v>2640</v>
      </c>
      <c r="Q32" s="44">
        <f>1.8*(0.6*(M32*N32+J32*K32+G32*H32+D32*E32))*1.18</f>
        <v>0</v>
      </c>
      <c r="R32" s="44">
        <f t="shared" si="12"/>
        <v>0</v>
      </c>
      <c r="S32" s="44">
        <f t="shared" si="7"/>
        <v>0</v>
      </c>
      <c r="T32" s="13">
        <f>IF(W32&gt;B30,1,0)</f>
        <v>0</v>
      </c>
      <c r="U32" s="13">
        <f>IF(V32&gt;B30,1,0)</f>
        <v>0</v>
      </c>
      <c r="V32" s="13">
        <f>COUNTIF(Q30:Q32,"&gt;0")</f>
        <v>0</v>
      </c>
      <c r="W32" s="13">
        <f>COUNTIF(R30:R32,"&gt;0")</f>
        <v>0</v>
      </c>
      <c r="X32" s="16">
        <f>SUM(Q32:W32)</f>
        <v>0</v>
      </c>
    </row>
    <row r="33" spans="1:26" ht="14.4" customHeight="1" thickBot="1" x14ac:dyDescent="0.3">
      <c r="A33" s="83" t="s">
        <v>19</v>
      </c>
      <c r="B33" s="83"/>
      <c r="C33" s="83"/>
      <c r="D33" s="71">
        <f>SUMIFS(D30:D32,E30:E32,"&gt;0")</f>
        <v>0</v>
      </c>
      <c r="E33" s="71" cm="1">
        <f t="array" ref="E33">IFERROR(SUM(SMALL(_xlfn._xlws.FILTER(D30:D32*E30:E32, ISNUMBER(E30:E32)), _xlfn.SEQUENCE($B$30))),0)</f>
        <v>0</v>
      </c>
      <c r="F33" s="71" cm="1">
        <f t="array" ref="F33">IFERROR(SUM(SMALL(_xlfn._xlws.FILTER(D30:D32*F30:F32, ISNUMBER(F30:F32)), _xlfn.SEQUENCE($B$30))),0)</f>
        <v>0</v>
      </c>
      <c r="G33" s="71">
        <f>SUMIFS(G30:G32,H30:H32,"&gt;0")</f>
        <v>0</v>
      </c>
      <c r="H33" s="71" cm="1">
        <f t="array" ref="H33">IFERROR(SUM(SMALL(_xlfn._xlws.FILTER(G30:G32*H30:H32, ISNUMBER(H30:H32)), _xlfn.SEQUENCE($B$30))),0)</f>
        <v>0</v>
      </c>
      <c r="I33" s="71" cm="1">
        <f t="array" ref="I33">IFERROR(SUM(SMALL(_xlfn._xlws.FILTER(G30:G32*I30:I32, ISNUMBER(I30:I32)), _xlfn.SEQUENCE($B$30))),0)</f>
        <v>0</v>
      </c>
      <c r="J33" s="71">
        <f>SUMIFS(J30:J32,K30:K32,"&gt;0")</f>
        <v>0</v>
      </c>
      <c r="K33" s="71" cm="1">
        <f t="array" ref="K33">IFERROR(SUM(SMALL(_xlfn._xlws.FILTER(J30:J32*K30:K32, ISNUMBER(K30:K32)), _xlfn.SEQUENCE($B$30))),0)</f>
        <v>0</v>
      </c>
      <c r="L33" s="71" cm="1">
        <f t="array" ref="L33">IFERROR(SUM(SMALL(_xlfn._xlws.FILTER(J30:J32*L30:L32, ISNUMBER(L30:L32)), _xlfn.SEQUENCE($B$30))),0)</f>
        <v>0</v>
      </c>
      <c r="M33" s="71">
        <f>SUMIFS(M30:M32,N30:N32,"&gt;0")</f>
        <v>0</v>
      </c>
      <c r="N33" s="71" cm="1">
        <f t="array" ref="N33">IFERROR(SUM(SMALL(_xlfn._xlws.FILTER(M30:M32*N30:N32, ISNUMBER(N30:N32)), _xlfn.SEQUENCE($B$30))),0)</f>
        <v>0</v>
      </c>
      <c r="O33" s="71" cm="1">
        <f t="array" ref="O33">IFERROR(SUM(SMALL(_xlfn._xlws.FILTER(M30:M32*O30:O32, ISNUMBER(O30:O32)), _xlfn.SEQUENCE($B$30))),0)</f>
        <v>0</v>
      </c>
      <c r="P33" s="71">
        <f>M33+J33+G33+D33</f>
        <v>0</v>
      </c>
      <c r="Q33" s="71">
        <f>SUM(Q30:Q32)</f>
        <v>0</v>
      </c>
      <c r="R33" s="71">
        <f>SUM(R30:R32)</f>
        <v>0</v>
      </c>
      <c r="S33" s="71">
        <f t="shared" si="7"/>
        <v>0</v>
      </c>
      <c r="T33" s="14"/>
      <c r="U33" s="14"/>
      <c r="V33" s="14"/>
      <c r="W33" s="14"/>
      <c r="X33" s="14"/>
    </row>
    <row r="34" spans="1:26" x14ac:dyDescent="0.25">
      <c r="A34" s="73" t="s">
        <v>20</v>
      </c>
      <c r="B34" s="74">
        <v>1</v>
      </c>
      <c r="C34" s="62" t="s">
        <v>21</v>
      </c>
      <c r="D34" s="53">
        <v>180</v>
      </c>
      <c r="E34" s="51"/>
      <c r="F34" s="52"/>
      <c r="G34" s="53">
        <v>600</v>
      </c>
      <c r="H34" s="52"/>
      <c r="I34" s="52"/>
      <c r="J34" s="53">
        <v>600</v>
      </c>
      <c r="K34" s="51"/>
      <c r="L34" s="51"/>
      <c r="M34" s="53">
        <v>420</v>
      </c>
      <c r="N34" s="51"/>
      <c r="O34" s="51"/>
      <c r="P34" s="53">
        <f t="shared" si="3"/>
        <v>1800</v>
      </c>
      <c r="Q34" s="44">
        <f t="shared" ref="Q34:Q36" si="13">1.8*(0.6*(M34*N34+J34*K34+G34*H34+D34*E34))*1.18</f>
        <v>0</v>
      </c>
      <c r="R34" s="44">
        <f t="shared" ref="R34:R36" si="14">1.8*(0.4*(F34*D34+I34*G34+L34*J34+O34*M34))*1.18</f>
        <v>0</v>
      </c>
      <c r="S34" s="44">
        <f t="shared" si="7"/>
        <v>0</v>
      </c>
      <c r="T34" s="13"/>
      <c r="U34" s="13"/>
      <c r="V34" s="13"/>
      <c r="W34" s="13"/>
      <c r="X34" s="17"/>
    </row>
    <row r="35" spans="1:26" x14ac:dyDescent="0.25">
      <c r="A35" s="73"/>
      <c r="B35" s="74"/>
      <c r="C35" s="62" t="s">
        <v>22</v>
      </c>
      <c r="D35" s="53">
        <v>180</v>
      </c>
      <c r="E35" s="52"/>
      <c r="F35" s="52"/>
      <c r="G35" s="53">
        <v>600</v>
      </c>
      <c r="H35" s="52"/>
      <c r="I35" s="52"/>
      <c r="J35" s="53">
        <v>600</v>
      </c>
      <c r="K35" s="51"/>
      <c r="L35" s="51"/>
      <c r="M35" s="53">
        <v>420</v>
      </c>
      <c r="N35" s="51"/>
      <c r="O35" s="51"/>
      <c r="P35" s="53">
        <f t="shared" si="3"/>
        <v>1800</v>
      </c>
      <c r="Q35" s="44">
        <f t="shared" si="13"/>
        <v>0</v>
      </c>
      <c r="R35" s="44">
        <f t="shared" si="14"/>
        <v>0</v>
      </c>
      <c r="S35" s="44">
        <f t="shared" si="7"/>
        <v>0</v>
      </c>
      <c r="T35" s="13"/>
      <c r="U35" s="13"/>
      <c r="V35" s="13"/>
      <c r="W35" s="13"/>
      <c r="X35" s="17"/>
    </row>
    <row r="36" spans="1:26" ht="14.4" thickBot="1" x14ac:dyDescent="0.3">
      <c r="A36" s="73"/>
      <c r="B36" s="74"/>
      <c r="C36" s="62" t="s">
        <v>23</v>
      </c>
      <c r="D36" s="53">
        <v>180</v>
      </c>
      <c r="E36" s="52"/>
      <c r="F36" s="52"/>
      <c r="G36" s="53">
        <v>600</v>
      </c>
      <c r="H36" s="52"/>
      <c r="I36" s="52"/>
      <c r="J36" s="53">
        <v>600</v>
      </c>
      <c r="K36" s="51"/>
      <c r="L36" s="51"/>
      <c r="M36" s="53">
        <v>420</v>
      </c>
      <c r="N36" s="51"/>
      <c r="O36" s="51"/>
      <c r="P36" s="53">
        <f t="shared" si="3"/>
        <v>1800</v>
      </c>
      <c r="Q36" s="44">
        <f t="shared" si="13"/>
        <v>0</v>
      </c>
      <c r="R36" s="44">
        <f t="shared" si="14"/>
        <v>0</v>
      </c>
      <c r="S36" s="44">
        <f t="shared" si="7"/>
        <v>0</v>
      </c>
      <c r="T36" s="13">
        <f>IF(W36&gt;B34,1,0)</f>
        <v>0</v>
      </c>
      <c r="U36" s="13">
        <f>IF(V36&gt;B34,1,0)</f>
        <v>0</v>
      </c>
      <c r="V36" s="13">
        <f>COUNTIF(Q34:Q36,"&gt;0")</f>
        <v>0</v>
      </c>
      <c r="W36" s="13">
        <f>COUNTIF(R34:R36,"&gt;0")</f>
        <v>0</v>
      </c>
      <c r="X36" s="17">
        <f t="shared" ref="X36" si="15">R36</f>
        <v>0</v>
      </c>
    </row>
    <row r="37" spans="1:26" ht="14.4" customHeight="1" thickBot="1" x14ac:dyDescent="0.3">
      <c r="A37" s="83" t="s">
        <v>24</v>
      </c>
      <c r="B37" s="83"/>
      <c r="C37" s="83"/>
      <c r="D37" s="71">
        <f>SUMIFS(D34:D36,E34:E36,"&gt;0")</f>
        <v>0</v>
      </c>
      <c r="E37" s="71" cm="1">
        <f t="array" ref="E37">IFERROR(SUM(SMALL(_xlfn._xlws.FILTER(D34:D36*E34:E36, ISNUMBER(E34:E36)), _xlfn.SEQUENCE($B$34))),0)</f>
        <v>0</v>
      </c>
      <c r="F37" s="71" cm="1">
        <f t="array" ref="F37">IFERROR(SUM(SMALL(_xlfn._xlws.FILTER(D34:D36*F34:F36, ISNUMBER(F34:F36)), _xlfn.SEQUENCE($B$34))),0)</f>
        <v>0</v>
      </c>
      <c r="G37" s="71">
        <f>SUMIFS(G34:G36,H34:H36,"&gt;0")</f>
        <v>0</v>
      </c>
      <c r="H37" s="71" cm="1">
        <f t="array" ref="H37">IFERROR(SUM(SMALL(_xlfn._xlws.FILTER(G34:G36*H34:H36, ISNUMBER(H34:H36)), _xlfn.SEQUENCE($B$34))),0)</f>
        <v>0</v>
      </c>
      <c r="I37" s="71" cm="1">
        <f t="array" ref="I37">IFERROR(SUM(SMALL(_xlfn._xlws.FILTER(G34:G36*I34:I36, ISNUMBER(I34:I36)), _xlfn.SEQUENCE($B$34))),0)</f>
        <v>0</v>
      </c>
      <c r="J37" s="71">
        <f>SUMIFS(J34:J36,K34:K36,"&gt;0")</f>
        <v>0</v>
      </c>
      <c r="K37" s="71" cm="1">
        <f t="array" ref="K37">IFERROR(SUM(SMALL(_xlfn._xlws.FILTER(J34:J36*K34:K36, ISNUMBER(K34:K36)), _xlfn.SEQUENCE($B$34))),0)</f>
        <v>0</v>
      </c>
      <c r="L37" s="71" cm="1">
        <f t="array" ref="L37">IFERROR(SUM(SMALL(_xlfn._xlws.FILTER(J34:J36*L34:L36, ISNUMBER(L34:L36)), _xlfn.SEQUENCE($B$34))),0)</f>
        <v>0</v>
      </c>
      <c r="M37" s="71">
        <f>SUMIFS(M34:M36,N34:N36,"&gt;0")</f>
        <v>0</v>
      </c>
      <c r="N37" s="71" cm="1">
        <f t="array" ref="N37">IFERROR(SUM(SMALL(_xlfn._xlws.FILTER(M34:M36*N34:N36, ISNUMBER(N34:N36)), _xlfn.SEQUENCE($B$34))),0)</f>
        <v>0</v>
      </c>
      <c r="O37" s="71" cm="1">
        <f t="array" ref="O37">IFERROR(SUM(SMALL(_xlfn._xlws.FILTER(M34:M36*O34:O36, ISNUMBER(O34:O36)), _xlfn.SEQUENCE($B$34))),0)</f>
        <v>0</v>
      </c>
      <c r="P37" s="71">
        <f>M37+J37+G37+D37</f>
        <v>0</v>
      </c>
      <c r="Q37" s="71">
        <f>SUM(Q34:Q36)</f>
        <v>0</v>
      </c>
      <c r="R37" s="71">
        <f>SUM(R34:R36)</f>
        <v>0</v>
      </c>
      <c r="S37" s="71">
        <f t="shared" si="7"/>
        <v>0</v>
      </c>
      <c r="T37" s="14"/>
      <c r="U37" s="14"/>
      <c r="V37" s="14"/>
      <c r="W37" s="14"/>
      <c r="X37" s="14"/>
    </row>
    <row r="38" spans="1:26" ht="26.4" x14ac:dyDescent="0.25">
      <c r="A38" s="73" t="s">
        <v>26</v>
      </c>
      <c r="B38" s="74">
        <v>2</v>
      </c>
      <c r="C38" s="62" t="s">
        <v>68</v>
      </c>
      <c r="D38" s="53">
        <v>420</v>
      </c>
      <c r="E38" s="52"/>
      <c r="F38" s="52"/>
      <c r="G38" s="53">
        <v>600</v>
      </c>
      <c r="H38" s="52"/>
      <c r="I38" s="52"/>
      <c r="J38" s="53">
        <v>600</v>
      </c>
      <c r="K38" s="51"/>
      <c r="L38" s="51"/>
      <c r="M38" s="53">
        <v>600</v>
      </c>
      <c r="N38" s="51"/>
      <c r="O38" s="51"/>
      <c r="P38" s="53">
        <f t="shared" si="3"/>
        <v>2220</v>
      </c>
      <c r="Q38" s="44">
        <f t="shared" ref="Q38:Q39" si="16">1.8*(0.6*(M38*N38+J38*K38+G38*H38+D38*E38))*1.18</f>
        <v>0</v>
      </c>
      <c r="R38" s="44">
        <f t="shared" ref="R38:R39" si="17">1.8*(0.4*(F38*D38+I38*G38+L38*J38+O38*M38))*1.18</f>
        <v>0</v>
      </c>
      <c r="S38" s="44">
        <f t="shared" si="7"/>
        <v>0</v>
      </c>
      <c r="T38" s="13"/>
      <c r="U38" s="13"/>
      <c r="V38" s="13"/>
      <c r="W38" s="13"/>
      <c r="X38" s="13"/>
    </row>
    <row r="39" spans="1:26" x14ac:dyDescent="0.25">
      <c r="A39" s="73"/>
      <c r="B39" s="74"/>
      <c r="C39" s="62" t="s">
        <v>27</v>
      </c>
      <c r="D39" s="53">
        <v>420</v>
      </c>
      <c r="E39" s="52"/>
      <c r="F39" s="52"/>
      <c r="G39" s="53">
        <v>600</v>
      </c>
      <c r="H39" s="52"/>
      <c r="I39" s="52"/>
      <c r="J39" s="53">
        <v>600</v>
      </c>
      <c r="K39" s="51"/>
      <c r="L39" s="51"/>
      <c r="M39" s="53">
        <v>600</v>
      </c>
      <c r="N39" s="51"/>
      <c r="O39" s="51"/>
      <c r="P39" s="53">
        <f t="shared" ref="P39" si="18">D39+G39+J39+M39</f>
        <v>2220</v>
      </c>
      <c r="Q39" s="44">
        <f t="shared" si="16"/>
        <v>0</v>
      </c>
      <c r="R39" s="44">
        <f t="shared" si="17"/>
        <v>0</v>
      </c>
      <c r="S39" s="44">
        <f t="shared" si="7"/>
        <v>0</v>
      </c>
      <c r="T39" s="13"/>
      <c r="U39" s="13"/>
      <c r="V39" s="13"/>
      <c r="W39" s="13"/>
      <c r="X39" s="13"/>
    </row>
    <row r="40" spans="1:26" ht="14.4" thickBot="1" x14ac:dyDescent="0.3">
      <c r="A40" s="73"/>
      <c r="B40" s="74"/>
      <c r="C40" s="62" t="s">
        <v>28</v>
      </c>
      <c r="D40" s="53">
        <v>420</v>
      </c>
      <c r="E40" s="52"/>
      <c r="F40" s="52"/>
      <c r="G40" s="53">
        <v>600</v>
      </c>
      <c r="H40" s="52"/>
      <c r="I40" s="52"/>
      <c r="J40" s="53">
        <v>600</v>
      </c>
      <c r="K40" s="51"/>
      <c r="L40" s="51"/>
      <c r="M40" s="53">
        <v>600</v>
      </c>
      <c r="N40" s="51"/>
      <c r="O40" s="51"/>
      <c r="P40" s="53">
        <f t="shared" si="3"/>
        <v>2220</v>
      </c>
      <c r="Q40" s="44">
        <f>1.8*(0.6*(M40*N40+J40*K40+G40*H40+D40*E40))*1.18</f>
        <v>0</v>
      </c>
      <c r="R40" s="44">
        <f>1.8*(0.4*(F40*D40+I40*G40+L40*J40+O40*M40))*1.18</f>
        <v>0</v>
      </c>
      <c r="S40" s="44">
        <f t="shared" si="7"/>
        <v>0</v>
      </c>
      <c r="T40" s="13">
        <f>IF(W40&gt;B38,1,0)</f>
        <v>0</v>
      </c>
      <c r="U40" s="13">
        <f>IF(V40&gt;B38,1,0)</f>
        <v>0</v>
      </c>
      <c r="V40" s="13">
        <f>COUNTIF(Q38:Q40,"&gt;0")</f>
        <v>0</v>
      </c>
      <c r="W40" s="13">
        <f>COUNTIF(R38:R40,"&gt;0")</f>
        <v>0</v>
      </c>
      <c r="X40" s="13"/>
    </row>
    <row r="41" spans="1:26" ht="14.4" thickBot="1" x14ac:dyDescent="0.3">
      <c r="A41" s="83" t="s">
        <v>29</v>
      </c>
      <c r="B41" s="83"/>
      <c r="C41" s="83"/>
      <c r="D41" s="71">
        <f>SUMIFS(D38:D40,E38:E40,"&gt;0")</f>
        <v>0</v>
      </c>
      <c r="E41" s="71" cm="1">
        <f t="array" ref="E41">IFERROR(SUM(SMALL(_xlfn._xlws.FILTER(D38:D40*E38:E40, ISNUMBER(E38:E40)), _xlfn.SEQUENCE($B$38))),0)</f>
        <v>0</v>
      </c>
      <c r="F41" s="71" cm="1">
        <f t="array" ref="F41">IFERROR(SUM(SMALL(_xlfn._xlws.FILTER(D38:D40*F38:F40, ISNUMBER(F38:F40)), _xlfn.SEQUENCE($B$38))),0)</f>
        <v>0</v>
      </c>
      <c r="G41" s="71">
        <f>SUMIFS(G38:G40,H38:H40,"&gt;0")</f>
        <v>0</v>
      </c>
      <c r="H41" s="71" cm="1">
        <f t="array" ref="H41">IFERROR(SUM(SMALL(_xlfn._xlws.FILTER(G38:G40*H38:H40, ISNUMBER(H38:H40)), _xlfn.SEQUENCE($B$38))),0)</f>
        <v>0</v>
      </c>
      <c r="I41" s="71" cm="1">
        <f t="array" ref="I41">IFERROR(SUM(SMALL(_xlfn._xlws.FILTER(G38:G40*I38:I40, ISNUMBER(I38:I40)), _xlfn.SEQUENCE($B$38))),0)</f>
        <v>0</v>
      </c>
      <c r="J41" s="71">
        <f>SUMIFS(J38:J40,K38:K40,"&gt;0")</f>
        <v>0</v>
      </c>
      <c r="K41" s="71" cm="1">
        <f t="array" ref="K41">IFERROR(SUM(SMALL(_xlfn._xlws.FILTER(J38:J40*K38:K40, ISNUMBER(K38:K40)), _xlfn.SEQUENCE($B$38))),0)</f>
        <v>0</v>
      </c>
      <c r="L41" s="71" cm="1">
        <f t="array" ref="L41">IFERROR(SUM(SMALL(_xlfn._xlws.FILTER(J38:J40*L38:L40, ISNUMBER(L38:L40)), _xlfn.SEQUENCE($B$38))),0)</f>
        <v>0</v>
      </c>
      <c r="M41" s="71">
        <f>SUMIFS(M38:M40,N38:N40,"&gt;0")</f>
        <v>0</v>
      </c>
      <c r="N41" s="71" cm="1">
        <f t="array" ref="N41">IFERROR(SUM(SMALL(_xlfn._xlws.FILTER(M38:M40*N38:N40, ISNUMBER(N38:N40)), _xlfn.SEQUENCE($B$38))),0)</f>
        <v>0</v>
      </c>
      <c r="O41" s="71" cm="1">
        <f t="array" ref="O41">IFERROR(SUM(SMALL(_xlfn._xlws.FILTER(M38:M40*O38:O40, ISNUMBER(O38:O40)), _xlfn.SEQUENCE($B$38))),0)</f>
        <v>0</v>
      </c>
      <c r="P41" s="71">
        <f>M41+J41+G41+D41</f>
        <v>0</v>
      </c>
      <c r="Q41" s="71">
        <f>SUM(Q38:Q40)</f>
        <v>0</v>
      </c>
      <c r="R41" s="71">
        <f>SUM(R38:R40)</f>
        <v>0</v>
      </c>
      <c r="S41" s="71">
        <f t="shared" si="7"/>
        <v>0</v>
      </c>
      <c r="T41" s="14"/>
      <c r="U41" s="14"/>
      <c r="V41" s="14"/>
      <c r="W41" s="14"/>
      <c r="X41" s="14"/>
    </row>
    <row r="42" spans="1:26" ht="14.4" thickBot="1" x14ac:dyDescent="0.3">
      <c r="A42" s="73" t="s">
        <v>30</v>
      </c>
      <c r="B42" s="74">
        <v>2</v>
      </c>
      <c r="C42" s="62" t="s">
        <v>55</v>
      </c>
      <c r="D42" s="53">
        <v>480</v>
      </c>
      <c r="E42" s="52"/>
      <c r="F42" s="52"/>
      <c r="G42" s="53">
        <v>960</v>
      </c>
      <c r="H42" s="52"/>
      <c r="I42" s="52"/>
      <c r="J42" s="53">
        <v>960</v>
      </c>
      <c r="K42" s="51"/>
      <c r="L42" s="51"/>
      <c r="M42" s="53">
        <v>720</v>
      </c>
      <c r="N42" s="51"/>
      <c r="O42" s="51"/>
      <c r="P42" s="53">
        <f t="shared" ref="P42" si="19">D42+G42+J42+M42</f>
        <v>3120</v>
      </c>
      <c r="Q42" s="44">
        <f t="shared" ref="Q42:Q43" si="20">1.8*(0.6*(M42*N42+J42*K42+G42*H42+D42*E42))*1.18</f>
        <v>0</v>
      </c>
      <c r="R42" s="44">
        <f>1.8*(0.4*(F42*D42+I42*G42+L42*J42+O42*M42))*1.18</f>
        <v>0</v>
      </c>
      <c r="S42" s="44">
        <f t="shared" si="7"/>
        <v>0</v>
      </c>
      <c r="T42" s="14"/>
      <c r="U42" s="14"/>
      <c r="V42" s="14"/>
      <c r="W42" s="14"/>
      <c r="X42" s="14"/>
      <c r="Z42" s="42"/>
    </row>
    <row r="43" spans="1:26" ht="14.4" thickBot="1" x14ac:dyDescent="0.3">
      <c r="A43" s="73"/>
      <c r="B43" s="74"/>
      <c r="C43" s="62" t="s">
        <v>31</v>
      </c>
      <c r="D43" s="53">
        <v>480</v>
      </c>
      <c r="E43" s="52"/>
      <c r="F43" s="52"/>
      <c r="G43" s="53">
        <v>960</v>
      </c>
      <c r="H43" s="52"/>
      <c r="I43" s="52"/>
      <c r="J43" s="53">
        <v>960</v>
      </c>
      <c r="K43" s="51"/>
      <c r="L43" s="51"/>
      <c r="M43" s="53">
        <v>720</v>
      </c>
      <c r="N43" s="51"/>
      <c r="O43" s="51"/>
      <c r="P43" s="53">
        <f t="shared" si="3"/>
        <v>3120</v>
      </c>
      <c r="Q43" s="44">
        <f t="shared" si="20"/>
        <v>0</v>
      </c>
      <c r="R43" s="44">
        <f t="shared" ref="R43" si="21">1.8*(0.4*(F43*D43+I43*G43+L43*J43+O43*M43))*1.18</f>
        <v>0</v>
      </c>
      <c r="S43" s="44">
        <f t="shared" si="7"/>
        <v>0</v>
      </c>
      <c r="T43" s="13">
        <f>IF(W43&gt;B42,1,0)</f>
        <v>0</v>
      </c>
      <c r="U43" s="13">
        <f>IF(V43&gt;B42,1,0)</f>
        <v>0</v>
      </c>
      <c r="V43" s="13">
        <f>COUNTIF(Q42:Q43,"&gt;0")</f>
        <v>0</v>
      </c>
      <c r="W43" s="13">
        <f>COUNTIF(R42:R43,"&gt;0")</f>
        <v>0</v>
      </c>
      <c r="X43" s="14"/>
      <c r="Z43" s="42"/>
    </row>
    <row r="44" spans="1:26" ht="14.4" customHeight="1" x14ac:dyDescent="0.25">
      <c r="A44" s="83" t="s">
        <v>32</v>
      </c>
      <c r="B44" s="83"/>
      <c r="C44" s="83"/>
      <c r="D44" s="71">
        <f>SUMIFS(D42:D43,E42:E43,"&gt;0")</f>
        <v>0</v>
      </c>
      <c r="E44" s="71" cm="1">
        <f t="array" ref="E44">IFERROR(SUM(SMALL(_xlfn._xlws.FILTER(D42:D43*E42:E43, ISNUMBER(E42:E43)), _xlfn.SEQUENCE($B$42))),0)</f>
        <v>0</v>
      </c>
      <c r="F44" s="71" cm="1">
        <f t="array" ref="F44">IFERROR(SUM(SMALL(_xlfn._xlws.FILTER(D42:D43*F42:F43, ISNUMBER(F42:F43)), _xlfn.SEQUENCE($B$42))),0)</f>
        <v>0</v>
      </c>
      <c r="G44" s="71">
        <f>SUMIFS(G42:G43,H42:H43,"&gt;0")</f>
        <v>0</v>
      </c>
      <c r="H44" s="71" cm="1">
        <f t="array" ref="H44">IFERROR(SUM(SMALL(_xlfn._xlws.FILTER(G42:G43*H42:H43, ISNUMBER(H42:H43)), _xlfn.SEQUENCE($B$42))),0)</f>
        <v>0</v>
      </c>
      <c r="I44" s="71" cm="1">
        <f t="array" ref="I44">IFERROR(SUM(SMALL(_xlfn._xlws.FILTER(G42:G43*I42:I43, ISNUMBER(I42:I43)), _xlfn.SEQUENCE($B$42))),0)</f>
        <v>0</v>
      </c>
      <c r="J44" s="71">
        <f>SUMIFS(J42:J43,K42:K43,"&gt;0")</f>
        <v>0</v>
      </c>
      <c r="K44" s="71" cm="1">
        <f t="array" ref="K44">IFERROR(SUM(SMALL(_xlfn._xlws.FILTER(J42:J43*K42:K43, ISNUMBER(K42:K43)), _xlfn.SEQUENCE($B$42))),0)</f>
        <v>0</v>
      </c>
      <c r="L44" s="71" cm="1">
        <f t="array" ref="L44">IFERROR(SUM(SMALL(_xlfn._xlws.FILTER(J42:J43*L42:L43, ISNUMBER(L42:L43)), _xlfn.SEQUENCE($B$42))),0)</f>
        <v>0</v>
      </c>
      <c r="M44" s="71">
        <f>SUMIFS(M42:M43,N42:N43,"&gt;0")</f>
        <v>0</v>
      </c>
      <c r="N44" s="71" cm="1">
        <f t="array" ref="N44">IFERROR(SUM(SMALL(_xlfn._xlws.FILTER(M42:M43*N42:N43, ISNUMBER(N42:N43)), _xlfn.SEQUENCE($B$42))),0)</f>
        <v>0</v>
      </c>
      <c r="O44" s="71" cm="1">
        <f t="array" ref="O44">IFERROR(SUM(SMALL(_xlfn._xlws.FILTER(M42:M43*O42:O43, ISNUMBER(O42:O43)), _xlfn.SEQUENCE($B$42))),0)</f>
        <v>0</v>
      </c>
      <c r="P44" s="71">
        <f>M44+J44+G44+D44</f>
        <v>0</v>
      </c>
      <c r="Q44" s="71">
        <f>SUM(Q42:Q43)</f>
        <v>0</v>
      </c>
      <c r="R44" s="71">
        <f>SUM(R42:R43)</f>
        <v>0</v>
      </c>
      <c r="S44" s="71">
        <f t="shared" si="7"/>
        <v>0</v>
      </c>
      <c r="T44" s="13"/>
      <c r="U44" s="13"/>
      <c r="V44" s="13"/>
      <c r="W44" s="13"/>
      <c r="X44" s="13"/>
    </row>
    <row r="45" spans="1:26" x14ac:dyDescent="0.25">
      <c r="A45" s="73" t="s">
        <v>69</v>
      </c>
      <c r="B45" s="74">
        <v>2</v>
      </c>
      <c r="C45" s="62" t="s">
        <v>70</v>
      </c>
      <c r="D45" s="53">
        <v>180</v>
      </c>
      <c r="E45" s="52"/>
      <c r="F45" s="52"/>
      <c r="G45" s="53">
        <v>600</v>
      </c>
      <c r="H45" s="52"/>
      <c r="I45" s="52"/>
      <c r="J45" s="53">
        <v>960</v>
      </c>
      <c r="K45" s="52"/>
      <c r="L45" s="52"/>
      <c r="M45" s="53">
        <v>720</v>
      </c>
      <c r="N45" s="52"/>
      <c r="O45" s="52"/>
      <c r="P45" s="53">
        <f t="shared" ref="P45:P47" si="22">D45+G45+J45+M45</f>
        <v>2460</v>
      </c>
      <c r="Q45" s="44">
        <f t="shared" ref="Q45" si="23">1.8*(0.6*(M45*N45+J45*K45+G45*H45+D45*E45))*1.18</f>
        <v>0</v>
      </c>
      <c r="R45" s="44">
        <f t="shared" ref="R45:R47" si="24">1.8*(0.4*(F45*D45+I45*G45+L45*J45+O45*M45))*1.18</f>
        <v>0</v>
      </c>
      <c r="S45" s="44">
        <f t="shared" si="7"/>
        <v>0</v>
      </c>
      <c r="T45" s="13"/>
      <c r="U45" s="13"/>
      <c r="V45" s="13"/>
      <c r="W45" s="13"/>
      <c r="X45" s="17"/>
    </row>
    <row r="46" spans="1:26" x14ac:dyDescent="0.25">
      <c r="A46" s="73"/>
      <c r="B46" s="74"/>
      <c r="C46" s="62" t="s">
        <v>71</v>
      </c>
      <c r="D46" s="53">
        <v>180</v>
      </c>
      <c r="E46" s="52"/>
      <c r="F46" s="52"/>
      <c r="G46" s="53">
        <v>600</v>
      </c>
      <c r="H46" s="52"/>
      <c r="I46" s="52"/>
      <c r="J46" s="53">
        <v>960</v>
      </c>
      <c r="K46" s="52"/>
      <c r="L46" s="52"/>
      <c r="M46" s="53">
        <v>720</v>
      </c>
      <c r="N46" s="52"/>
      <c r="O46" s="52"/>
      <c r="P46" s="53">
        <f t="shared" si="22"/>
        <v>2460</v>
      </c>
      <c r="Q46" s="44">
        <f>1.8*(0.6*(M46*N46+J46*K46+G46*H46+D46*E46))*1.18</f>
        <v>0</v>
      </c>
      <c r="R46" s="44">
        <f t="shared" si="24"/>
        <v>0</v>
      </c>
      <c r="S46" s="44">
        <f t="shared" si="7"/>
        <v>0</v>
      </c>
      <c r="T46" s="13"/>
      <c r="U46" s="13"/>
      <c r="V46" s="13"/>
      <c r="W46" s="13"/>
      <c r="X46" s="17"/>
    </row>
    <row r="47" spans="1:26" ht="14.4" thickBot="1" x14ac:dyDescent="0.3">
      <c r="A47" s="73"/>
      <c r="B47" s="74"/>
      <c r="C47" s="62" t="s">
        <v>72</v>
      </c>
      <c r="D47" s="53">
        <v>180</v>
      </c>
      <c r="E47" s="52"/>
      <c r="F47" s="52"/>
      <c r="G47" s="53">
        <v>600</v>
      </c>
      <c r="H47" s="52"/>
      <c r="I47" s="52"/>
      <c r="J47" s="53">
        <v>960</v>
      </c>
      <c r="K47" s="52"/>
      <c r="L47" s="52"/>
      <c r="M47" s="53">
        <v>720</v>
      </c>
      <c r="N47" s="52"/>
      <c r="O47" s="52"/>
      <c r="P47" s="53">
        <f t="shared" si="22"/>
        <v>2460</v>
      </c>
      <c r="Q47" s="44">
        <f>1.8*(0.6*(M47*N47+J47*K47+G47*H47+D47*E47))*1.18</f>
        <v>0</v>
      </c>
      <c r="R47" s="44">
        <f t="shared" si="24"/>
        <v>0</v>
      </c>
      <c r="S47" s="44">
        <f t="shared" si="7"/>
        <v>0</v>
      </c>
      <c r="T47" s="13">
        <f>IF(W47&gt;B45,1,0)</f>
        <v>0</v>
      </c>
      <c r="U47" s="13">
        <f>IF(V47&gt;B45,1,0)</f>
        <v>0</v>
      </c>
      <c r="V47" s="13">
        <f>COUNTIF(Q45:Q47,"&gt;0")</f>
        <v>0</v>
      </c>
      <c r="W47" s="13">
        <f>COUNTIF(R45:R47,"&gt;0")</f>
        <v>0</v>
      </c>
      <c r="X47" s="17">
        <f t="shared" ref="X47" si="25">R47</f>
        <v>0</v>
      </c>
    </row>
    <row r="48" spans="1:26" ht="14.4" customHeight="1" thickBot="1" x14ac:dyDescent="0.3">
      <c r="A48" s="83" t="s">
        <v>24</v>
      </c>
      <c r="B48" s="83"/>
      <c r="C48" s="83"/>
      <c r="D48" s="71">
        <f>SUMIFS(D45:D47,E45:E47,"&gt;0")</f>
        <v>0</v>
      </c>
      <c r="E48" s="71" cm="1">
        <f t="array" ref="E48">IFERROR(SUM(SMALL(_xlfn._xlws.FILTER(D45:D47*E45:E47, ISNUMBER(E45:E47)), _xlfn.SEQUENCE($B$45))),0)</f>
        <v>0</v>
      </c>
      <c r="F48" s="71" cm="1">
        <f t="array" ref="F48">IFERROR(SUM(SMALL(_xlfn._xlws.FILTER(D45:D47*F45:F47, ISNUMBER(F45:F47)), _xlfn.SEQUENCE($B$45))),0)</f>
        <v>0</v>
      </c>
      <c r="G48" s="71">
        <f>SUMIFS(G45:G47,H45:H47,"&gt;0")</f>
        <v>0</v>
      </c>
      <c r="H48" s="71" cm="1">
        <f t="array" ref="H48">IFERROR(SUM(SMALL(_xlfn._xlws.FILTER(G45:G47*H45:H47, ISNUMBER(H45:H47)), _xlfn.SEQUENCE($B$45))),0)</f>
        <v>0</v>
      </c>
      <c r="I48" s="71" cm="1">
        <f t="array" ref="I48">IFERROR(SUM(SMALL(_xlfn._xlws.FILTER(G45:G47*I45:I47, ISNUMBER(I45:I47)), _xlfn.SEQUENCE($B$45))),0)</f>
        <v>0</v>
      </c>
      <c r="J48" s="71">
        <f>SUMIFS(J45:J47,K45:K47,"&gt;0")</f>
        <v>0</v>
      </c>
      <c r="K48" s="71" cm="1">
        <f t="array" ref="K48">IFERROR(SUM(SMALL(_xlfn._xlws.FILTER(J45:J47*K45:K47, ISNUMBER(K45:K47)), _xlfn.SEQUENCE($B$45))),0)</f>
        <v>0</v>
      </c>
      <c r="L48" s="71" cm="1">
        <f t="array" ref="L48">IFERROR(SUM(SMALL(_xlfn._xlws.FILTER(J45:J47*L45:L47, ISNUMBER(L45:L47)), _xlfn.SEQUENCE($B$45))),0)</f>
        <v>0</v>
      </c>
      <c r="M48" s="71">
        <f>SUMIFS(M45:M47,N45:N47,"&gt;0")</f>
        <v>0</v>
      </c>
      <c r="N48" s="71" cm="1">
        <f t="array" ref="N48">IFERROR(SUM(SMALL(_xlfn._xlws.FILTER(M45:M47*N45:N47, ISNUMBER(N45:N47)), _xlfn.SEQUENCE($B$45))),0)</f>
        <v>0</v>
      </c>
      <c r="O48" s="71" cm="1">
        <f t="array" ref="O48">IFERROR(SUM(SMALL(_xlfn._xlws.FILTER(M45:M47*O45:O47, ISNUMBER(O45:O47)), _xlfn.SEQUENCE($B$45))),0)</f>
        <v>0</v>
      </c>
      <c r="P48" s="71">
        <f>M48+J48+G48+D48</f>
        <v>0</v>
      </c>
      <c r="Q48" s="71">
        <f>SUM(Q45:Q47)</f>
        <v>0</v>
      </c>
      <c r="R48" s="71">
        <f>SUM(R45:R47)</f>
        <v>0</v>
      </c>
      <c r="S48" s="71">
        <f t="shared" si="7"/>
        <v>0</v>
      </c>
      <c r="T48" s="14"/>
      <c r="U48" s="14"/>
      <c r="V48" s="14"/>
      <c r="W48" s="14"/>
      <c r="X48" s="14"/>
    </row>
    <row r="49" spans="1:26" ht="31.8" customHeight="1" thickBot="1" x14ac:dyDescent="0.3">
      <c r="A49" s="84" t="s">
        <v>33</v>
      </c>
      <c r="B49" s="84"/>
      <c r="C49" s="84"/>
      <c r="D49" s="48"/>
      <c r="E49" s="48">
        <f>E18+(E25+E29+E33+E37+E41+E44+E48)*1.18</f>
        <v>0</v>
      </c>
      <c r="F49" s="48">
        <f>F18+(F25+F29+F33+F37+F41+F44+F48)*1.18</f>
        <v>0</v>
      </c>
      <c r="G49" s="48"/>
      <c r="H49" s="48">
        <f>H18+(H25+H29+H33+H37+H41+H44+H48)*1.18</f>
        <v>0</v>
      </c>
      <c r="I49" s="48">
        <f>I18+(I25+I29+I33+I37+I41+I44+I48)*1.18</f>
        <v>0</v>
      </c>
      <c r="J49" s="48"/>
      <c r="K49" s="48">
        <f>K18+(K25+K29+K33+K37+K41+K44+K48)*1.18</f>
        <v>0</v>
      </c>
      <c r="L49" s="48">
        <f>L18+(L25+L29+L33+L37+L41+L44+L48)*1.18</f>
        <v>0</v>
      </c>
      <c r="M49" s="48"/>
      <c r="N49" s="48">
        <f>N18+(N25+N29+N33+N37+N41+N44+N48)*1.18</f>
        <v>0</v>
      </c>
      <c r="O49" s="48">
        <f>O18+(O25+O29+O33+O37+O41+O44+O48)*1.18</f>
        <v>0</v>
      </c>
      <c r="P49" s="48"/>
      <c r="Q49" s="48">
        <f>Q18+(Q25+Q29+Q33+Q37+Q41+Q44+Q48)</f>
        <v>0</v>
      </c>
      <c r="R49" s="48">
        <f>R18+(R25+R29+R33+R37+R41+R44+R48)</f>
        <v>0</v>
      </c>
      <c r="S49" s="48">
        <f t="shared" si="7"/>
        <v>0</v>
      </c>
      <c r="T49" s="47" t="e">
        <f>T40+T36+T32+T28+T24+#REF!+T43+T47</f>
        <v>#REF!</v>
      </c>
      <c r="U49" s="18" t="e">
        <f>U40+U36+U32+U28+U24+#REF!+U43+U47</f>
        <v>#REF!</v>
      </c>
      <c r="V49" s="18"/>
      <c r="W49" s="18"/>
      <c r="X49" s="19"/>
      <c r="Y49" s="37" t="e">
        <f>T49+U49</f>
        <v>#REF!</v>
      </c>
    </row>
    <row r="50" spans="1:26" ht="14.4" thickBot="1" x14ac:dyDescent="0.3">
      <c r="A50" s="7"/>
      <c r="B50" s="7"/>
      <c r="C50" s="7"/>
      <c r="D50" s="7"/>
      <c r="E50" s="7"/>
      <c r="F50" s="7"/>
      <c r="G50" s="7"/>
      <c r="H50" s="7"/>
      <c r="I50" s="7"/>
      <c r="J50" s="7"/>
      <c r="K50" s="7"/>
      <c r="L50" s="7"/>
      <c r="M50" s="7"/>
      <c r="N50" s="7"/>
      <c r="O50" s="7"/>
      <c r="P50" s="10"/>
      <c r="Q50" s="10"/>
      <c r="R50" s="10"/>
      <c r="S50" s="7"/>
      <c r="T50" s="6"/>
      <c r="U50" s="6"/>
      <c r="V50" s="6"/>
      <c r="W50" s="6"/>
      <c r="X50" s="6"/>
    </row>
    <row r="51" spans="1:26" ht="14.4" thickBot="1" x14ac:dyDescent="0.3">
      <c r="A51" s="77" t="s">
        <v>34</v>
      </c>
      <c r="B51" s="78"/>
      <c r="C51" s="79"/>
      <c r="D51" s="4"/>
      <c r="E51" s="4"/>
      <c r="F51" s="4"/>
      <c r="G51" s="4"/>
      <c r="H51" s="4"/>
      <c r="I51" s="5"/>
      <c r="J51" s="5"/>
      <c r="K51" s="5"/>
      <c r="L51" s="5"/>
      <c r="M51" s="5"/>
      <c r="N51" s="5"/>
      <c r="O51" s="5"/>
      <c r="P51" s="2"/>
      <c r="Q51" s="2"/>
      <c r="R51" s="2"/>
      <c r="S51" s="7"/>
      <c r="T51" s="6"/>
      <c r="U51" s="6"/>
      <c r="V51" s="6"/>
      <c r="W51" s="6"/>
      <c r="X51" s="6"/>
      <c r="Z51" s="37"/>
    </row>
    <row r="52" spans="1:26" ht="14.4" thickBot="1" x14ac:dyDescent="0.3">
      <c r="A52" s="7"/>
      <c r="B52" s="7"/>
      <c r="C52" s="7"/>
      <c r="D52" s="7"/>
      <c r="E52" s="7"/>
      <c r="F52" s="7"/>
      <c r="G52" s="7"/>
      <c r="H52" s="7"/>
      <c r="I52" s="7"/>
      <c r="J52" s="7"/>
      <c r="K52" s="7"/>
      <c r="L52" s="7"/>
      <c r="M52" s="7"/>
      <c r="N52" s="7"/>
      <c r="O52" s="7"/>
      <c r="P52" s="10"/>
      <c r="Q52" s="10"/>
      <c r="R52" s="10"/>
      <c r="S52" s="7"/>
      <c r="T52" s="6"/>
      <c r="U52" s="6"/>
      <c r="V52" s="6"/>
      <c r="W52" s="6"/>
      <c r="X52" s="6"/>
      <c r="Z52" s="43"/>
    </row>
    <row r="53" spans="1:26" ht="14.4" customHeight="1" thickBot="1" x14ac:dyDescent="0.3">
      <c r="A53" s="7"/>
      <c r="B53" s="7"/>
      <c r="C53" s="80" t="s">
        <v>35</v>
      </c>
      <c r="D53" s="81"/>
      <c r="E53" s="81"/>
      <c r="F53" s="82"/>
      <c r="G53" s="7"/>
      <c r="H53" s="76" t="s">
        <v>92</v>
      </c>
      <c r="I53" s="76"/>
      <c r="J53" s="7"/>
      <c r="N53" s="7"/>
      <c r="O53" s="7"/>
      <c r="P53" s="10"/>
      <c r="Q53" s="10"/>
      <c r="R53" s="10"/>
      <c r="S53" s="7"/>
      <c r="T53" s="6"/>
      <c r="U53" s="6"/>
      <c r="V53" s="6"/>
      <c r="W53" s="6"/>
      <c r="X53" s="6"/>
    </row>
    <row r="54" spans="1:26" ht="14.4" thickBot="1" x14ac:dyDescent="0.3">
      <c r="A54" s="7"/>
      <c r="B54" s="7"/>
      <c r="C54" s="32" t="s">
        <v>36</v>
      </c>
      <c r="D54" s="58" t="s">
        <v>37</v>
      </c>
      <c r="E54" s="65" t="s">
        <v>95</v>
      </c>
      <c r="F54" s="57" t="s">
        <v>38</v>
      </c>
      <c r="G54" s="7"/>
      <c r="H54" s="62" t="s">
        <v>66</v>
      </c>
      <c r="I54" s="53">
        <f>S49</f>
        <v>0</v>
      </c>
      <c r="J54" s="7"/>
      <c r="N54" s="7"/>
      <c r="O54" s="7"/>
      <c r="P54" s="7"/>
      <c r="Q54" s="7"/>
      <c r="R54" s="7"/>
      <c r="S54" s="7"/>
      <c r="T54" s="6"/>
      <c r="U54" s="6"/>
      <c r="V54" s="6"/>
      <c r="W54" s="6"/>
      <c r="X54" s="6"/>
    </row>
    <row r="55" spans="1:26" x14ac:dyDescent="0.25">
      <c r="A55" s="2"/>
      <c r="B55" s="2"/>
      <c r="C55" s="33" t="s">
        <v>15</v>
      </c>
      <c r="D55" s="54">
        <v>2500</v>
      </c>
      <c r="E55" s="11"/>
      <c r="F55" s="23">
        <f>E55*D55</f>
        <v>0</v>
      </c>
      <c r="G55" s="2"/>
      <c r="H55" s="62" t="s">
        <v>34</v>
      </c>
      <c r="I55" s="53">
        <f>F58*1.18</f>
        <v>0</v>
      </c>
      <c r="J55" s="2"/>
      <c r="N55" s="2"/>
      <c r="O55" s="2"/>
      <c r="P55" s="2"/>
      <c r="Q55" s="2"/>
      <c r="R55" s="2"/>
      <c r="S55" s="2"/>
      <c r="T55" s="1"/>
      <c r="U55" s="1"/>
      <c r="V55" s="1"/>
      <c r="W55" s="1"/>
      <c r="X55" s="1"/>
    </row>
    <row r="56" spans="1:26" ht="26.4" x14ac:dyDescent="0.25">
      <c r="A56" s="2"/>
      <c r="B56" s="2"/>
      <c r="C56" s="34" t="s">
        <v>6</v>
      </c>
      <c r="D56" s="53">
        <v>4500</v>
      </c>
      <c r="E56" s="8"/>
      <c r="F56" s="24">
        <f t="shared" ref="F56:F57" si="26">E56*D56</f>
        <v>0</v>
      </c>
      <c r="G56" s="2"/>
      <c r="H56" s="64" t="s">
        <v>94</v>
      </c>
      <c r="I56" s="63">
        <f>I54+I55</f>
        <v>0</v>
      </c>
      <c r="J56" s="2"/>
      <c r="N56" s="2"/>
      <c r="O56" s="2"/>
      <c r="P56" s="2"/>
      <c r="Q56" s="2"/>
      <c r="R56" s="2"/>
      <c r="S56" s="2"/>
      <c r="T56" s="1"/>
      <c r="U56" s="1"/>
      <c r="V56" s="1"/>
      <c r="W56" s="1"/>
      <c r="X56" s="1"/>
    </row>
    <row r="57" spans="1:26" ht="14.4" thickBot="1" x14ac:dyDescent="0.3">
      <c r="A57" s="2"/>
      <c r="B57" s="2"/>
      <c r="C57" s="35" t="s">
        <v>39</v>
      </c>
      <c r="D57" s="55">
        <v>1500</v>
      </c>
      <c r="E57" s="9"/>
      <c r="F57" s="25">
        <f t="shared" si="26"/>
        <v>0</v>
      </c>
      <c r="G57" s="2"/>
      <c r="J57" s="2"/>
      <c r="K57" s="2"/>
      <c r="L57" s="2"/>
      <c r="M57" s="2"/>
      <c r="N57" s="2"/>
      <c r="O57" s="2"/>
      <c r="P57" s="2"/>
      <c r="Q57" s="2"/>
      <c r="R57" s="2"/>
      <c r="S57" s="2"/>
      <c r="T57" s="1"/>
      <c r="U57" s="1"/>
      <c r="V57" s="1"/>
      <c r="W57" s="1"/>
      <c r="X57" s="1"/>
    </row>
    <row r="58" spans="1:26" ht="14.4" thickBot="1" x14ac:dyDescent="0.3">
      <c r="A58" s="2"/>
      <c r="B58" s="2"/>
      <c r="C58" s="36" t="s">
        <v>5</v>
      </c>
      <c r="D58" s="56">
        <f>SUM(D55:D57)</f>
        <v>8500</v>
      </c>
      <c r="E58" s="56"/>
      <c r="F58" s="26">
        <f>SUM(F55:F57)</f>
        <v>0</v>
      </c>
      <c r="G58" s="2"/>
      <c r="J58" s="2"/>
      <c r="K58" s="2"/>
      <c r="L58" s="2"/>
      <c r="M58" s="2"/>
      <c r="N58" s="2"/>
      <c r="O58" s="2"/>
      <c r="P58" s="2"/>
      <c r="Q58" s="2"/>
      <c r="R58" s="2"/>
      <c r="S58" s="2"/>
      <c r="T58" s="1"/>
      <c r="U58" s="1"/>
      <c r="V58" s="1"/>
      <c r="W58" s="1"/>
      <c r="X58" s="1"/>
    </row>
  </sheetData>
  <sheetProtection algorithmName="SHA-512" hashValue="rd/4a5VJz3JaT2EHpmhXiSDNgkOkIEHObU1FTTMuKzsCmnDa5bm5ARjWbKOTm3ayUYdTkbEBn+YVxJHxZ6V7iA==" saltValue="gT1VfEes7ldWAapOoTg0UA==" spinCount="100000" sheet="1" selectLockedCells="1"/>
  <mergeCells count="49">
    <mergeCell ref="P19:S19"/>
    <mergeCell ref="A3:R3"/>
    <mergeCell ref="A4:R4"/>
    <mergeCell ref="A6:C6"/>
    <mergeCell ref="E6:K6"/>
    <mergeCell ref="A12:A13"/>
    <mergeCell ref="B12:B13"/>
    <mergeCell ref="C12:C13"/>
    <mergeCell ref="D12:F12"/>
    <mergeCell ref="G12:I12"/>
    <mergeCell ref="J12:L12"/>
    <mergeCell ref="M12:O12"/>
    <mergeCell ref="P12:S12"/>
    <mergeCell ref="J19:L19"/>
    <mergeCell ref="M19:O19"/>
    <mergeCell ref="D19:F19"/>
    <mergeCell ref="G19:I19"/>
    <mergeCell ref="A33:C33"/>
    <mergeCell ref="A18:C18"/>
    <mergeCell ref="A21:A24"/>
    <mergeCell ref="B21:B24"/>
    <mergeCell ref="A19:A20"/>
    <mergeCell ref="B19:B20"/>
    <mergeCell ref="C19:C20"/>
    <mergeCell ref="A37:C37"/>
    <mergeCell ref="A25:C25"/>
    <mergeCell ref="A26:A28"/>
    <mergeCell ref="B26:B28"/>
    <mergeCell ref="A29:C29"/>
    <mergeCell ref="A30:A32"/>
    <mergeCell ref="B30:B32"/>
    <mergeCell ref="A34:A36"/>
    <mergeCell ref="B34:B36"/>
    <mergeCell ref="A14:A17"/>
    <mergeCell ref="B14:B17"/>
    <mergeCell ref="E9:K9"/>
    <mergeCell ref="H53:I53"/>
    <mergeCell ref="A51:C51"/>
    <mergeCell ref="C53:F53"/>
    <mergeCell ref="A38:A40"/>
    <mergeCell ref="B38:B40"/>
    <mergeCell ref="A41:C41"/>
    <mergeCell ref="A44:C44"/>
    <mergeCell ref="A49:C49"/>
    <mergeCell ref="A42:A43"/>
    <mergeCell ref="B42:B43"/>
    <mergeCell ref="A45:A47"/>
    <mergeCell ref="B45:B47"/>
    <mergeCell ref="A48:C48"/>
  </mergeCells>
  <conditionalFormatting sqref="A4:S4">
    <cfRule type="expression" dxfId="156" priority="320">
      <formula>Y49&gt;0</formula>
    </cfRule>
  </conditionalFormatting>
  <conditionalFormatting sqref="E18:F18">
    <cfRule type="expression" dxfId="155" priority="31">
      <formula>COUNTIF(E14:E17,"&gt;0")&gt;$B$21</formula>
    </cfRule>
    <cfRule type="cellIs" dxfId="154" priority="32" operator="equal">
      <formula>0</formula>
    </cfRule>
  </conditionalFormatting>
  <conditionalFormatting sqref="E25:F25">
    <cfRule type="expression" dxfId="153" priority="93">
      <formula>COUNTIF(E21:E24,"&gt;0")&gt;$B$21</formula>
    </cfRule>
    <cfRule type="cellIs" dxfId="152" priority="141" operator="equal">
      <formula>0</formula>
    </cfRule>
  </conditionalFormatting>
  <conditionalFormatting sqref="E29:F29">
    <cfRule type="expression" dxfId="151" priority="86">
      <formula>COUNTIF(E26:E28,"&gt;0")&gt;$B$26</formula>
    </cfRule>
    <cfRule type="cellIs" dxfId="150" priority="297" operator="equal">
      <formula>0</formula>
    </cfRule>
  </conditionalFormatting>
  <conditionalFormatting sqref="E33:F33">
    <cfRule type="expression" dxfId="149" priority="70">
      <formula>COUNTIF(E30:E32,"&gt;0")&gt;$B$30</formula>
    </cfRule>
    <cfRule type="cellIs" dxfId="148" priority="71" operator="equal">
      <formula>0</formula>
    </cfRule>
  </conditionalFormatting>
  <conditionalFormatting sqref="E37:F37">
    <cfRule type="expression" dxfId="147" priority="69">
      <formula>COUNTIF(E34:E36,"&gt;0")&gt;$B$34</formula>
    </cfRule>
    <cfRule type="cellIs" dxfId="146" priority="116" operator="equal">
      <formula>0</formula>
    </cfRule>
  </conditionalFormatting>
  <conditionalFormatting sqref="E41:F41">
    <cfRule type="expression" dxfId="145" priority="62">
      <formula>COUNTIF(E38:E40,"&gt;0")&gt;$B$38</formula>
    </cfRule>
    <cfRule type="cellIs" dxfId="144" priority="112" operator="equal">
      <formula>0</formula>
    </cfRule>
  </conditionalFormatting>
  <conditionalFormatting sqref="E44:F44">
    <cfRule type="cellIs" dxfId="143" priority="104" operator="equal">
      <formula>0</formula>
    </cfRule>
  </conditionalFormatting>
  <conditionalFormatting sqref="E48:F48">
    <cfRule type="expression" dxfId="142" priority="55">
      <formula>COUNTIF(E45:E47,"&gt;0")&gt;$B$45</formula>
    </cfRule>
    <cfRule type="cellIs" dxfId="141" priority="108" operator="equal">
      <formula>0</formula>
    </cfRule>
  </conditionalFormatting>
  <conditionalFormatting sqref="H25:I25">
    <cfRule type="expression" dxfId="138" priority="91">
      <formula>COUNTIF(H21:H24,"&gt;0")&gt;$B$21</formula>
    </cfRule>
    <cfRule type="cellIs" dxfId="137" priority="92" operator="equal">
      <formula>0</formula>
    </cfRule>
  </conditionalFormatting>
  <conditionalFormatting sqref="H29:I29">
    <cfRule type="expression" dxfId="136" priority="84">
      <formula>COUNTIF(H26:H28,"&gt;0")&gt;$B$26</formula>
    </cfRule>
    <cfRule type="cellIs" dxfId="135" priority="85" operator="equal">
      <formula>0</formula>
    </cfRule>
  </conditionalFormatting>
  <conditionalFormatting sqref="H33:I33">
    <cfRule type="expression" dxfId="134" priority="76">
      <formula>COUNTIF(H30:H32,"&gt;0")&gt;$B$30</formula>
    </cfRule>
    <cfRule type="cellIs" dxfId="133" priority="77" operator="equal">
      <formula>0</formula>
    </cfRule>
  </conditionalFormatting>
  <conditionalFormatting sqref="H37:I37">
    <cfRule type="expression" dxfId="132" priority="67">
      <formula>COUNTIF(H34:H36,"&gt;0")&gt;$B$34</formula>
    </cfRule>
    <cfRule type="cellIs" dxfId="131" priority="68" operator="equal">
      <formula>0</formula>
    </cfRule>
  </conditionalFormatting>
  <conditionalFormatting sqref="H41:I41">
    <cfRule type="expression" dxfId="130" priority="60">
      <formula>COUNTIF(H38:H40,"&gt;0")&gt;$B$38</formula>
    </cfRule>
    <cfRule type="cellIs" dxfId="129" priority="61" operator="equal">
      <formula>0</formula>
    </cfRule>
  </conditionalFormatting>
  <conditionalFormatting sqref="H44:I44">
    <cfRule type="cellIs" dxfId="128" priority="103" operator="equal">
      <formula>0</formula>
    </cfRule>
  </conditionalFormatting>
  <conditionalFormatting sqref="H48:I48">
    <cfRule type="expression" dxfId="127" priority="53">
      <formula>COUNTIF(H45:H47,"&gt;0")&gt;$B$45</formula>
    </cfRule>
    <cfRule type="cellIs" dxfId="126" priority="54" operator="equal">
      <formula>0</formula>
    </cfRule>
  </conditionalFormatting>
  <conditionalFormatting sqref="K25:L25">
    <cfRule type="expression" dxfId="123" priority="23">
      <formula>COUNTIF(K21:K24,"&gt;0")&gt;$B$21</formula>
    </cfRule>
    <cfRule type="cellIs" dxfId="122" priority="24" operator="equal">
      <formula>0</formula>
    </cfRule>
  </conditionalFormatting>
  <conditionalFormatting sqref="K29:L29">
    <cfRule type="expression" dxfId="121" priority="82">
      <formula>COUNTIF(K26:K28,"&gt;0")&gt;$B$26</formula>
    </cfRule>
    <cfRule type="cellIs" dxfId="120" priority="83" operator="equal">
      <formula>0</formula>
    </cfRule>
  </conditionalFormatting>
  <conditionalFormatting sqref="K33:L33">
    <cfRule type="expression" dxfId="119" priority="74">
      <formula>COUNTIF(K30:K32,"&gt;0")&gt;$B$30</formula>
    </cfRule>
    <cfRule type="cellIs" dxfId="118" priority="75" operator="equal">
      <formula>0</formula>
    </cfRule>
  </conditionalFormatting>
  <conditionalFormatting sqref="K37:L37">
    <cfRule type="expression" dxfId="117" priority="65">
      <formula>COUNTIF(K34:K36,"&gt;0")&gt;$B$34</formula>
    </cfRule>
    <cfRule type="cellIs" dxfId="116" priority="66" operator="equal">
      <formula>0</formula>
    </cfRule>
  </conditionalFormatting>
  <conditionalFormatting sqref="K41:L41">
    <cfRule type="expression" dxfId="115" priority="58">
      <formula>COUNTIF(K38:K40,"&gt;0")&gt;$B$38</formula>
    </cfRule>
    <cfRule type="cellIs" dxfId="114" priority="59" operator="equal">
      <formula>0</formula>
    </cfRule>
  </conditionalFormatting>
  <conditionalFormatting sqref="K44:L44">
    <cfRule type="cellIs" dxfId="113" priority="102" operator="equal">
      <formula>0</formula>
    </cfRule>
  </conditionalFormatting>
  <conditionalFormatting sqref="K48:L48">
    <cfRule type="expression" dxfId="112" priority="51">
      <formula>COUNTIF(K45:K47,"&gt;0")&gt;$B$45</formula>
    </cfRule>
    <cfRule type="cellIs" dxfId="111" priority="52" operator="equal">
      <formula>0</formula>
    </cfRule>
  </conditionalFormatting>
  <conditionalFormatting sqref="N25:O25">
    <cfRule type="expression" dxfId="108" priority="87">
      <formula>COUNTIF(N21:N24,"&gt;0")&gt;$B$21</formula>
    </cfRule>
    <cfRule type="cellIs" dxfId="107" priority="88" operator="equal">
      <formula>0</formula>
    </cfRule>
  </conditionalFormatting>
  <conditionalFormatting sqref="N29:O29">
    <cfRule type="expression" dxfId="106" priority="80">
      <formula>COUNTIF(N26:N28,"&gt;0")&gt;$B$26</formula>
    </cfRule>
    <cfRule type="cellIs" dxfId="105" priority="81" operator="equal">
      <formula>0</formula>
    </cfRule>
  </conditionalFormatting>
  <conditionalFormatting sqref="N33:O33">
    <cfRule type="expression" dxfId="104" priority="72">
      <formula>COUNTIF(N30:N32,"&gt;0")&gt;$B$30</formula>
    </cfRule>
    <cfRule type="cellIs" dxfId="103" priority="73" operator="equal">
      <formula>0</formula>
    </cfRule>
  </conditionalFormatting>
  <conditionalFormatting sqref="N37:O37">
    <cfRule type="expression" dxfId="102" priority="63">
      <formula>COUNTIF(N34:N36,"&gt;0")&gt;$B$34</formula>
    </cfRule>
    <cfRule type="cellIs" dxfId="101" priority="64" operator="equal">
      <formula>0</formula>
    </cfRule>
  </conditionalFormatting>
  <conditionalFormatting sqref="N41:O41">
    <cfRule type="expression" dxfId="100" priority="56">
      <formula>COUNTIF(N38:N40,"&gt;0")&gt;$B$38</formula>
    </cfRule>
    <cfRule type="cellIs" dxfId="99" priority="57" operator="equal">
      <formula>0</formula>
    </cfRule>
  </conditionalFormatting>
  <conditionalFormatting sqref="N44:O44">
    <cfRule type="cellIs" dxfId="98" priority="101" operator="equal">
      <formula>0</formula>
    </cfRule>
  </conditionalFormatting>
  <conditionalFormatting sqref="N48:O48">
    <cfRule type="expression" dxfId="97" priority="49">
      <formula>COUNTIF(N45:N47,"&gt;0")&gt;$B$45</formula>
    </cfRule>
    <cfRule type="cellIs" dxfId="96" priority="50" operator="equal">
      <formula>0</formula>
    </cfRule>
  </conditionalFormatting>
  <conditionalFormatting sqref="P14:S17">
    <cfRule type="cellIs" dxfId="95" priority="43" operator="equal">
      <formula>0</formula>
    </cfRule>
  </conditionalFormatting>
  <conditionalFormatting sqref="P21:S24 P26:S28 P34:S36 P38:S40">
    <cfRule type="cellIs" dxfId="94" priority="317" operator="equal">
      <formula>0</formula>
    </cfRule>
  </conditionalFormatting>
  <conditionalFormatting sqref="P30:S32">
    <cfRule type="cellIs" dxfId="93" priority="42" operator="equal">
      <formula>0</formula>
    </cfRule>
  </conditionalFormatting>
  <conditionalFormatting sqref="P42:S43">
    <cfRule type="cellIs" dxfId="92" priority="38" operator="equal">
      <formula>0</formula>
    </cfRule>
  </conditionalFormatting>
  <conditionalFormatting sqref="P45:S47">
    <cfRule type="cellIs" dxfId="91" priority="40" operator="equal">
      <formula>0</formula>
    </cfRule>
  </conditionalFormatting>
  <conditionalFormatting sqref="Q18:S18">
    <cfRule type="cellIs" dxfId="90" priority="230" operator="equal">
      <formula>0</formula>
    </cfRule>
  </conditionalFormatting>
  <conditionalFormatting sqref="Q25:S25">
    <cfRule type="cellIs" dxfId="89" priority="37" operator="equal">
      <formula>0</formula>
    </cfRule>
  </conditionalFormatting>
  <conditionalFormatting sqref="Q29:S29">
    <cfRule type="cellIs" dxfId="88" priority="131" operator="equal">
      <formula>0</formula>
    </cfRule>
  </conditionalFormatting>
  <conditionalFormatting sqref="Q33:S33">
    <cfRule type="cellIs" dxfId="87" priority="36" operator="equal">
      <formula>0</formula>
    </cfRule>
  </conditionalFormatting>
  <conditionalFormatting sqref="Q37:S37">
    <cfRule type="cellIs" dxfId="86" priority="35" operator="equal">
      <formula>0</formula>
    </cfRule>
  </conditionalFormatting>
  <conditionalFormatting sqref="Q41:S41">
    <cfRule type="cellIs" dxfId="85" priority="34" operator="equal">
      <formula>0</formula>
    </cfRule>
  </conditionalFormatting>
  <conditionalFormatting sqref="Q44:S44">
    <cfRule type="cellIs" dxfId="84" priority="123" operator="equal">
      <formula>0</formula>
    </cfRule>
  </conditionalFormatting>
  <conditionalFormatting sqref="Q48:S48">
    <cfRule type="cellIs" dxfId="83" priority="33" operator="equal">
      <formula>0</formula>
    </cfRule>
  </conditionalFormatting>
  <conditionalFormatting sqref="Z42:Z43">
    <cfRule type="cellIs" dxfId="82" priority="270" operator="equal">
      <formula>0</formula>
    </cfRule>
  </conditionalFormatting>
  <conditionalFormatting sqref="H18">
    <cfRule type="expression" dxfId="81" priority="11">
      <formula>COUNTIF(H14:H17,"&gt;0")&gt;$B$21</formula>
    </cfRule>
    <cfRule type="cellIs" dxfId="80" priority="12" operator="equal">
      <formula>0</formula>
    </cfRule>
  </conditionalFormatting>
  <conditionalFormatting sqref="I18">
    <cfRule type="expression" dxfId="79" priority="9">
      <formula>COUNTIF(I14:I17,"&gt;0")&gt;$B$21</formula>
    </cfRule>
    <cfRule type="cellIs" dxfId="78" priority="10" operator="equal">
      <formula>0</formula>
    </cfRule>
  </conditionalFormatting>
  <conditionalFormatting sqref="K18">
    <cfRule type="expression" dxfId="77" priority="7">
      <formula>COUNTIF(K14:K17,"&gt;0")&gt;$B$21</formula>
    </cfRule>
    <cfRule type="cellIs" dxfId="76" priority="8" operator="equal">
      <formula>0</formula>
    </cfRule>
  </conditionalFormatting>
  <conditionalFormatting sqref="L18">
    <cfRule type="expression" dxfId="75" priority="5">
      <formula>COUNTIF(L14:L17,"&gt;0")&gt;$B$21</formula>
    </cfRule>
    <cfRule type="cellIs" dxfId="74" priority="6" operator="equal">
      <formula>0</formula>
    </cfRule>
  </conditionalFormatting>
  <conditionalFormatting sqref="N18">
    <cfRule type="expression" dxfId="73" priority="3">
      <formula>COUNTIF(N14:N17,"&gt;0")&gt;$B$21</formula>
    </cfRule>
    <cfRule type="cellIs" dxfId="72" priority="4" operator="equal">
      <formula>0</formula>
    </cfRule>
  </conditionalFormatting>
  <conditionalFormatting sqref="O18">
    <cfRule type="expression" dxfId="71" priority="1">
      <formula>COUNTIF(O14:O17,"&gt;0")&gt;$B$21</formula>
    </cfRule>
    <cfRule type="cellIs" dxfId="70" priority="2" operator="equal">
      <formula>0</formula>
    </cfRule>
  </conditionalFormatting>
  <pageMargins left="0.7" right="0.7" top="0.75" bottom="0.75" header="0.3" footer="0.3"/>
  <ignoredErrors>
    <ignoredError sqref="AC49 AC21 AC23:AC26 AC28:AC38 AC40:AC41 AC43:AC44 G48 G44 J44 M44 G45 M45 G46 M46 G47 M47 J45 J46 J47 J48 M48 Q41:R41 Q25:R25 Q29:R29 Q33:R33 Q37:R37 Q44:R44 G18 J18 M18" formula="1"/>
    <ignoredError sqref="J32 G32 G38 G31 T33:X33 G36 G37 G29 Q50:R50 J38 G21 G24 P24 G25 G26 M26 G28 M28 G40 G41 G43 V49:X49 J25 M25 P25 J29 M29 P29 J41 M41 P41 P44 T21:X21 T23:X24 T26:X26 T28:X28 T30:X32 T34:X36 T38:X38 T40:X40 T25:X25 T29:X29 T41:X41 T37:X37 T44:X44 X43 G33 J33 M33 P33 G30 J31 P21 P26 P30 P31 G34 P34 G35 P35 P36 P38 P40 P43 M43 G23 J34 J35 J36 J37 M37 P37 M34 M35 M36 P23 J21 J23 M30 J40 J43 M32 P32 P28 M31" formula="1" unlockedFormula="1"/>
    <ignoredError sqref="T19:X20 T51:X54 A50:P50 T50:X50 A37:D37 A36:D36 A40:D40 A38 A49:C49 C43 A35:D35 A33:D33 A29:C29 A28:C28 A32:D32 A44:C44 B24 A31:D31 T58:X58 A57:D57 T57:X57 T56:X56 A55:B55 T55:X55 B25:C25 A26 C26 D38 A41:D41 B23 A30:D30 T18:X18 A56:D56 M57:R57 A58:G58 A52:I52 A20 A19 A34:D34 A54:C54 A53:B53 M53:R53 M54:R54 H55 F56 F57:G57 D24 D23 F54:H54 I56 B51:C51 E51:R51 D53:F53 I53 M52:R52 M55:R55 M56:R56 J58:R58 C20 C19:O19"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8D2C7-5E59-444B-99C0-E7EF14CA48E9}">
  <dimension ref="A1:AC53"/>
  <sheetViews>
    <sheetView showGridLines="0" rightToLeft="1" zoomScale="115" zoomScaleNormal="115" workbookViewId="0">
      <selection activeCell="E13" sqref="E13"/>
    </sheetView>
  </sheetViews>
  <sheetFormatPr defaultColWidth="8.59765625" defaultRowHeight="13.8" x14ac:dyDescent="0.25"/>
  <cols>
    <col min="1" max="1" width="7" style="3" bestFit="1" customWidth="1"/>
    <col min="2" max="2" width="9.5" style="3" bestFit="1" customWidth="1"/>
    <col min="3" max="3" width="12.3984375" style="3" bestFit="1" customWidth="1"/>
    <col min="4" max="4" width="7.19921875" style="3" bestFit="1" customWidth="1"/>
    <col min="5" max="5" width="14.3984375" style="3" customWidth="1"/>
    <col min="6" max="6" width="15.09765625" style="3" customWidth="1"/>
    <col min="7" max="7" width="8.8984375" style="3" customWidth="1"/>
    <col min="8" max="8" width="14.69921875" style="3" customWidth="1"/>
    <col min="9" max="9" width="15.8984375" style="3" customWidth="1"/>
    <col min="10" max="10" width="7" style="3" customWidth="1"/>
    <col min="11" max="11" width="14.69921875" style="3" customWidth="1"/>
    <col min="12" max="12" width="14.59765625" style="3" customWidth="1"/>
    <col min="13" max="13" width="7.19921875" style="3" customWidth="1"/>
    <col min="14" max="14" width="14.69921875" style="3" customWidth="1"/>
    <col min="15" max="15" width="14" style="3" customWidth="1"/>
    <col min="16" max="16" width="7.19921875" style="3" bestFit="1" customWidth="1"/>
    <col min="17" max="17" width="15.3984375" style="3" customWidth="1"/>
    <col min="18" max="18" width="16.3984375" style="3" customWidth="1"/>
    <col min="19" max="19" width="15.69921875" style="3" customWidth="1"/>
    <col min="20" max="20" width="5.3984375" style="12" hidden="1" customWidth="1"/>
    <col min="21" max="24" width="1.69921875" style="12" hidden="1" customWidth="1"/>
    <col min="25" max="25" width="1.8984375" hidden="1" customWidth="1"/>
    <col min="26" max="26" width="6" bestFit="1" customWidth="1"/>
    <col min="27" max="27" width="0" hidden="1" customWidth="1"/>
    <col min="28" max="28" width="6.59765625" bestFit="1" customWidth="1"/>
    <col min="29" max="29" width="0" hidden="1" customWidth="1"/>
    <col min="30" max="16384" width="8.59765625" style="3"/>
  </cols>
  <sheetData>
    <row r="1" spans="1:24" x14ac:dyDescent="0.25">
      <c r="A1" s="46">
        <f>MIN(E18,F18,H18,I18,K18,L18,N18,O18,E27,F27,H27,I27,K27,L27,N27,O27,E30,F30,H30,I30,K30,L30,N30,O30,E33,F33,H33,I33,K33,L33,N33,O33,E37,F37,H37,I37,K37,L37,N37,O37,E41,F41,H41,I41,K41,L41,N41,O41,E43,F43,H43,I43,K43,L43,N43,O43)</f>
        <v>0</v>
      </c>
      <c r="B1"/>
      <c r="C1"/>
      <c r="D1"/>
      <c r="E1"/>
      <c r="F1"/>
      <c r="G1"/>
      <c r="H1"/>
      <c r="I1"/>
      <c r="J1"/>
      <c r="K1"/>
      <c r="L1"/>
      <c r="M1"/>
      <c r="N1"/>
      <c r="O1"/>
      <c r="P1"/>
      <c r="Q1"/>
      <c r="R1"/>
    </row>
    <row r="2" spans="1:24" x14ac:dyDescent="0.25">
      <c r="A2"/>
      <c r="B2"/>
      <c r="C2"/>
      <c r="D2"/>
      <c r="E2"/>
      <c r="F2"/>
      <c r="G2"/>
      <c r="H2"/>
      <c r="I2"/>
      <c r="J2"/>
      <c r="K2"/>
      <c r="L2"/>
      <c r="M2"/>
      <c r="N2"/>
      <c r="O2"/>
      <c r="P2"/>
      <c r="Q2"/>
      <c r="R2"/>
    </row>
    <row r="3" spans="1:24" ht="17.399999999999999" x14ac:dyDescent="0.25">
      <c r="A3" s="87" t="s">
        <v>63</v>
      </c>
      <c r="B3" s="87"/>
      <c r="C3" s="87"/>
      <c r="D3" s="87"/>
      <c r="E3" s="87"/>
      <c r="F3" s="87"/>
      <c r="G3" s="87"/>
      <c r="H3" s="87"/>
      <c r="I3" s="87"/>
      <c r="J3" s="87"/>
      <c r="K3" s="87"/>
      <c r="L3" s="87"/>
      <c r="M3" s="87"/>
      <c r="N3" s="87"/>
      <c r="O3" s="87"/>
      <c r="P3" s="87"/>
      <c r="Q3" s="87"/>
      <c r="R3" s="87"/>
      <c r="S3" s="2"/>
      <c r="T3" s="1"/>
      <c r="U3" s="1"/>
      <c r="V3" s="1"/>
      <c r="W3" s="1"/>
      <c r="X3" s="1"/>
    </row>
    <row r="4" spans="1:24" ht="16.5" customHeight="1" x14ac:dyDescent="0.25">
      <c r="A4" s="88" t="s">
        <v>81</v>
      </c>
      <c r="B4" s="88"/>
      <c r="C4" s="88"/>
      <c r="D4" s="88"/>
      <c r="E4" s="88"/>
      <c r="F4" s="88"/>
      <c r="G4" s="88"/>
      <c r="H4" s="88"/>
      <c r="I4" s="88"/>
      <c r="J4" s="88"/>
      <c r="K4" s="88"/>
      <c r="L4" s="88"/>
      <c r="M4" s="88"/>
      <c r="N4" s="88"/>
      <c r="O4" s="88"/>
      <c r="P4" s="88"/>
      <c r="Q4" s="88"/>
      <c r="R4" s="88"/>
      <c r="S4" s="2"/>
      <c r="T4" s="1"/>
      <c r="U4" s="1"/>
      <c r="V4" s="1"/>
      <c r="W4" s="1"/>
      <c r="X4" s="1"/>
    </row>
    <row r="5" spans="1:24" ht="14.4" thickBot="1" x14ac:dyDescent="0.3">
      <c r="A5" s="27"/>
      <c r="B5" s="27"/>
      <c r="C5" s="28"/>
      <c r="D5" s="28"/>
      <c r="E5" s="28"/>
      <c r="F5" s="75" t="s">
        <v>2</v>
      </c>
      <c r="G5" s="75"/>
      <c r="H5" s="75"/>
      <c r="I5" s="75"/>
      <c r="J5" s="75"/>
      <c r="K5" s="75"/>
      <c r="L5" s="75"/>
      <c r="M5" s="28"/>
      <c r="N5" s="28"/>
      <c r="O5" s="28"/>
      <c r="P5" s="28"/>
      <c r="Q5" s="28"/>
      <c r="R5" s="28"/>
      <c r="S5" s="2"/>
      <c r="T5" s="1"/>
      <c r="U5" s="1"/>
      <c r="V5" s="1"/>
      <c r="W5" s="1"/>
      <c r="X5" s="1"/>
    </row>
    <row r="6" spans="1:24" ht="14.4" thickBot="1" x14ac:dyDescent="0.3">
      <c r="A6" s="77" t="s">
        <v>1</v>
      </c>
      <c r="B6" s="78"/>
      <c r="C6" s="79"/>
      <c r="D6" s="29"/>
      <c r="E6" s="29"/>
      <c r="F6" s="29"/>
      <c r="G6" s="29"/>
      <c r="H6" s="50" t="s">
        <v>90</v>
      </c>
      <c r="I6" s="50"/>
      <c r="J6" s="50"/>
      <c r="K6" s="50"/>
      <c r="L6" s="50"/>
      <c r="M6" s="30"/>
      <c r="N6" s="30"/>
      <c r="O6" s="30"/>
      <c r="P6" s="27"/>
      <c r="Q6" s="27"/>
      <c r="R6" s="27"/>
      <c r="S6" s="7"/>
      <c r="T6" s="6"/>
      <c r="U6" s="6"/>
      <c r="V6" s="6"/>
      <c r="W6" s="6"/>
      <c r="X6" s="6"/>
    </row>
    <row r="7" spans="1:24" x14ac:dyDescent="0.25">
      <c r="A7" s="29"/>
      <c r="B7" s="29"/>
      <c r="C7" s="29"/>
      <c r="D7" s="29"/>
      <c r="E7" s="29"/>
      <c r="F7" s="29"/>
      <c r="G7" s="29"/>
      <c r="H7" s="50"/>
      <c r="I7" s="50" t="s">
        <v>97</v>
      </c>
      <c r="J7" s="50"/>
      <c r="K7" s="50"/>
      <c r="L7" s="50"/>
      <c r="M7" s="30"/>
      <c r="N7" s="30"/>
      <c r="O7" s="30"/>
      <c r="P7" s="27"/>
      <c r="Q7" s="27"/>
      <c r="R7" s="27"/>
      <c r="S7" s="7"/>
      <c r="T7" s="6"/>
      <c r="U7" s="6"/>
      <c r="V7" s="6"/>
      <c r="W7" s="6"/>
      <c r="X7" s="6"/>
    </row>
    <row r="8" spans="1:24" x14ac:dyDescent="0.25">
      <c r="A8" s="29"/>
      <c r="B8" s="29"/>
      <c r="C8" s="29"/>
      <c r="D8" s="29"/>
      <c r="E8" s="29"/>
      <c r="F8" s="75" t="s">
        <v>89</v>
      </c>
      <c r="G8" s="75"/>
      <c r="H8" s="75"/>
      <c r="I8" s="75"/>
      <c r="J8" s="75"/>
      <c r="K8" s="75"/>
      <c r="L8" s="75"/>
      <c r="M8" s="30"/>
      <c r="N8" s="30"/>
      <c r="O8" s="30"/>
      <c r="P8" s="27"/>
      <c r="Q8" s="27"/>
      <c r="R8" s="27"/>
      <c r="S8" s="7"/>
      <c r="T8" s="6"/>
      <c r="U8" s="6"/>
      <c r="V8" s="6"/>
      <c r="W8" s="6"/>
      <c r="X8" s="6"/>
    </row>
    <row r="9" spans="1:24" ht="13.8" customHeight="1" x14ac:dyDescent="0.25">
      <c r="A9" s="29"/>
      <c r="B9" s="29"/>
      <c r="C9" s="29"/>
      <c r="D9" s="29"/>
      <c r="E9" s="29"/>
      <c r="F9" s="29"/>
      <c r="G9" s="29"/>
      <c r="H9" s="29"/>
      <c r="I9" s="50" t="s">
        <v>98</v>
      </c>
      <c r="J9" s="29"/>
      <c r="K9" s="29"/>
      <c r="L9" s="29"/>
      <c r="M9" s="30"/>
      <c r="N9" s="30"/>
      <c r="O9" s="30"/>
      <c r="P9" s="27"/>
      <c r="Q9" s="27"/>
      <c r="R9" s="27"/>
      <c r="S9" s="7"/>
      <c r="T9" s="6"/>
      <c r="U9" s="6"/>
      <c r="V9" s="6"/>
      <c r="W9" s="6"/>
      <c r="X9" s="6"/>
    </row>
    <row r="10" spans="1:24" ht="14.4" thickBot="1" x14ac:dyDescent="0.3">
      <c r="A10" s="7"/>
      <c r="B10" s="7"/>
      <c r="C10" s="7"/>
      <c r="D10" s="7"/>
      <c r="E10" s="7"/>
      <c r="F10" s="7"/>
      <c r="G10" s="7"/>
      <c r="H10" s="7"/>
      <c r="I10" s="7"/>
      <c r="J10" s="7"/>
      <c r="K10" s="7"/>
      <c r="L10" s="7"/>
      <c r="M10" s="7"/>
      <c r="N10" s="7"/>
      <c r="O10" s="7"/>
      <c r="P10" s="7"/>
      <c r="Q10" s="7"/>
      <c r="R10" s="7"/>
      <c r="S10" s="7"/>
      <c r="T10" s="6"/>
      <c r="U10" s="6"/>
      <c r="V10" s="6"/>
      <c r="W10" s="6"/>
      <c r="X10" s="6"/>
    </row>
    <row r="11" spans="1:24" ht="27" customHeight="1" thickBot="1" x14ac:dyDescent="0.3">
      <c r="A11" s="85" t="s">
        <v>3</v>
      </c>
      <c r="B11" s="86" t="s">
        <v>99</v>
      </c>
      <c r="C11" s="85" t="s">
        <v>4</v>
      </c>
      <c r="D11" s="85" t="s">
        <v>40</v>
      </c>
      <c r="E11" s="85"/>
      <c r="F11" s="85"/>
      <c r="G11" s="85" t="s">
        <v>41</v>
      </c>
      <c r="H11" s="85"/>
      <c r="I11" s="85"/>
      <c r="J11" s="85" t="s">
        <v>42</v>
      </c>
      <c r="K11" s="85"/>
      <c r="L11" s="85"/>
      <c r="M11" s="85" t="s">
        <v>43</v>
      </c>
      <c r="N11" s="85"/>
      <c r="O11" s="85"/>
      <c r="P11" s="85" t="s">
        <v>96</v>
      </c>
      <c r="Q11" s="85"/>
      <c r="R11" s="85"/>
      <c r="S11" s="85"/>
      <c r="T11" s="40"/>
      <c r="U11" s="40"/>
      <c r="V11" s="40"/>
      <c r="W11" s="40"/>
      <c r="X11" s="40"/>
    </row>
    <row r="12" spans="1:24" ht="39.6" x14ac:dyDescent="0.25">
      <c r="A12" s="85"/>
      <c r="B12" s="86"/>
      <c r="C12" s="85"/>
      <c r="D12" s="64" t="s">
        <v>84</v>
      </c>
      <c r="E12" s="65" t="s">
        <v>85</v>
      </c>
      <c r="F12" s="66" t="s">
        <v>86</v>
      </c>
      <c r="G12" s="64" t="s">
        <v>84</v>
      </c>
      <c r="H12" s="65" t="s">
        <v>85</v>
      </c>
      <c r="I12" s="66" t="s">
        <v>86</v>
      </c>
      <c r="J12" s="64" t="s">
        <v>84</v>
      </c>
      <c r="K12" s="65" t="s">
        <v>85</v>
      </c>
      <c r="L12" s="66" t="s">
        <v>86</v>
      </c>
      <c r="M12" s="64" t="s">
        <v>84</v>
      </c>
      <c r="N12" s="65" t="s">
        <v>85</v>
      </c>
      <c r="O12" s="66" t="s">
        <v>86</v>
      </c>
      <c r="P12" s="64" t="s">
        <v>84</v>
      </c>
      <c r="Q12" s="65" t="s">
        <v>87</v>
      </c>
      <c r="R12" s="66" t="s">
        <v>88</v>
      </c>
      <c r="S12" s="67" t="s">
        <v>101</v>
      </c>
      <c r="T12" s="6"/>
      <c r="U12" s="6"/>
      <c r="V12" s="6"/>
      <c r="W12" s="6"/>
      <c r="X12" s="6"/>
    </row>
    <row r="13" spans="1:24" x14ac:dyDescent="0.25">
      <c r="A13" s="73" t="s">
        <v>10</v>
      </c>
      <c r="B13" s="96">
        <v>3</v>
      </c>
      <c r="C13" s="62" t="s">
        <v>48</v>
      </c>
      <c r="D13" s="53">
        <v>300</v>
      </c>
      <c r="E13" s="51"/>
      <c r="F13" s="51"/>
      <c r="G13" s="53">
        <v>960</v>
      </c>
      <c r="H13" s="51"/>
      <c r="I13" s="51"/>
      <c r="J13" s="53">
        <v>1080</v>
      </c>
      <c r="K13" s="51"/>
      <c r="L13" s="51"/>
      <c r="M13" s="53">
        <v>720</v>
      </c>
      <c r="N13" s="51"/>
      <c r="O13" s="51"/>
      <c r="P13" s="53">
        <f t="shared" ref="P13:P17" si="0">D13+G13+J13+M13</f>
        <v>3060</v>
      </c>
      <c r="Q13" s="44">
        <f>1.8*(0.6*(M13*N13+J13*K13+G13*H13+D13*E13))</f>
        <v>0</v>
      </c>
      <c r="R13" s="44">
        <f>1.8*(0.4*(F13*D13+I13*G13+L13*J13+O13*M13))</f>
        <v>0</v>
      </c>
      <c r="S13" s="44">
        <f>R13+Q13</f>
        <v>0</v>
      </c>
      <c r="T13" s="13"/>
      <c r="U13" s="13"/>
      <c r="V13" s="13"/>
      <c r="W13" s="13"/>
      <c r="X13" s="13"/>
    </row>
    <row r="14" spans="1:24" x14ac:dyDescent="0.25">
      <c r="A14" s="73"/>
      <c r="B14" s="96"/>
      <c r="C14" s="62" t="s">
        <v>75</v>
      </c>
      <c r="D14" s="53">
        <v>300</v>
      </c>
      <c r="E14" s="51"/>
      <c r="F14" s="51"/>
      <c r="G14" s="53">
        <v>960</v>
      </c>
      <c r="H14" s="51"/>
      <c r="I14" s="51"/>
      <c r="J14" s="53">
        <v>1080</v>
      </c>
      <c r="K14" s="51"/>
      <c r="L14" s="51"/>
      <c r="M14" s="53">
        <v>720</v>
      </c>
      <c r="N14" s="51"/>
      <c r="O14" s="51"/>
      <c r="P14" s="53">
        <f t="shared" si="0"/>
        <v>3060</v>
      </c>
      <c r="Q14" s="44">
        <f t="shared" ref="Q14:Q16" si="1">1.8*(0.6*(M14*N14+J14*K14+G14*H14+D14*E14))</f>
        <v>0</v>
      </c>
      <c r="R14" s="44">
        <f t="shared" ref="R14:R16" si="2">1.8*(0.4*(F14*D14+I14*G14+L14*J14+O14*M14))</f>
        <v>0</v>
      </c>
      <c r="S14" s="44">
        <f>R14+Q14</f>
        <v>0</v>
      </c>
      <c r="T14" s="13"/>
      <c r="U14" s="13"/>
      <c r="V14" s="13"/>
      <c r="W14" s="13"/>
      <c r="X14" s="13"/>
    </row>
    <row r="15" spans="1:24" x14ac:dyDescent="0.25">
      <c r="A15" s="73"/>
      <c r="B15" s="96"/>
      <c r="C15" s="62" t="s">
        <v>60</v>
      </c>
      <c r="D15" s="53">
        <v>300</v>
      </c>
      <c r="E15" s="51"/>
      <c r="F15" s="51"/>
      <c r="G15" s="53">
        <v>960</v>
      </c>
      <c r="H15" s="51"/>
      <c r="I15" s="51"/>
      <c r="J15" s="53">
        <v>1080</v>
      </c>
      <c r="K15" s="51"/>
      <c r="L15" s="51"/>
      <c r="M15" s="53">
        <v>720</v>
      </c>
      <c r="N15" s="51"/>
      <c r="O15" s="51"/>
      <c r="P15" s="53">
        <f t="shared" si="0"/>
        <v>3060</v>
      </c>
      <c r="Q15" s="44">
        <f t="shared" si="1"/>
        <v>0</v>
      </c>
      <c r="R15" s="44">
        <f t="shared" si="2"/>
        <v>0</v>
      </c>
      <c r="S15" s="44">
        <f t="shared" ref="S15:S17" si="3">R15+Q15</f>
        <v>0</v>
      </c>
      <c r="T15" s="13"/>
      <c r="U15" s="13"/>
      <c r="V15" s="13"/>
      <c r="W15" s="13"/>
      <c r="X15" s="13"/>
    </row>
    <row r="16" spans="1:24" x14ac:dyDescent="0.25">
      <c r="A16" s="73"/>
      <c r="B16" s="96"/>
      <c r="C16" s="62" t="s">
        <v>59</v>
      </c>
      <c r="D16" s="53">
        <v>300</v>
      </c>
      <c r="E16" s="51"/>
      <c r="F16" s="51"/>
      <c r="G16" s="53">
        <v>960</v>
      </c>
      <c r="H16" s="51"/>
      <c r="I16" s="51"/>
      <c r="J16" s="53">
        <v>1080</v>
      </c>
      <c r="K16" s="51"/>
      <c r="L16" s="51"/>
      <c r="M16" s="53">
        <v>720</v>
      </c>
      <c r="N16" s="51"/>
      <c r="O16" s="51"/>
      <c r="P16" s="53">
        <f t="shared" si="0"/>
        <v>3060</v>
      </c>
      <c r="Q16" s="44">
        <f t="shared" si="1"/>
        <v>0</v>
      </c>
      <c r="R16" s="44">
        <f t="shared" si="2"/>
        <v>0</v>
      </c>
      <c r="S16" s="44">
        <f t="shared" si="3"/>
        <v>0</v>
      </c>
      <c r="T16" s="13"/>
      <c r="U16" s="13"/>
      <c r="V16" s="13"/>
      <c r="W16" s="13"/>
      <c r="X16" s="13"/>
    </row>
    <row r="17" spans="1:24" x14ac:dyDescent="0.25">
      <c r="A17" s="73"/>
      <c r="B17" s="96"/>
      <c r="C17" s="62" t="s">
        <v>76</v>
      </c>
      <c r="D17" s="53">
        <v>300</v>
      </c>
      <c r="E17" s="51"/>
      <c r="F17" s="51"/>
      <c r="G17" s="53">
        <v>960</v>
      </c>
      <c r="H17" s="51"/>
      <c r="I17" s="51"/>
      <c r="J17" s="53">
        <v>1080</v>
      </c>
      <c r="K17" s="51"/>
      <c r="L17" s="51"/>
      <c r="M17" s="53">
        <v>720</v>
      </c>
      <c r="N17" s="51"/>
      <c r="O17" s="51"/>
      <c r="P17" s="53">
        <f t="shared" si="0"/>
        <v>3060</v>
      </c>
      <c r="Q17" s="44">
        <f t="shared" ref="Q17" si="4">1.8*(0.6*(M17*N17+J17*K17+G17*H17+D17*E17))</f>
        <v>0</v>
      </c>
      <c r="R17" s="44">
        <f t="shared" ref="R17" si="5">1.8*(0.4*(F17*D17+I17*G17+L17*J17+O17*M17))</f>
        <v>0</v>
      </c>
      <c r="S17" s="44">
        <f t="shared" si="3"/>
        <v>0</v>
      </c>
      <c r="T17" s="13"/>
      <c r="U17" s="13"/>
      <c r="V17" s="13"/>
      <c r="W17" s="13"/>
      <c r="X17" s="13"/>
    </row>
    <row r="18" spans="1:24" x14ac:dyDescent="0.25">
      <c r="A18" s="83" t="s">
        <v>14</v>
      </c>
      <c r="B18" s="83"/>
      <c r="C18" s="83"/>
      <c r="D18" s="71">
        <f>SUMIFS(D13:D17,E13:E17,"&gt;0")</f>
        <v>0</v>
      </c>
      <c r="E18" s="71" cm="1">
        <f t="array" ref="E18">IFERROR(SUM(SMALL(_xlfn._xlws.FILTER(D13:D17*E13:E17, ISNUMBER(E13:E17)), _xlfn.SEQUENCE($B$13))),0)</f>
        <v>0</v>
      </c>
      <c r="F18" s="71" cm="1">
        <f t="array" ref="F18">IFERROR(SUM(SMALL(_xlfn._xlws.FILTER(D13:D17*F13:F17, ISNUMBER(F13:F17)), _xlfn.SEQUENCE($B$13))),0)</f>
        <v>0</v>
      </c>
      <c r="G18" s="71">
        <f>SUMIFS(G13:G17,H13:H17,"&gt;0")</f>
        <v>0</v>
      </c>
      <c r="H18" s="71" cm="1">
        <f t="array" ref="H18">IFERROR(SUM(SMALL(_xlfn._xlws.FILTER(G13:G17*H13:H17, ISNUMBER(H13:H17)), _xlfn.SEQUENCE($B$13))),0)</f>
        <v>0</v>
      </c>
      <c r="I18" s="71" cm="1">
        <f t="array" ref="I18">IFERROR(SUM(SMALL(_xlfn._xlws.FILTER(G13:G17*I13:I17, ISNUMBER(I13:I17)), _xlfn.SEQUENCE($B$13))),0)</f>
        <v>0</v>
      </c>
      <c r="J18" s="71">
        <f>SUMIFS(J13:J17,K13:K17,"&gt;0")</f>
        <v>0</v>
      </c>
      <c r="K18" s="71" cm="1">
        <f t="array" ref="K18">IFERROR(SUM(SMALL(_xlfn._xlws.FILTER(J13:J17*K13:K17, ISNUMBER(K13:K17)), _xlfn.SEQUENCE($B$13))),0)</f>
        <v>0</v>
      </c>
      <c r="L18" s="71" cm="1">
        <f t="array" ref="L18">IFERROR(SUM(SMALL(_xlfn._xlws.FILTER(J13:J17*L13:L17, ISNUMBER(L13:L17)), _xlfn.SEQUENCE($B$13))),0)</f>
        <v>0</v>
      </c>
      <c r="M18" s="71">
        <f>SUMIFS(M13:M17,N13:N17,"&gt;0")</f>
        <v>0</v>
      </c>
      <c r="N18" s="71" cm="1">
        <f t="array" ref="N18">IFERROR(SUM(SMALL(_xlfn._xlws.FILTER(M13:M17*N13:N17, ISNUMBER(N13:N17)), _xlfn.SEQUENCE($B$13))),0)</f>
        <v>0</v>
      </c>
      <c r="O18" s="71" cm="1">
        <f t="array" ref="O18">IFERROR(SUM(SMALL(_xlfn._xlws.FILTER(M13:M17*O13:O17, ISNUMBER(O13:O17)), _xlfn.SEQUENCE($B$13))),0)</f>
        <v>0</v>
      </c>
      <c r="P18" s="71"/>
      <c r="Q18" s="71">
        <f>SUM(Q13:Q17)</f>
        <v>0</v>
      </c>
      <c r="R18" s="71">
        <f>SUM(R13:R17)</f>
        <v>0</v>
      </c>
      <c r="S18" s="71">
        <f t="shared" ref="S18" si="6">Q18+R18</f>
        <v>0</v>
      </c>
      <c r="T18" s="13"/>
      <c r="U18" s="13"/>
      <c r="V18" s="13"/>
      <c r="W18" s="13"/>
      <c r="X18" s="13"/>
    </row>
    <row r="19" spans="1:24" ht="26.4" customHeight="1" x14ac:dyDescent="0.25">
      <c r="A19" s="85" t="s">
        <v>3</v>
      </c>
      <c r="B19" s="86" t="s">
        <v>99</v>
      </c>
      <c r="C19" s="85" t="s">
        <v>4</v>
      </c>
      <c r="D19" s="85" t="s">
        <v>40</v>
      </c>
      <c r="E19" s="85"/>
      <c r="F19" s="85"/>
      <c r="G19" s="85" t="s">
        <v>44</v>
      </c>
      <c r="H19" s="85"/>
      <c r="I19" s="85"/>
      <c r="J19" s="89" t="s">
        <v>61</v>
      </c>
      <c r="K19" s="85"/>
      <c r="L19" s="85"/>
      <c r="M19" s="89" t="s">
        <v>62</v>
      </c>
      <c r="N19" s="85"/>
      <c r="O19" s="85"/>
      <c r="P19" s="85" t="s">
        <v>83</v>
      </c>
      <c r="Q19" s="85"/>
      <c r="R19" s="85"/>
      <c r="S19" s="85"/>
      <c r="T19" s="41"/>
      <c r="U19" s="41"/>
      <c r="V19" s="41"/>
      <c r="W19" s="41"/>
      <c r="X19" s="41"/>
    </row>
    <row r="20" spans="1:24" ht="39.6" x14ac:dyDescent="0.25">
      <c r="A20" s="85"/>
      <c r="B20" s="86"/>
      <c r="C20" s="85"/>
      <c r="D20" s="64" t="s">
        <v>84</v>
      </c>
      <c r="E20" s="65" t="s">
        <v>85</v>
      </c>
      <c r="F20" s="66" t="s">
        <v>86</v>
      </c>
      <c r="G20" s="64" t="s">
        <v>84</v>
      </c>
      <c r="H20" s="65" t="s">
        <v>85</v>
      </c>
      <c r="I20" s="66" t="s">
        <v>86</v>
      </c>
      <c r="J20" s="64" t="s">
        <v>84</v>
      </c>
      <c r="K20" s="65" t="s">
        <v>85</v>
      </c>
      <c r="L20" s="66" t="s">
        <v>86</v>
      </c>
      <c r="M20" s="64" t="s">
        <v>84</v>
      </c>
      <c r="N20" s="65" t="s">
        <v>85</v>
      </c>
      <c r="O20" s="66" t="s">
        <v>86</v>
      </c>
      <c r="P20" s="64" t="s">
        <v>84</v>
      </c>
      <c r="Q20" s="65" t="s">
        <v>87</v>
      </c>
      <c r="R20" s="66" t="s">
        <v>88</v>
      </c>
      <c r="S20" s="67" t="s">
        <v>100</v>
      </c>
      <c r="T20" s="6"/>
      <c r="U20" s="6"/>
      <c r="V20" s="6"/>
      <c r="W20" s="6"/>
      <c r="X20" s="6"/>
    </row>
    <row r="21" spans="1:24" x14ac:dyDescent="0.25">
      <c r="A21" s="73" t="s">
        <v>6</v>
      </c>
      <c r="B21" s="74">
        <v>4</v>
      </c>
      <c r="C21" s="72" t="s">
        <v>47</v>
      </c>
      <c r="D21" s="53">
        <v>300</v>
      </c>
      <c r="E21" s="51"/>
      <c r="F21" s="51"/>
      <c r="G21" s="53">
        <v>960</v>
      </c>
      <c r="H21" s="51"/>
      <c r="I21" s="51"/>
      <c r="J21" s="53">
        <v>1080</v>
      </c>
      <c r="K21" s="51"/>
      <c r="L21" s="51"/>
      <c r="M21" s="53">
        <v>720</v>
      </c>
      <c r="N21" s="51"/>
      <c r="O21" s="51"/>
      <c r="P21" s="53">
        <f>D21+G21+J21+M21</f>
        <v>3060</v>
      </c>
      <c r="Q21" s="44">
        <f t="shared" ref="Q21:Q26" si="7">1.8*(0.6*(M21*N21+J21*K21+G21*H21+D21*E21))*1.18</f>
        <v>0</v>
      </c>
      <c r="R21" s="44">
        <f>1.8*(0.4*(F21*D21+I21*G21+L21*J21+O21*M21))*1.18</f>
        <v>0</v>
      </c>
      <c r="S21" s="44">
        <f>Q21+R21</f>
        <v>0</v>
      </c>
      <c r="T21" s="13"/>
      <c r="U21" s="13"/>
      <c r="V21" s="13"/>
      <c r="W21" s="13"/>
      <c r="X21" s="13"/>
    </row>
    <row r="22" spans="1:24" x14ac:dyDescent="0.25">
      <c r="A22" s="73"/>
      <c r="B22" s="74"/>
      <c r="C22" s="72" t="s">
        <v>73</v>
      </c>
      <c r="D22" s="53">
        <v>300</v>
      </c>
      <c r="E22" s="51"/>
      <c r="F22" s="51"/>
      <c r="G22" s="53">
        <v>960</v>
      </c>
      <c r="H22" s="51"/>
      <c r="I22" s="51"/>
      <c r="J22" s="53">
        <v>1080</v>
      </c>
      <c r="K22" s="51"/>
      <c r="L22" s="51"/>
      <c r="M22" s="53">
        <v>720</v>
      </c>
      <c r="N22" s="51"/>
      <c r="O22" s="51"/>
      <c r="P22" s="53">
        <f>M22+J22+G22+D22</f>
        <v>3060</v>
      </c>
      <c r="Q22" s="44">
        <f t="shared" si="7"/>
        <v>0</v>
      </c>
      <c r="R22" s="44">
        <f t="shared" ref="R22:R24" si="8">1.8*(0.4*(F22*D22+I22*G22+L22*J22+O22*M22))*1.18</f>
        <v>0</v>
      </c>
      <c r="S22" s="44">
        <f t="shared" ref="S22" si="9">Q22+R22</f>
        <v>0</v>
      </c>
      <c r="T22" s="13"/>
      <c r="U22" s="13"/>
      <c r="V22" s="13"/>
      <c r="W22" s="13"/>
      <c r="X22" s="13"/>
    </row>
    <row r="23" spans="1:24" x14ac:dyDescent="0.25">
      <c r="A23" s="73"/>
      <c r="B23" s="74"/>
      <c r="C23" s="72" t="s">
        <v>74</v>
      </c>
      <c r="D23" s="53">
        <v>300</v>
      </c>
      <c r="E23" s="51"/>
      <c r="F23" s="51"/>
      <c r="G23" s="53">
        <v>960</v>
      </c>
      <c r="H23" s="51"/>
      <c r="I23" s="51"/>
      <c r="J23" s="53">
        <v>1080</v>
      </c>
      <c r="K23" s="51"/>
      <c r="L23" s="51"/>
      <c r="M23" s="53">
        <v>720</v>
      </c>
      <c r="N23" s="51"/>
      <c r="O23" s="51"/>
      <c r="P23" s="53">
        <f t="shared" ref="P23:P26" si="10">D23+G23+J23+M23</f>
        <v>3060</v>
      </c>
      <c r="Q23" s="44">
        <f t="shared" si="7"/>
        <v>0</v>
      </c>
      <c r="R23" s="44">
        <f t="shared" si="8"/>
        <v>0</v>
      </c>
      <c r="S23" s="44">
        <f>R23+Q23</f>
        <v>0</v>
      </c>
      <c r="T23" s="13"/>
      <c r="U23" s="13"/>
      <c r="V23" s="13"/>
      <c r="W23" s="13"/>
      <c r="X23" s="13"/>
    </row>
    <row r="24" spans="1:24" x14ac:dyDescent="0.25">
      <c r="A24" s="73"/>
      <c r="B24" s="74"/>
      <c r="C24" s="62" t="s">
        <v>45</v>
      </c>
      <c r="D24" s="53">
        <v>300</v>
      </c>
      <c r="E24" s="51"/>
      <c r="F24" s="51"/>
      <c r="G24" s="53">
        <v>960</v>
      </c>
      <c r="H24" s="51"/>
      <c r="I24" s="51"/>
      <c r="J24" s="53">
        <v>1080</v>
      </c>
      <c r="K24" s="51"/>
      <c r="L24" s="51"/>
      <c r="M24" s="53">
        <v>720</v>
      </c>
      <c r="N24" s="51"/>
      <c r="O24" s="51"/>
      <c r="P24" s="53">
        <f t="shared" ref="P24" si="11">D24+G24+J24+M24</f>
        <v>3060</v>
      </c>
      <c r="Q24" s="44">
        <f t="shared" si="7"/>
        <v>0</v>
      </c>
      <c r="R24" s="44">
        <f t="shared" si="8"/>
        <v>0</v>
      </c>
      <c r="S24" s="44">
        <f>R24+Q24</f>
        <v>0</v>
      </c>
      <c r="T24" s="13"/>
      <c r="U24" s="13"/>
      <c r="V24" s="13"/>
      <c r="W24" s="13"/>
      <c r="X24" s="13"/>
    </row>
    <row r="25" spans="1:24" x14ac:dyDescent="0.25">
      <c r="A25" s="73"/>
      <c r="B25" s="74"/>
      <c r="C25" s="62" t="s">
        <v>46</v>
      </c>
      <c r="D25" s="53">
        <v>300</v>
      </c>
      <c r="E25" s="51"/>
      <c r="F25" s="51"/>
      <c r="G25" s="53">
        <v>960</v>
      </c>
      <c r="H25" s="51"/>
      <c r="I25" s="51"/>
      <c r="J25" s="53">
        <v>1080</v>
      </c>
      <c r="K25" s="51"/>
      <c r="L25" s="51"/>
      <c r="M25" s="53">
        <v>720</v>
      </c>
      <c r="N25" s="51"/>
      <c r="O25" s="51"/>
      <c r="P25" s="53">
        <f t="shared" si="10"/>
        <v>3060</v>
      </c>
      <c r="Q25" s="44">
        <f t="shared" si="7"/>
        <v>0</v>
      </c>
      <c r="R25" s="44">
        <f>1.8*(0.4*(F25*D25+I25*G25+L25*J25+O25*M25))*1.18</f>
        <v>0</v>
      </c>
      <c r="S25" s="44">
        <f>R25+Q25</f>
        <v>0</v>
      </c>
      <c r="T25" s="13"/>
      <c r="U25" s="13"/>
      <c r="V25" s="13"/>
      <c r="W25" s="13"/>
      <c r="X25" s="13"/>
    </row>
    <row r="26" spans="1:24" x14ac:dyDescent="0.25">
      <c r="A26" s="73"/>
      <c r="B26" s="74"/>
      <c r="C26" s="62" t="s">
        <v>57</v>
      </c>
      <c r="D26" s="53">
        <v>300</v>
      </c>
      <c r="E26" s="51"/>
      <c r="F26" s="51"/>
      <c r="G26" s="53">
        <v>960</v>
      </c>
      <c r="H26" s="51"/>
      <c r="I26" s="51"/>
      <c r="J26" s="53">
        <v>1080</v>
      </c>
      <c r="K26" s="51"/>
      <c r="L26" s="51"/>
      <c r="M26" s="53">
        <v>720</v>
      </c>
      <c r="N26" s="51"/>
      <c r="O26" s="51"/>
      <c r="P26" s="53">
        <f t="shared" si="10"/>
        <v>3060</v>
      </c>
      <c r="Q26" s="44">
        <f t="shared" si="7"/>
        <v>0</v>
      </c>
      <c r="R26" s="44">
        <f>1.8*(0.4*(F26*D26+I26*G26+L26*J26+O26*M26))*1.18</f>
        <v>0</v>
      </c>
      <c r="S26" s="44">
        <f>R26+Q26</f>
        <v>0</v>
      </c>
      <c r="T26" s="13">
        <f>IF(W26&gt;B21,1,0)</f>
        <v>0</v>
      </c>
      <c r="U26" s="13">
        <f>IF(V26&gt;B21,1,0)</f>
        <v>0</v>
      </c>
      <c r="V26" s="13">
        <f>COUNTIF(Q21:Q26,"&gt;0")</f>
        <v>0</v>
      </c>
      <c r="W26" s="13">
        <f>COUNTIF(R21:R26,"&gt;0")</f>
        <v>0</v>
      </c>
      <c r="X26" s="13"/>
    </row>
    <row r="27" spans="1:24" x14ac:dyDescent="0.25">
      <c r="A27" s="83" t="s">
        <v>80</v>
      </c>
      <c r="B27" s="83"/>
      <c r="C27" s="83"/>
      <c r="D27" s="71">
        <f>SUMIFS(D21:D26,E21:E26,"&gt;0")</f>
        <v>0</v>
      </c>
      <c r="E27" s="71" cm="1">
        <f t="array" ref="E27">IFERROR(SUM(SMALL(_xlfn._xlws.FILTER(D21:D26*E21:E26, ISNUMBER(E21:E26)), _xlfn.SEQUENCE($B$21))),0)</f>
        <v>0</v>
      </c>
      <c r="F27" s="71" cm="1">
        <f t="array" ref="F27">IFERROR(SUM(SMALL(_xlfn._xlws.FILTER(D21:D26*F21:F26, ISNUMBER(F21:F26)), _xlfn.SEQUENCE($B$21))),0)</f>
        <v>0</v>
      </c>
      <c r="G27" s="71">
        <f>SUMIFS(G21:G26,H21:H26,"&gt;0")</f>
        <v>0</v>
      </c>
      <c r="H27" s="71" cm="1">
        <f t="array" ref="H27">IFERROR(SUM(SMALL(_xlfn._xlws.FILTER(G21:G26*H21:H26, ISNUMBER(H21:H26)), _xlfn.SEQUENCE($B$21))),0)</f>
        <v>0</v>
      </c>
      <c r="I27" s="71" cm="1">
        <f t="array" ref="I27">IFERROR(SUM(SMALL(_xlfn._xlws.FILTER(G21:G26*I21:I26, ISNUMBER(I21:I26)), _xlfn.SEQUENCE($B$21))),0)</f>
        <v>0</v>
      </c>
      <c r="J27" s="71">
        <f>SUMIFS(J21:J26,K21:K26,"&gt;0")</f>
        <v>0</v>
      </c>
      <c r="K27" s="71" cm="1">
        <f t="array" ref="K27">IFERROR(SUM(SMALL(_xlfn._xlws.FILTER(J21:J26*K21:K26, ISNUMBER(K21:K26)), _xlfn.SEQUENCE($B$21))),0)</f>
        <v>0</v>
      </c>
      <c r="L27" s="71" cm="1">
        <f t="array" ref="L27">IFERROR(SUM(SMALL(_xlfn._xlws.FILTER(J21:J26*L21:L26, ISNUMBER(L21:L26)), _xlfn.SEQUENCE($B$21))),0)</f>
        <v>0</v>
      </c>
      <c r="M27" s="71">
        <f>SUMIFS(M21:M26,N21:N26,"&gt;0")</f>
        <v>0</v>
      </c>
      <c r="N27" s="71" cm="1">
        <f t="array" ref="N27">IFERROR(SUM(SMALL(_xlfn._xlws.FILTER(M21:M26*N21:N26, ISNUMBER(N21:N26)), _xlfn.SEQUENCE($B$21))),0)</f>
        <v>0</v>
      </c>
      <c r="O27" s="71" cm="1">
        <f t="array" ref="O27">IFERROR(SUM(SMALL(_xlfn._xlws.FILTER(M21:M26*O21:O26, ISNUMBER(O21:O26)), _xlfn.SEQUENCE($B$21))),0)</f>
        <v>0</v>
      </c>
      <c r="P27" s="71">
        <f>M27+J27+G27+D27</f>
        <v>0</v>
      </c>
      <c r="Q27" s="71">
        <f>SUM(Q21:Q26)</f>
        <v>0</v>
      </c>
      <c r="R27" s="71">
        <f>SUM(R21:R26)</f>
        <v>0</v>
      </c>
      <c r="S27" s="71">
        <f t="shared" ref="S27:S44" si="12">Q27+R27</f>
        <v>0</v>
      </c>
      <c r="T27" s="13"/>
      <c r="U27" s="13"/>
      <c r="V27" s="13"/>
      <c r="W27" s="13"/>
      <c r="X27" s="13"/>
    </row>
    <row r="28" spans="1:24" x14ac:dyDescent="0.25">
      <c r="A28" s="73" t="s">
        <v>15</v>
      </c>
      <c r="B28" s="74">
        <v>1</v>
      </c>
      <c r="C28" s="62" t="s">
        <v>49</v>
      </c>
      <c r="D28" s="53">
        <v>300</v>
      </c>
      <c r="E28" s="51"/>
      <c r="F28" s="51"/>
      <c r="G28" s="53">
        <v>960</v>
      </c>
      <c r="H28" s="51"/>
      <c r="I28" s="51"/>
      <c r="J28" s="53">
        <v>1200</v>
      </c>
      <c r="K28" s="51"/>
      <c r="L28" s="51"/>
      <c r="M28" s="53">
        <v>720</v>
      </c>
      <c r="N28" s="51"/>
      <c r="O28" s="51"/>
      <c r="P28" s="53">
        <f>D28+G28+J28+M28</f>
        <v>3180</v>
      </c>
      <c r="Q28" s="44">
        <f>1.8*(0.6*(M28*N28+J28*K28+G28*H28+D28*E28))*1.18</f>
        <v>0</v>
      </c>
      <c r="R28" s="44">
        <f t="shared" ref="R28" si="13">1.8*(0.4*(F28*D28+I28*G28+L28*J28+O28*M28))*1.18</f>
        <v>0</v>
      </c>
      <c r="S28" s="44">
        <f t="shared" si="12"/>
        <v>0</v>
      </c>
      <c r="T28" s="13"/>
      <c r="U28" s="13"/>
      <c r="V28" s="13"/>
      <c r="W28" s="13"/>
      <c r="X28" s="13"/>
    </row>
    <row r="29" spans="1:24" ht="14.4" thickBot="1" x14ac:dyDescent="0.3">
      <c r="A29" s="73"/>
      <c r="B29" s="74"/>
      <c r="C29" s="62" t="s">
        <v>47</v>
      </c>
      <c r="D29" s="53">
        <v>300</v>
      </c>
      <c r="E29" s="51"/>
      <c r="F29" s="51"/>
      <c r="G29" s="53">
        <v>960</v>
      </c>
      <c r="H29" s="51"/>
      <c r="I29" s="51"/>
      <c r="J29" s="53">
        <v>1200</v>
      </c>
      <c r="K29" s="51"/>
      <c r="L29" s="51"/>
      <c r="M29" s="53">
        <v>720</v>
      </c>
      <c r="N29" s="51"/>
      <c r="O29" s="51"/>
      <c r="P29" s="53">
        <f>D29+G29+J29+M29</f>
        <v>3180</v>
      </c>
      <c r="Q29" s="44">
        <f>1.8*(0.6*(M29*N29+J29*K29+G29*H29+D29*E29))*1.18</f>
        <v>0</v>
      </c>
      <c r="R29" s="44">
        <f>1.8*(0.4*(F29*D29+I29*G29+L29*J29+O29*M29))*1.18</f>
        <v>0</v>
      </c>
      <c r="S29" s="44">
        <f t="shared" si="12"/>
        <v>0</v>
      </c>
      <c r="T29" s="13">
        <f>IF(W29&gt;B28,1,0)</f>
        <v>0</v>
      </c>
      <c r="U29" s="13">
        <f>IF(V29&gt;B28,1,0)</f>
        <v>0</v>
      </c>
      <c r="V29" s="13">
        <f>COUNTIF(Q28:Q29,"&gt;0")</f>
        <v>0</v>
      </c>
      <c r="W29" s="13">
        <f>COUNTIF(R28:R29,"&gt;0")</f>
        <v>0</v>
      </c>
      <c r="X29" s="13"/>
    </row>
    <row r="30" spans="1:24" ht="14.4" thickBot="1" x14ac:dyDescent="0.3">
      <c r="A30" s="83" t="s">
        <v>18</v>
      </c>
      <c r="B30" s="83"/>
      <c r="C30" s="83"/>
      <c r="D30" s="71">
        <f>SUMIFS(D28:D29,E28:E29,"&gt;0")</f>
        <v>0</v>
      </c>
      <c r="E30" s="71" cm="1">
        <f t="array" ref="E30">IFERROR(SUM(SMALL(_xlfn._xlws.FILTER(D28:D29*E28:E29, ISNUMBER(E28:E29)), _xlfn.SEQUENCE($B$28))),0)</f>
        <v>0</v>
      </c>
      <c r="F30" s="71" cm="1">
        <f t="array" ref="F30">IFERROR(SUM(SMALL(_xlfn._xlws.FILTER(D28:D29*F28:F29, ISNUMBER(F28:F29)), _xlfn.SEQUENCE($B$28))),0)</f>
        <v>0</v>
      </c>
      <c r="G30" s="71">
        <f>SUMIFS(G28:G29,H28:H29,"&gt;0")</f>
        <v>0</v>
      </c>
      <c r="H30" s="71" cm="1">
        <f t="array" ref="H30">IFERROR(SUM(SMALL(_xlfn._xlws.FILTER(G28:G29*H28:H29, ISNUMBER(H28:H29)), _xlfn.SEQUENCE($B$28))),0)</f>
        <v>0</v>
      </c>
      <c r="I30" s="71" cm="1">
        <f t="array" ref="I30">IFERROR(SUM(SMALL(_xlfn._xlws.FILTER(G28:G29*I28:I29, ISNUMBER(I28:I29)), _xlfn.SEQUENCE($B$28))),0)</f>
        <v>0</v>
      </c>
      <c r="J30" s="71">
        <f>SUMIFS(J28:J29,K28:K29,"&gt;0")</f>
        <v>0</v>
      </c>
      <c r="K30" s="71" cm="1">
        <f t="array" ref="K30">IFERROR(SUM(SMALL(_xlfn._xlws.FILTER(J28:J29*K28:K29, ISNUMBER(K28:K29)), _xlfn.SEQUENCE($B$28))),0)</f>
        <v>0</v>
      </c>
      <c r="L30" s="71" cm="1">
        <f t="array" ref="L30">IFERROR(SUM(SMALL(_xlfn._xlws.FILTER(J28:J29*L28:L29, ISNUMBER(L28:L29)), _xlfn.SEQUENCE($B$28))),0)</f>
        <v>0</v>
      </c>
      <c r="M30" s="71">
        <f>SUMIFS(M28:M29,N28:N29,"&gt;0")</f>
        <v>0</v>
      </c>
      <c r="N30" s="71" cm="1">
        <f t="array" ref="N30">IFERROR(SUM(SMALL(_xlfn._xlws.FILTER(M28:M29*N28:N29, ISNUMBER(N28:N29)), _xlfn.SEQUENCE($B$28))),0)</f>
        <v>0</v>
      </c>
      <c r="O30" s="71" cm="1">
        <f t="array" ref="O30">IFERROR(SUM(SMALL(_xlfn._xlws.FILTER(M28:M29*O28:O29, ISNUMBER(O28:O29)), _xlfn.SEQUENCE($B$28))),0)</f>
        <v>0</v>
      </c>
      <c r="P30" s="71">
        <f>M30+J30+G30+D30</f>
        <v>0</v>
      </c>
      <c r="Q30" s="71">
        <f>SUM(Q28:Q29)</f>
        <v>0</v>
      </c>
      <c r="R30" s="71">
        <f>SUM(R28:R29)</f>
        <v>0</v>
      </c>
      <c r="S30" s="71">
        <f t="shared" si="12"/>
        <v>0</v>
      </c>
      <c r="T30" s="14"/>
      <c r="U30" s="14"/>
      <c r="V30" s="14"/>
      <c r="W30" s="14"/>
      <c r="X30" s="14"/>
    </row>
    <row r="31" spans="1:24" x14ac:dyDescent="0.25">
      <c r="A31" s="73" t="s">
        <v>58</v>
      </c>
      <c r="B31" s="74">
        <v>1</v>
      </c>
      <c r="C31" s="62" t="s">
        <v>64</v>
      </c>
      <c r="D31" s="53">
        <v>180</v>
      </c>
      <c r="E31" s="51"/>
      <c r="F31" s="51"/>
      <c r="G31" s="53">
        <v>900</v>
      </c>
      <c r="H31" s="51"/>
      <c r="I31" s="51"/>
      <c r="J31" s="53">
        <v>900</v>
      </c>
      <c r="K31" s="51"/>
      <c r="L31" s="51"/>
      <c r="M31" s="53">
        <v>600</v>
      </c>
      <c r="N31" s="51"/>
      <c r="O31" s="51"/>
      <c r="P31" s="53">
        <f>M31+J31+G31+D31</f>
        <v>2580</v>
      </c>
      <c r="Q31" s="44">
        <f t="shared" ref="Q31:Q32" si="14">1.8*(0.6*(M31*N31+J31*K31+G31*H31+D31*E31))*1.18</f>
        <v>0</v>
      </c>
      <c r="R31" s="44">
        <f t="shared" ref="R31:R32" si="15">1.8*(0.4*(F31*D31+I31*G31+L31*J31+O31*M31))*1.18</f>
        <v>0</v>
      </c>
      <c r="S31" s="44">
        <f t="shared" si="12"/>
        <v>0</v>
      </c>
      <c r="T31" s="13"/>
      <c r="U31" s="13"/>
      <c r="V31" s="13"/>
      <c r="W31" s="13"/>
      <c r="X31" s="13"/>
    </row>
    <row r="32" spans="1:24" ht="14.4" thickBot="1" x14ac:dyDescent="0.3">
      <c r="A32" s="73"/>
      <c r="B32" s="74"/>
      <c r="C32" s="62" t="s">
        <v>65</v>
      </c>
      <c r="D32" s="53">
        <v>180</v>
      </c>
      <c r="E32" s="51"/>
      <c r="F32" s="51"/>
      <c r="G32" s="53">
        <v>900</v>
      </c>
      <c r="H32" s="51"/>
      <c r="I32" s="51"/>
      <c r="J32" s="53">
        <v>900</v>
      </c>
      <c r="K32" s="51"/>
      <c r="L32" s="51"/>
      <c r="M32" s="53">
        <v>600</v>
      </c>
      <c r="N32" s="51"/>
      <c r="O32" s="51"/>
      <c r="P32" s="53">
        <f>M32+J32+G32+D32</f>
        <v>2580</v>
      </c>
      <c r="Q32" s="44">
        <f t="shared" si="14"/>
        <v>0</v>
      </c>
      <c r="R32" s="44">
        <f t="shared" si="15"/>
        <v>0</v>
      </c>
      <c r="S32" s="44">
        <f t="shared" si="12"/>
        <v>0</v>
      </c>
      <c r="T32" s="13">
        <f>IF(W32&gt;B31,1,0)</f>
        <v>0</v>
      </c>
      <c r="U32" s="13">
        <f>IF(V32&gt;B31,1,0)</f>
        <v>0</v>
      </c>
      <c r="V32" s="13">
        <f>COUNTIF(Q31:Q32,"&gt;0")</f>
        <v>0</v>
      </c>
      <c r="W32" s="13">
        <f>COUNTIF(R31:R32,"&gt;0")</f>
        <v>0</v>
      </c>
      <c r="X32" s="13"/>
    </row>
    <row r="33" spans="1:26" ht="14.4" thickBot="1" x14ac:dyDescent="0.3">
      <c r="A33" s="83" t="s">
        <v>18</v>
      </c>
      <c r="B33" s="83"/>
      <c r="C33" s="83"/>
      <c r="D33" s="71">
        <f>SUMIFS(D31:D32,E31:E32,"&gt;0")</f>
        <v>0</v>
      </c>
      <c r="E33" s="71" cm="1">
        <f t="array" ref="E33">IFERROR(SUM(SMALL(_xlfn._xlws.FILTER(D31:D32*E31:E32, ISNUMBER(E31:E32)), _xlfn.SEQUENCE($B$31))),0)</f>
        <v>0</v>
      </c>
      <c r="F33" s="71" cm="1">
        <f t="array" ref="F33">IFERROR(SUM(SMALL(_xlfn._xlws.FILTER(D31:D32*F31:F32, ISNUMBER(F31:F32)), _xlfn.SEQUENCE($B$31))),0)</f>
        <v>0</v>
      </c>
      <c r="G33" s="71">
        <f>SUMIFS(G31:G32,H31:H32,"&gt;0")</f>
        <v>0</v>
      </c>
      <c r="H33" s="71" cm="1">
        <f t="array" ref="H33">IFERROR(SUM(SMALL(_xlfn._xlws.FILTER(G31:G32*H31:H32, ISNUMBER(H31:H32)), _xlfn.SEQUENCE($B$31))),0)</f>
        <v>0</v>
      </c>
      <c r="I33" s="71" cm="1">
        <f t="array" ref="I33">IFERROR(SUM(SMALL(_xlfn._xlws.FILTER(G31:G32*I31:I32, ISNUMBER(I31:I32)), _xlfn.SEQUENCE($B$31))),0)</f>
        <v>0</v>
      </c>
      <c r="J33" s="71">
        <f>SUMIFS(J31:J32,K31:K32,"&gt;0")</f>
        <v>0</v>
      </c>
      <c r="K33" s="71" cm="1">
        <f t="array" ref="K33">IFERROR(SUM(SMALL(_xlfn._xlws.FILTER(J31:J32*K31:K32, ISNUMBER(K31:K32)), _xlfn.SEQUENCE($B$31))),0)</f>
        <v>0</v>
      </c>
      <c r="L33" s="71" cm="1">
        <f t="array" ref="L33">IFERROR(SUM(SMALL(_xlfn._xlws.FILTER(J31:J32*L31:L32, ISNUMBER(L31:L32)), _xlfn.SEQUENCE($B$31))),0)</f>
        <v>0</v>
      </c>
      <c r="M33" s="71">
        <f>SUMIFS(M31:M32,N31:N32,"&gt;0")</f>
        <v>0</v>
      </c>
      <c r="N33" s="71" cm="1">
        <f t="array" ref="N33">IFERROR(SUM(SMALL(_xlfn._xlws.FILTER(M31:M32*N31:N32, ISNUMBER(N31:N32)), _xlfn.SEQUENCE($B$31))),0)</f>
        <v>0</v>
      </c>
      <c r="O33" s="71" cm="1">
        <f t="array" ref="O33">IFERROR(SUM(SMALL(_xlfn._xlws.FILTER(M31:M32*O31:O32, ISNUMBER(O31:O32)), _xlfn.SEQUENCE($B$31))),0)</f>
        <v>0</v>
      </c>
      <c r="P33" s="71">
        <f>M33+J33+G33+D33</f>
        <v>0</v>
      </c>
      <c r="Q33" s="71">
        <f>SUM(Q31:Q32)</f>
        <v>0</v>
      </c>
      <c r="R33" s="71">
        <f>SUM(R31:R32)</f>
        <v>0</v>
      </c>
      <c r="S33" s="71">
        <f t="shared" si="12"/>
        <v>0</v>
      </c>
      <c r="T33" s="14"/>
      <c r="U33" s="14"/>
      <c r="V33" s="14"/>
      <c r="W33" s="14"/>
      <c r="X33" s="14"/>
    </row>
    <row r="34" spans="1:26" x14ac:dyDescent="0.25">
      <c r="A34" s="73" t="s">
        <v>20</v>
      </c>
      <c r="B34" s="74">
        <v>1</v>
      </c>
      <c r="C34" s="62" t="s">
        <v>77</v>
      </c>
      <c r="D34" s="53">
        <v>180</v>
      </c>
      <c r="E34" s="51"/>
      <c r="F34" s="51"/>
      <c r="G34" s="53">
        <v>600</v>
      </c>
      <c r="H34" s="51"/>
      <c r="I34" s="51"/>
      <c r="J34" s="53">
        <v>600</v>
      </c>
      <c r="K34" s="51"/>
      <c r="L34" s="51"/>
      <c r="M34" s="53">
        <v>360</v>
      </c>
      <c r="N34" s="51"/>
      <c r="O34" s="51"/>
      <c r="P34" s="53">
        <f t="shared" ref="P34:P40" si="16">M34+J34+G34+D34</f>
        <v>1740</v>
      </c>
      <c r="Q34" s="44">
        <f t="shared" ref="Q34:Q36" si="17">1.8*(0.6*(M34*N34+J34*K34+G34*H34+D34*E34))*1.18</f>
        <v>0</v>
      </c>
      <c r="R34" s="44">
        <f t="shared" ref="R34:R36" si="18">1.8*(0.4*(F34*D34+I34*G34+L34*J34+O34*M34))*1.18</f>
        <v>0</v>
      </c>
      <c r="S34" s="44">
        <f t="shared" si="12"/>
        <v>0</v>
      </c>
      <c r="T34" s="13"/>
      <c r="U34" s="13"/>
      <c r="V34" s="13"/>
      <c r="W34" s="13"/>
      <c r="X34" s="17"/>
    </row>
    <row r="35" spans="1:26" x14ac:dyDescent="0.25">
      <c r="A35" s="73"/>
      <c r="B35" s="74"/>
      <c r="C35" s="62" t="s">
        <v>46</v>
      </c>
      <c r="D35" s="53">
        <v>180</v>
      </c>
      <c r="E35" s="51"/>
      <c r="F35" s="51"/>
      <c r="G35" s="53">
        <v>600</v>
      </c>
      <c r="H35" s="51"/>
      <c r="I35" s="51"/>
      <c r="J35" s="53">
        <v>600</v>
      </c>
      <c r="K35" s="51"/>
      <c r="L35" s="51"/>
      <c r="M35" s="53">
        <v>360</v>
      </c>
      <c r="N35" s="51"/>
      <c r="O35" s="51"/>
      <c r="P35" s="53">
        <f t="shared" si="16"/>
        <v>1740</v>
      </c>
      <c r="Q35" s="44">
        <f t="shared" si="17"/>
        <v>0</v>
      </c>
      <c r="R35" s="44">
        <f t="shared" si="18"/>
        <v>0</v>
      </c>
      <c r="S35" s="44">
        <f t="shared" si="12"/>
        <v>0</v>
      </c>
      <c r="T35" s="13"/>
      <c r="U35" s="13"/>
      <c r="V35" s="13"/>
      <c r="W35" s="13"/>
      <c r="X35" s="17"/>
    </row>
    <row r="36" spans="1:26" ht="14.4" thickBot="1" x14ac:dyDescent="0.3">
      <c r="A36" s="73"/>
      <c r="B36" s="74"/>
      <c r="C36" s="62" t="s">
        <v>50</v>
      </c>
      <c r="D36" s="53">
        <v>180</v>
      </c>
      <c r="E36" s="51"/>
      <c r="F36" s="51"/>
      <c r="G36" s="53">
        <v>600</v>
      </c>
      <c r="H36" s="51"/>
      <c r="I36" s="51"/>
      <c r="J36" s="53">
        <v>600</v>
      </c>
      <c r="K36" s="51"/>
      <c r="L36" s="51"/>
      <c r="M36" s="53">
        <v>360</v>
      </c>
      <c r="N36" s="51"/>
      <c r="O36" s="51"/>
      <c r="P36" s="53">
        <f t="shared" si="16"/>
        <v>1740</v>
      </c>
      <c r="Q36" s="44">
        <f t="shared" si="17"/>
        <v>0</v>
      </c>
      <c r="R36" s="44">
        <f t="shared" si="18"/>
        <v>0</v>
      </c>
      <c r="S36" s="44">
        <f t="shared" si="12"/>
        <v>0</v>
      </c>
      <c r="T36" s="13">
        <f>IF(W36&gt;B34,1,0)</f>
        <v>0</v>
      </c>
      <c r="U36" s="13">
        <f>IF(V36&gt;B34,1,0)</f>
        <v>0</v>
      </c>
      <c r="V36" s="13">
        <f>COUNTIF(Q34:Q36,"&gt;0")</f>
        <v>0</v>
      </c>
      <c r="W36" s="13">
        <f>COUNTIF(R34:R36,"&gt;0")</f>
        <v>0</v>
      </c>
      <c r="X36" s="17">
        <f t="shared" ref="X36" si="19">R36</f>
        <v>0</v>
      </c>
    </row>
    <row r="37" spans="1:26" ht="14.4" thickBot="1" x14ac:dyDescent="0.3">
      <c r="A37" s="83" t="s">
        <v>24</v>
      </c>
      <c r="B37" s="83"/>
      <c r="C37" s="83"/>
      <c r="D37" s="71">
        <f>SUMIFS(D34:D36,E34:E36,"&gt;0")</f>
        <v>0</v>
      </c>
      <c r="E37" s="71" cm="1">
        <f t="array" ref="E37">IFERROR(SUM(SMALL(_xlfn._xlws.FILTER(D34:D36*E34:E36, ISNUMBER(E34:E36)), _xlfn.SEQUENCE($B$34))),0)</f>
        <v>0</v>
      </c>
      <c r="F37" s="71" cm="1">
        <f t="array" ref="F37">IFERROR(SUM(SMALL(_xlfn._xlws.FILTER(D34:D36*F34:F36, ISNUMBER(F34:F36)), _xlfn.SEQUENCE($B$34))),0)</f>
        <v>0</v>
      </c>
      <c r="G37" s="71">
        <f>SUMIFS(G34:G36,H34:H36,"&gt;0")</f>
        <v>0</v>
      </c>
      <c r="H37" s="71" cm="1">
        <f t="array" ref="H37">IFERROR(SUM(SMALL(_xlfn._xlws.FILTER(G34:G36*H34:H36, ISNUMBER(H34:H36)), _xlfn.SEQUENCE($B$34))),0)</f>
        <v>0</v>
      </c>
      <c r="I37" s="71" cm="1">
        <f t="array" ref="I37">IFERROR(SUM(SMALL(_xlfn._xlws.FILTER(G34:G36*I34:I36, ISNUMBER(I34:I36)), _xlfn.SEQUENCE($B$34))),0)</f>
        <v>0</v>
      </c>
      <c r="J37" s="71">
        <f>SUMIFS(J34:J36,K34:K36,"&gt;0")</f>
        <v>0</v>
      </c>
      <c r="K37" s="71" cm="1">
        <f t="array" ref="K37">IFERROR(SUM(SMALL(_xlfn._xlws.FILTER(J34:J36*K34:K36, ISNUMBER(K34:K36)), _xlfn.SEQUENCE($B$34))),0)</f>
        <v>0</v>
      </c>
      <c r="L37" s="71" cm="1">
        <f t="array" ref="L37">IFERROR(SUM(SMALL(_xlfn._xlws.FILTER(J34:J36*L34:L36, ISNUMBER(L34:L36)), _xlfn.SEQUENCE($B$34))),0)</f>
        <v>0</v>
      </c>
      <c r="M37" s="71">
        <f>SUMIFS(M34:M36,N34:N36,"&gt;0")</f>
        <v>0</v>
      </c>
      <c r="N37" s="71" cm="1">
        <f t="array" ref="N37">IFERROR(SUM(SMALL(_xlfn._xlws.FILTER(M34:M36*N34:N36, ISNUMBER(N34:N36)), _xlfn.SEQUENCE($B$34))),0)</f>
        <v>0</v>
      </c>
      <c r="O37" s="71" cm="1">
        <f t="array" ref="O37">IFERROR(SUM(SMALL(_xlfn._xlws.FILTER(M34:M36*O34:O36, ISNUMBER(O34:O36)), _xlfn.SEQUENCE($B$34))),0)</f>
        <v>0</v>
      </c>
      <c r="P37" s="71">
        <f>M37+J37+G37+D37</f>
        <v>0</v>
      </c>
      <c r="Q37" s="71">
        <f>SUM(Q34:Q36)</f>
        <v>0</v>
      </c>
      <c r="R37" s="71">
        <f>SUM(R34:R36)</f>
        <v>0</v>
      </c>
      <c r="S37" s="71">
        <f t="shared" si="12"/>
        <v>0</v>
      </c>
      <c r="T37" s="14"/>
      <c r="U37" s="14"/>
      <c r="V37" s="14"/>
      <c r="W37" s="14"/>
      <c r="X37" s="14"/>
    </row>
    <row r="38" spans="1:26" x14ac:dyDescent="0.25">
      <c r="A38" s="73" t="s">
        <v>26</v>
      </c>
      <c r="B38" s="74">
        <v>2</v>
      </c>
      <c r="C38" s="62" t="s">
        <v>53</v>
      </c>
      <c r="D38" s="53">
        <v>360</v>
      </c>
      <c r="E38" s="51"/>
      <c r="F38" s="51"/>
      <c r="G38" s="53">
        <v>900</v>
      </c>
      <c r="H38" s="51"/>
      <c r="I38" s="51"/>
      <c r="J38" s="53">
        <v>900</v>
      </c>
      <c r="K38" s="51"/>
      <c r="L38" s="51"/>
      <c r="M38" s="53">
        <v>600</v>
      </c>
      <c r="N38" s="51"/>
      <c r="O38" s="51"/>
      <c r="P38" s="53">
        <f t="shared" si="16"/>
        <v>2760</v>
      </c>
      <c r="Q38" s="44">
        <f>1.8*(0.6*(M38*N38+J38*K38+G38*H38+D38*E38))*1.18</f>
        <v>0</v>
      </c>
      <c r="R38" s="44">
        <f>1.8*(0.4*(F38*D38+I38*G38+L38*J38+O38*M38))*1.18</f>
        <v>0</v>
      </c>
      <c r="S38" s="44">
        <f t="shared" si="12"/>
        <v>0</v>
      </c>
      <c r="T38" s="13"/>
      <c r="U38" s="13"/>
      <c r="V38" s="13"/>
      <c r="W38" s="13"/>
      <c r="X38" s="13"/>
    </row>
    <row r="39" spans="1:26" x14ac:dyDescent="0.25">
      <c r="A39" s="73"/>
      <c r="B39" s="74"/>
      <c r="C39" s="62" t="s">
        <v>79</v>
      </c>
      <c r="D39" s="53">
        <v>360</v>
      </c>
      <c r="E39" s="51"/>
      <c r="F39" s="51"/>
      <c r="G39" s="53">
        <v>900</v>
      </c>
      <c r="H39" s="51"/>
      <c r="I39" s="51"/>
      <c r="J39" s="53">
        <v>900</v>
      </c>
      <c r="K39" s="51"/>
      <c r="L39" s="51"/>
      <c r="M39" s="53">
        <v>600</v>
      </c>
      <c r="N39" s="51"/>
      <c r="O39" s="51"/>
      <c r="P39" s="53">
        <f t="shared" ref="P39" si="20">M39+J39+G39+D39</f>
        <v>2760</v>
      </c>
      <c r="Q39" s="44">
        <f>1.8*(0.6*(M39*N39+J39*K39+G39*H39+D39*E39))*1.18</f>
        <v>0</v>
      </c>
      <c r="R39" s="44">
        <f>1.8*(0.4*(F39*D39+I39*G39+L39*J39+O39*M39))*1.18</f>
        <v>0</v>
      </c>
      <c r="S39" s="44">
        <f t="shared" si="12"/>
        <v>0</v>
      </c>
      <c r="T39" s="13"/>
      <c r="U39" s="13"/>
      <c r="V39" s="13"/>
      <c r="W39" s="13"/>
      <c r="X39" s="13"/>
    </row>
    <row r="40" spans="1:26" ht="14.4" thickBot="1" x14ac:dyDescent="0.3">
      <c r="A40" s="73"/>
      <c r="B40" s="74"/>
      <c r="C40" s="62" t="s">
        <v>54</v>
      </c>
      <c r="D40" s="53">
        <v>360</v>
      </c>
      <c r="E40" s="51"/>
      <c r="F40" s="51"/>
      <c r="G40" s="53">
        <v>900</v>
      </c>
      <c r="H40" s="51"/>
      <c r="I40" s="51"/>
      <c r="J40" s="53">
        <v>900</v>
      </c>
      <c r="K40" s="51"/>
      <c r="L40" s="51"/>
      <c r="M40" s="53">
        <v>600</v>
      </c>
      <c r="N40" s="51"/>
      <c r="O40" s="51"/>
      <c r="P40" s="53">
        <f t="shared" si="16"/>
        <v>2760</v>
      </c>
      <c r="Q40" s="44">
        <f>1.8*(0.6*(M40*N40+J40*K40+G40*H40+D40*E40))*1.18</f>
        <v>0</v>
      </c>
      <c r="R40" s="44">
        <f>1.8*(0.4*(F40*D40+I40*G40+L40*J40+O40*M40))*1.18</f>
        <v>0</v>
      </c>
      <c r="S40" s="44">
        <f t="shared" si="12"/>
        <v>0</v>
      </c>
      <c r="T40" s="13">
        <f>IF(W40&gt;B38,1,0)</f>
        <v>0</v>
      </c>
      <c r="U40" s="13">
        <f>IF(V40&gt;B38,1,0)</f>
        <v>0</v>
      </c>
      <c r="V40" s="13">
        <f>COUNTIF(Q38:Q40,"&gt;0")</f>
        <v>0</v>
      </c>
      <c r="W40" s="13">
        <f>COUNTIF(R38:R40,"&gt;0")</f>
        <v>0</v>
      </c>
      <c r="X40" s="13"/>
    </row>
    <row r="41" spans="1:26" ht="14.4" thickBot="1" x14ac:dyDescent="0.3">
      <c r="A41" s="83" t="s">
        <v>29</v>
      </c>
      <c r="B41" s="83"/>
      <c r="C41" s="83"/>
      <c r="D41" s="71">
        <f>SUMIFS(D38:D40,E38:E40,"&gt;0")</f>
        <v>0</v>
      </c>
      <c r="E41" s="71" cm="1">
        <f t="array" ref="E41">IFERROR(SUM(SMALL(_xlfn._xlws.FILTER(D38:D40*E38:E40, ISNUMBER(E38:E40)), _xlfn.SEQUENCE($B$38))),0)</f>
        <v>0</v>
      </c>
      <c r="F41" s="71" cm="1">
        <f t="array" ref="F41">IFERROR(SUM(SMALL(_xlfn._xlws.FILTER(D38:D40*F38:F40, ISNUMBER(F38:F40)), _xlfn.SEQUENCE($B$38))),0)</f>
        <v>0</v>
      </c>
      <c r="G41" s="71">
        <f>SUMIFS(G38:G40,H38:H40,"&gt;0")</f>
        <v>0</v>
      </c>
      <c r="H41" s="71" cm="1">
        <f t="array" ref="H41">IFERROR(SUM(SMALL(_xlfn._xlws.FILTER(G38:G40*H38:H40, ISNUMBER(H38:H40)), _xlfn.SEQUENCE($B$38))),0)</f>
        <v>0</v>
      </c>
      <c r="I41" s="71" cm="1">
        <f t="array" ref="I41">IFERROR(SUM(SMALL(_xlfn._xlws.FILTER(G38:G40*I38:I40, ISNUMBER(I38:I40)), _xlfn.SEQUENCE($B$38))),0)</f>
        <v>0</v>
      </c>
      <c r="J41" s="71">
        <f>SUMIFS(J38:J40,K38:K40,"&gt;0")</f>
        <v>0</v>
      </c>
      <c r="K41" s="71" cm="1">
        <f t="array" ref="K41">IFERROR(SUM(SMALL(_xlfn._xlws.FILTER(J38:J40*K38:K40, ISNUMBER(K38:K40)), _xlfn.SEQUENCE($B$38))),0)</f>
        <v>0</v>
      </c>
      <c r="L41" s="71" cm="1">
        <f t="array" ref="L41">IFERROR(SUM(SMALL(_xlfn._xlws.FILTER(J38:J40*L38:L40, ISNUMBER(L38:L40)), _xlfn.SEQUENCE($B$38))),0)</f>
        <v>0</v>
      </c>
      <c r="M41" s="71">
        <f>SUMIFS(M38:M40,N38:N40,"&gt;0")</f>
        <v>0</v>
      </c>
      <c r="N41" s="71" cm="1">
        <f t="array" ref="N41">IFERROR(SUM(SMALL(_xlfn._xlws.FILTER(M38:M40*N38:N40, ISNUMBER(N38:N40)), _xlfn.SEQUENCE($B$38))),0)</f>
        <v>0</v>
      </c>
      <c r="O41" s="71" cm="1">
        <f t="array" ref="O41">IFERROR(SUM(SMALL(_xlfn._xlws.FILTER(M38:M40*O38:O40, ISNUMBER(O38:O40)), _xlfn.SEQUENCE($B$38))),0)</f>
        <v>0</v>
      </c>
      <c r="P41" s="71">
        <f>M41+J41+G41+D41</f>
        <v>0</v>
      </c>
      <c r="Q41" s="71">
        <f>SUM(Q38:Q40)</f>
        <v>0</v>
      </c>
      <c r="R41" s="71">
        <f>SUM(R38:R40)</f>
        <v>0</v>
      </c>
      <c r="S41" s="71">
        <f t="shared" si="12"/>
        <v>0</v>
      </c>
      <c r="T41" s="14"/>
      <c r="U41" s="14"/>
      <c r="V41" s="14"/>
      <c r="W41" s="14"/>
      <c r="X41" s="14"/>
    </row>
    <row r="42" spans="1:26" ht="27" thickBot="1" x14ac:dyDescent="0.3">
      <c r="A42" s="69" t="s">
        <v>30</v>
      </c>
      <c r="B42" s="70">
        <v>1</v>
      </c>
      <c r="C42" s="62" t="s">
        <v>78</v>
      </c>
      <c r="D42" s="53">
        <v>360</v>
      </c>
      <c r="E42" s="51"/>
      <c r="F42" s="51"/>
      <c r="G42" s="53">
        <v>1180</v>
      </c>
      <c r="H42" s="51"/>
      <c r="I42" s="51"/>
      <c r="J42" s="53">
        <v>1200</v>
      </c>
      <c r="K42" s="51"/>
      <c r="L42" s="51"/>
      <c r="M42" s="53">
        <v>900</v>
      </c>
      <c r="N42" s="51"/>
      <c r="O42" s="51"/>
      <c r="P42" s="53">
        <v>1050</v>
      </c>
      <c r="Q42" s="44">
        <f>1.8*(0.6*(M42*N42+J42*K42+G42*H42+D42*E42))*1.18</f>
        <v>0</v>
      </c>
      <c r="R42" s="44">
        <f>1.8*(0.4*(F42*D42+I42*G42+L42*J42+O42*M42))*1.18</f>
        <v>0</v>
      </c>
      <c r="S42" s="44">
        <f t="shared" si="12"/>
        <v>0</v>
      </c>
      <c r="T42" s="14"/>
      <c r="U42" s="14"/>
      <c r="V42" s="14"/>
      <c r="W42" s="14"/>
      <c r="X42" s="14"/>
    </row>
    <row r="43" spans="1:26" ht="14.4" thickBot="1" x14ac:dyDescent="0.3">
      <c r="A43" s="83" t="s">
        <v>32</v>
      </c>
      <c r="B43" s="83"/>
      <c r="C43" s="83"/>
      <c r="D43" s="71">
        <f>SUMIFS(D42:D42,E42:E42,"&gt;0")</f>
        <v>0</v>
      </c>
      <c r="E43" s="71">
        <f t="shared" ref="E43:O43" si="21">E42</f>
        <v>0</v>
      </c>
      <c r="F43" s="71">
        <f t="shared" si="21"/>
        <v>0</v>
      </c>
      <c r="G43" s="71">
        <f>SUMIFS(G42:G42,H42:H42,"&gt;0")</f>
        <v>0</v>
      </c>
      <c r="H43" s="71">
        <f t="shared" si="21"/>
        <v>0</v>
      </c>
      <c r="I43" s="71">
        <f t="shared" si="21"/>
        <v>0</v>
      </c>
      <c r="J43" s="71">
        <f>SUMIFS(J42:J42,K42:K42,"&gt;0")</f>
        <v>0</v>
      </c>
      <c r="K43" s="71">
        <f t="shared" si="21"/>
        <v>0</v>
      </c>
      <c r="L43" s="71">
        <f t="shared" si="21"/>
        <v>0</v>
      </c>
      <c r="M43" s="71">
        <f>SUMIFS(M42:M42,N42:N42,"&gt;0")</f>
        <v>0</v>
      </c>
      <c r="N43" s="71">
        <f t="shared" si="21"/>
        <v>0</v>
      </c>
      <c r="O43" s="71">
        <f t="shared" si="21"/>
        <v>0</v>
      </c>
      <c r="P43" s="71">
        <f>M43+J43+G43+D43</f>
        <v>0</v>
      </c>
      <c r="Q43" s="71">
        <f>SUM(Q42)</f>
        <v>0</v>
      </c>
      <c r="R43" s="71">
        <f>SUM(R42)</f>
        <v>0</v>
      </c>
      <c r="S43" s="71">
        <f t="shared" si="12"/>
        <v>0</v>
      </c>
      <c r="T43" s="13"/>
      <c r="U43" s="13"/>
      <c r="V43" s="13"/>
      <c r="W43" s="13"/>
      <c r="X43" s="13"/>
    </row>
    <row r="44" spans="1:26" ht="14.4" thickBot="1" x14ac:dyDescent="0.3">
      <c r="A44" s="84" t="s">
        <v>33</v>
      </c>
      <c r="B44" s="84"/>
      <c r="C44" s="84"/>
      <c r="D44" s="48"/>
      <c r="E44" s="48">
        <f>(E43+E41+E37+E33+E30+E27)*1.18+E18</f>
        <v>0</v>
      </c>
      <c r="F44" s="48">
        <f>(F43+F41+F37+F33+F30+F27)*1.18+F18</f>
        <v>0</v>
      </c>
      <c r="G44" s="48"/>
      <c r="H44" s="48">
        <f>(H43+H41+H37+H33+H30+H27)*1.18+H18</f>
        <v>0</v>
      </c>
      <c r="I44" s="48">
        <f>(I43+I41+I37+I33+I30+I27)*1.18+I18</f>
        <v>0</v>
      </c>
      <c r="J44" s="48"/>
      <c r="K44" s="48">
        <f>(K43+K41+K37+K33+K30+K27)*1.18+K18</f>
        <v>0</v>
      </c>
      <c r="L44" s="48">
        <f>(L43+L41+L37+L33+L30+L27)*1.18+L18</f>
        <v>0</v>
      </c>
      <c r="M44" s="48"/>
      <c r="N44" s="48">
        <f>(N43+N41+N37+N33+N30+N27)*1.18+N18</f>
        <v>0</v>
      </c>
      <c r="O44" s="48">
        <f>(O43+O41+O37+O33+O30+O27)*1.18+O18</f>
        <v>0</v>
      </c>
      <c r="P44" s="48"/>
      <c r="Q44" s="48">
        <f>(Q43+Q41+Q37+Q33+Q30+Q27)+Q18</f>
        <v>0</v>
      </c>
      <c r="R44" s="48">
        <f>(R43+R41+R37+R33+R30+R27)+R18</f>
        <v>0</v>
      </c>
      <c r="S44" s="48">
        <f t="shared" si="12"/>
        <v>0</v>
      </c>
      <c r="T44" s="47" t="e">
        <f>T40+T36+T32+T29+T26+#REF!</f>
        <v>#REF!</v>
      </c>
      <c r="U44" s="18" t="e">
        <f>U40+U36+U32+U29+U26+#REF!</f>
        <v>#REF!</v>
      </c>
      <c r="V44" s="18"/>
      <c r="W44" s="18"/>
      <c r="X44" s="19"/>
      <c r="Y44" s="37" t="e">
        <f>T44+U44</f>
        <v>#REF!</v>
      </c>
    </row>
    <row r="45" spans="1:26" ht="14.4" thickBot="1" x14ac:dyDescent="0.3">
      <c r="A45" s="7"/>
      <c r="B45" s="7"/>
      <c r="C45" s="7"/>
      <c r="D45" s="7"/>
      <c r="E45" s="7"/>
      <c r="F45" s="7"/>
      <c r="G45" s="7"/>
      <c r="H45" s="7"/>
      <c r="I45" s="7"/>
      <c r="J45" s="7"/>
      <c r="K45" s="7"/>
      <c r="L45" s="7"/>
      <c r="M45" s="7"/>
      <c r="N45" s="7"/>
      <c r="O45" s="7"/>
      <c r="P45" s="10"/>
      <c r="Q45" s="10"/>
      <c r="R45" s="10"/>
      <c r="S45" s="7"/>
      <c r="T45" s="6"/>
      <c r="U45" s="6"/>
      <c r="V45" s="6"/>
      <c r="W45" s="6"/>
      <c r="X45" s="6"/>
    </row>
    <row r="46" spans="1:26" ht="14.4" thickBot="1" x14ac:dyDescent="0.3">
      <c r="A46" s="90" t="s">
        <v>34</v>
      </c>
      <c r="B46" s="91"/>
      <c r="C46" s="92"/>
      <c r="D46" s="4"/>
      <c r="E46" s="4"/>
      <c r="F46" s="4"/>
      <c r="G46" s="4"/>
      <c r="H46" s="4"/>
      <c r="I46" s="5"/>
      <c r="J46" s="5"/>
      <c r="K46" s="5"/>
      <c r="L46" s="5"/>
      <c r="M46" s="5"/>
      <c r="N46" s="5"/>
      <c r="O46" s="5"/>
      <c r="P46" s="2"/>
      <c r="Q46" s="2"/>
      <c r="R46" s="2"/>
      <c r="S46" s="7"/>
      <c r="T46" s="6"/>
      <c r="U46" s="6"/>
      <c r="V46" s="6"/>
      <c r="W46" s="6"/>
      <c r="X46" s="6"/>
      <c r="Z46" s="7"/>
    </row>
    <row r="47" spans="1:26" ht="14.4" thickBot="1" x14ac:dyDescent="0.3">
      <c r="A47" s="7"/>
      <c r="B47" s="7"/>
      <c r="C47" s="7"/>
      <c r="D47" s="7"/>
      <c r="E47" s="7"/>
      <c r="F47" s="7"/>
      <c r="G47" s="7"/>
      <c r="H47" s="7"/>
      <c r="I47" s="7"/>
      <c r="J47" s="7"/>
      <c r="K47" s="7"/>
      <c r="L47" s="7"/>
      <c r="M47" s="7"/>
      <c r="N47" s="7"/>
      <c r="O47" s="7"/>
      <c r="P47" s="10"/>
      <c r="Q47" s="10"/>
      <c r="R47" s="10"/>
      <c r="S47" s="7"/>
      <c r="T47" s="6"/>
      <c r="U47" s="6"/>
      <c r="V47" s="6"/>
      <c r="W47" s="6"/>
      <c r="X47" s="6"/>
      <c r="Z47" s="38"/>
    </row>
    <row r="48" spans="1:26" ht="14.4" customHeight="1" thickBot="1" x14ac:dyDescent="0.3">
      <c r="A48" s="7"/>
      <c r="B48" s="7"/>
      <c r="C48" s="93" t="s">
        <v>35</v>
      </c>
      <c r="D48" s="94"/>
      <c r="E48" s="94"/>
      <c r="F48" s="95"/>
      <c r="G48" s="7"/>
      <c r="H48" s="76" t="s">
        <v>92</v>
      </c>
      <c r="I48" s="76"/>
      <c r="J48" s="2"/>
      <c r="N48" s="7"/>
      <c r="O48" s="7"/>
      <c r="P48" s="10"/>
      <c r="Q48" s="10"/>
      <c r="R48" s="10"/>
      <c r="S48" s="7"/>
      <c r="T48" s="6"/>
      <c r="U48" s="6"/>
      <c r="V48" s="6"/>
      <c r="W48" s="6"/>
      <c r="X48" s="6"/>
    </row>
    <row r="49" spans="1:24" x14ac:dyDescent="0.25">
      <c r="A49" s="7"/>
      <c r="B49" s="7"/>
      <c r="C49" s="64" t="s">
        <v>36</v>
      </c>
      <c r="D49" s="64" t="s">
        <v>37</v>
      </c>
      <c r="E49" s="65" t="s">
        <v>95</v>
      </c>
      <c r="F49" s="66" t="s">
        <v>38</v>
      </c>
      <c r="G49" s="7"/>
      <c r="H49" s="60" t="s">
        <v>66</v>
      </c>
      <c r="I49" s="20">
        <f>S44</f>
        <v>0</v>
      </c>
      <c r="J49" s="7"/>
      <c r="N49" s="7"/>
      <c r="O49" s="7"/>
      <c r="P49" s="7"/>
      <c r="Q49" s="7"/>
      <c r="R49" s="7"/>
      <c r="S49" s="7"/>
      <c r="T49" s="6"/>
      <c r="U49" s="6"/>
      <c r="V49" s="6"/>
      <c r="W49" s="6"/>
      <c r="X49" s="6"/>
    </row>
    <row r="50" spans="1:24" ht="14.4" thickBot="1" x14ac:dyDescent="0.3">
      <c r="A50" s="2"/>
      <c r="B50" s="2"/>
      <c r="C50" s="53" t="s">
        <v>15</v>
      </c>
      <c r="D50" s="53">
        <v>1500</v>
      </c>
      <c r="E50" s="8"/>
      <c r="F50" s="53">
        <f>E50*D50</f>
        <v>0</v>
      </c>
      <c r="G50" s="2"/>
      <c r="H50" s="61" t="s">
        <v>34</v>
      </c>
      <c r="I50" s="21">
        <f>F53*1.18</f>
        <v>0</v>
      </c>
      <c r="J50" s="2"/>
      <c r="N50" s="2"/>
      <c r="O50" s="2"/>
      <c r="P50" s="2"/>
      <c r="Q50" s="2"/>
      <c r="R50" s="2"/>
      <c r="S50" s="2"/>
      <c r="T50" s="1"/>
      <c r="U50" s="1"/>
      <c r="V50" s="1"/>
      <c r="W50" s="1"/>
      <c r="X50" s="1"/>
    </row>
    <row r="51" spans="1:24" ht="14.4" thickBot="1" x14ac:dyDescent="0.3">
      <c r="A51" s="2"/>
      <c r="B51" s="2"/>
      <c r="C51" s="53" t="s">
        <v>6</v>
      </c>
      <c r="D51" s="53">
        <v>3000</v>
      </c>
      <c r="E51" s="8"/>
      <c r="F51" s="53">
        <f t="shared" ref="F51:F52" si="22">E51*D51</f>
        <v>0</v>
      </c>
      <c r="G51" s="2"/>
      <c r="H51" s="59" t="s">
        <v>93</v>
      </c>
      <c r="I51" s="22">
        <f>I49+I50</f>
        <v>0</v>
      </c>
      <c r="J51" s="2"/>
      <c r="K51" s="2"/>
      <c r="L51" s="2"/>
      <c r="M51" s="2"/>
      <c r="N51" s="2"/>
      <c r="O51" s="2"/>
      <c r="P51" s="2"/>
      <c r="Q51" s="2"/>
      <c r="R51" s="2"/>
      <c r="S51" s="2"/>
      <c r="T51" s="1"/>
      <c r="U51" s="1"/>
      <c r="V51" s="1"/>
      <c r="W51" s="1"/>
      <c r="X51" s="1"/>
    </row>
    <row r="52" spans="1:24" x14ac:dyDescent="0.25">
      <c r="A52" s="2"/>
      <c r="B52" s="2"/>
      <c r="C52" s="53" t="s">
        <v>39</v>
      </c>
      <c r="D52" s="53">
        <v>1000</v>
      </c>
      <c r="E52" s="8"/>
      <c r="F52" s="53">
        <f t="shared" si="22"/>
        <v>0</v>
      </c>
      <c r="G52" s="2"/>
      <c r="J52" s="2"/>
      <c r="K52" s="2"/>
      <c r="L52" s="2"/>
      <c r="M52" s="2"/>
      <c r="N52" s="2"/>
      <c r="O52" s="2"/>
      <c r="P52" s="2"/>
      <c r="Q52" s="2"/>
      <c r="R52" s="2"/>
      <c r="S52" s="2"/>
      <c r="T52" s="1"/>
      <c r="U52" s="1"/>
      <c r="V52" s="1"/>
      <c r="W52" s="1"/>
      <c r="X52" s="1"/>
    </row>
    <row r="53" spans="1:24" x14ac:dyDescent="0.25">
      <c r="A53" s="2"/>
      <c r="B53" s="2"/>
      <c r="C53" s="68" t="s">
        <v>5</v>
      </c>
      <c r="D53" s="68">
        <f>SUM(D50:D52)</f>
        <v>5500</v>
      </c>
      <c r="E53" s="68"/>
      <c r="F53" s="68">
        <f>SUM(F50:F52)</f>
        <v>0</v>
      </c>
      <c r="G53" s="2"/>
      <c r="J53" s="2"/>
      <c r="K53" s="2"/>
      <c r="L53" s="2"/>
      <c r="M53" s="2"/>
      <c r="N53" s="2"/>
      <c r="O53" s="2"/>
      <c r="P53" s="2"/>
      <c r="Q53" s="2"/>
      <c r="R53" s="2"/>
      <c r="S53" s="2"/>
      <c r="T53" s="1"/>
      <c r="U53" s="1"/>
      <c r="V53" s="1"/>
      <c r="W53" s="1"/>
      <c r="X53" s="1"/>
    </row>
  </sheetData>
  <sheetProtection algorithmName="SHA-512" hashValue="c/DcCl8vi5WNR5uEZ3vKTi9SdR8i8uYFbrIL8ocK3KzId8u2vT3iTbwk/aMMilCzWg0EvKmb8K0YP+QRrv3/5Q==" saltValue="M1xcMMqJ3tsMgAPZN5vD+w==" spinCount="100000" sheet="1" selectLockedCells="1"/>
  <mergeCells count="44">
    <mergeCell ref="P19:S19"/>
    <mergeCell ref="A3:R3"/>
    <mergeCell ref="A4:R4"/>
    <mergeCell ref="A6:C6"/>
    <mergeCell ref="A11:A12"/>
    <mergeCell ref="B11:B12"/>
    <mergeCell ref="C11:C12"/>
    <mergeCell ref="D11:F11"/>
    <mergeCell ref="G11:I11"/>
    <mergeCell ref="J11:L11"/>
    <mergeCell ref="P11:S11"/>
    <mergeCell ref="M11:O11"/>
    <mergeCell ref="A13:A17"/>
    <mergeCell ref="M19:O19"/>
    <mergeCell ref="F5:L5"/>
    <mergeCell ref="F8:L8"/>
    <mergeCell ref="A41:C41"/>
    <mergeCell ref="A28:A29"/>
    <mergeCell ref="B28:B29"/>
    <mergeCell ref="A30:C30"/>
    <mergeCell ref="A31:A32"/>
    <mergeCell ref="B31:B32"/>
    <mergeCell ref="A33:C33"/>
    <mergeCell ref="A34:A36"/>
    <mergeCell ref="B34:B36"/>
    <mergeCell ref="A37:C37"/>
    <mergeCell ref="A38:A40"/>
    <mergeCell ref="B38:B40"/>
    <mergeCell ref="H48:I48"/>
    <mergeCell ref="A43:C43"/>
    <mergeCell ref="A44:C44"/>
    <mergeCell ref="A46:C46"/>
    <mergeCell ref="C48:F48"/>
    <mergeCell ref="G19:I19"/>
    <mergeCell ref="J19:L19"/>
    <mergeCell ref="D19:F19"/>
    <mergeCell ref="A21:A26"/>
    <mergeCell ref="A18:C18"/>
    <mergeCell ref="B21:B26"/>
    <mergeCell ref="B13:B17"/>
    <mergeCell ref="A19:A20"/>
    <mergeCell ref="B19:B20"/>
    <mergeCell ref="C19:C20"/>
    <mergeCell ref="A27:C27"/>
  </mergeCells>
  <conditionalFormatting sqref="A4:S4">
    <cfRule type="expression" dxfId="69" priority="303">
      <formula>Y44&gt;0</formula>
    </cfRule>
  </conditionalFormatting>
  <conditionalFormatting sqref="F18">
    <cfRule type="expression" dxfId="68" priority="13">
      <formula>COUNTIF(F12:F17,"&gt;0")&gt;$B$21</formula>
    </cfRule>
    <cfRule type="cellIs" dxfId="67" priority="14" operator="equal">
      <formula>0</formula>
    </cfRule>
  </conditionalFormatting>
  <conditionalFormatting sqref="E27:F27">
    <cfRule type="expression" dxfId="66" priority="101">
      <formula>COUNTIF(E21:E26,"&gt;0")&gt;$B$21</formula>
    </cfRule>
    <cfRule type="cellIs" dxfId="65" priority="130" operator="equal">
      <formula>0</formula>
    </cfRule>
  </conditionalFormatting>
  <conditionalFormatting sqref="E30:F30 E33:F33">
    <cfRule type="cellIs" dxfId="64" priority="289" operator="equal">
      <formula>0</formula>
    </cfRule>
  </conditionalFormatting>
  <conditionalFormatting sqref="E30:F30">
    <cfRule type="expression" dxfId="63" priority="94">
      <formula>COUNTIF(E28:E29,"&gt;0")&gt;$B$28</formula>
    </cfRule>
  </conditionalFormatting>
  <conditionalFormatting sqref="E33:F33">
    <cfRule type="expression" dxfId="62" priority="87">
      <formula>COUNTIF(E31:E32,"&gt;0")&gt;$B$31</formula>
    </cfRule>
  </conditionalFormatting>
  <conditionalFormatting sqref="E37:F37">
    <cfRule type="expression" dxfId="61" priority="80">
      <formula>COUNTIF(E34:E36,"&gt;0")&gt;$B$34</formula>
    </cfRule>
    <cfRule type="cellIs" dxfId="60" priority="199" operator="equal">
      <formula>0</formula>
    </cfRule>
  </conditionalFormatting>
  <conditionalFormatting sqref="E41:F41">
    <cfRule type="expression" dxfId="59" priority="73">
      <formula>COUNTIF(E38:E40,"&gt;0")&gt;$B$38</formula>
    </cfRule>
    <cfRule type="cellIs" dxfId="58" priority="113" operator="equal">
      <formula>0</formula>
    </cfRule>
  </conditionalFormatting>
  <conditionalFormatting sqref="E43:F43">
    <cfRule type="cellIs" dxfId="57" priority="284" operator="equal">
      <formula>0</formula>
    </cfRule>
  </conditionalFormatting>
  <conditionalFormatting sqref="H18:I18">
    <cfRule type="expression" dxfId="56" priority="11">
      <formula>COUNTIF(H12:H17,"&gt;0")&gt;$B$21</formula>
    </cfRule>
    <cfRule type="cellIs" dxfId="55" priority="12" operator="equal">
      <formula>0</formula>
    </cfRule>
  </conditionalFormatting>
  <conditionalFormatting sqref="H27:I27">
    <cfRule type="expression" dxfId="54" priority="99">
      <formula>COUNTIF(H21:H26,"&gt;0")&gt;$B$21</formula>
    </cfRule>
    <cfRule type="cellIs" dxfId="53" priority="100" operator="equal">
      <formula>0</formula>
    </cfRule>
  </conditionalFormatting>
  <conditionalFormatting sqref="H30:I30">
    <cfRule type="expression" dxfId="52" priority="92">
      <formula>COUNTIF(H28:H29,"&gt;0")&gt;$B$28</formula>
    </cfRule>
    <cfRule type="cellIs" dxfId="51" priority="93" operator="equal">
      <formula>0</formula>
    </cfRule>
  </conditionalFormatting>
  <conditionalFormatting sqref="H33:I33">
    <cfRule type="expression" dxfId="50" priority="85">
      <formula>COUNTIF(H31:H32,"&gt;0")&gt;$B$31</formula>
    </cfRule>
    <cfRule type="cellIs" dxfId="49" priority="86" operator="equal">
      <formula>0</formula>
    </cfRule>
  </conditionalFormatting>
  <conditionalFormatting sqref="H37:I37">
    <cfRule type="expression" dxfId="48" priority="78">
      <formula>COUNTIF(H34:H36,"&gt;0")&gt;$B$34</formula>
    </cfRule>
    <cfRule type="cellIs" dxfId="47" priority="79" operator="equal">
      <formula>0</formula>
    </cfRule>
  </conditionalFormatting>
  <conditionalFormatting sqref="H41:I41">
    <cfRule type="expression" dxfId="46" priority="71">
      <formula>COUNTIF(H38:H40,"&gt;0")&gt;$B$38</formula>
    </cfRule>
    <cfRule type="cellIs" dxfId="45" priority="72" operator="equal">
      <formula>0</formula>
    </cfRule>
  </conditionalFormatting>
  <conditionalFormatting sqref="H43:I43">
    <cfRule type="cellIs" dxfId="44" priority="285" operator="equal">
      <formula>0</formula>
    </cfRule>
  </conditionalFormatting>
  <conditionalFormatting sqref="K18:L18">
    <cfRule type="expression" dxfId="43" priority="9">
      <formula>COUNTIF(K12:K17,"&gt;0")&gt;$B$21</formula>
    </cfRule>
    <cfRule type="cellIs" dxfId="42" priority="10" operator="equal">
      <formula>0</formula>
    </cfRule>
  </conditionalFormatting>
  <conditionalFormatting sqref="K27:L27">
    <cfRule type="expression" dxfId="41" priority="97">
      <formula>COUNTIF(K21:K26,"&gt;0")&gt;$B$21</formula>
    </cfRule>
    <cfRule type="cellIs" dxfId="40" priority="98" operator="equal">
      <formula>0</formula>
    </cfRule>
  </conditionalFormatting>
  <conditionalFormatting sqref="K30:L30">
    <cfRule type="expression" dxfId="39" priority="90">
      <formula>COUNTIF(K28:K29,"&gt;0")&gt;$B$28</formula>
    </cfRule>
    <cfRule type="cellIs" dxfId="38" priority="91" operator="equal">
      <formula>0</formula>
    </cfRule>
  </conditionalFormatting>
  <conditionalFormatting sqref="K33:L33">
    <cfRule type="expression" dxfId="37" priority="83">
      <formula>COUNTIF(K31:K32,"&gt;0")&gt;$B$31</formula>
    </cfRule>
    <cfRule type="cellIs" dxfId="36" priority="84" operator="equal">
      <formula>0</formula>
    </cfRule>
  </conditionalFormatting>
  <conditionalFormatting sqref="K37:L37">
    <cfRule type="expression" dxfId="35" priority="76">
      <formula>COUNTIF(K34:K36,"&gt;0")&gt;$B$34</formula>
    </cfRule>
    <cfRule type="cellIs" dxfId="34" priority="77" operator="equal">
      <formula>0</formula>
    </cfRule>
  </conditionalFormatting>
  <conditionalFormatting sqref="K41:L41">
    <cfRule type="expression" dxfId="33" priority="69">
      <formula>COUNTIF(K38:K40,"&gt;0")&gt;$B$38</formula>
    </cfRule>
    <cfRule type="cellIs" dxfId="32" priority="70" operator="equal">
      <formula>0</formula>
    </cfRule>
  </conditionalFormatting>
  <conditionalFormatting sqref="K43:L43">
    <cfRule type="cellIs" dxfId="31" priority="286" operator="equal">
      <formula>0</formula>
    </cfRule>
  </conditionalFormatting>
  <conditionalFormatting sqref="N18:O18">
    <cfRule type="expression" dxfId="30" priority="7">
      <formula>COUNTIF(N12:N17,"&gt;0")&gt;$B$21</formula>
    </cfRule>
    <cfRule type="cellIs" dxfId="29" priority="8" operator="equal">
      <formula>0</formula>
    </cfRule>
  </conditionalFormatting>
  <conditionalFormatting sqref="N27:O27">
    <cfRule type="expression" dxfId="28" priority="95">
      <formula>COUNTIF(N21:N26,"&gt;0")&gt;$B$21</formula>
    </cfRule>
    <cfRule type="cellIs" dxfId="27" priority="96" operator="equal">
      <formula>0</formula>
    </cfRule>
  </conditionalFormatting>
  <conditionalFormatting sqref="N30:O30">
    <cfRule type="expression" dxfId="26" priority="88">
      <formula>COUNTIF(N28:N29,"&gt;0")&gt;$B$28</formula>
    </cfRule>
    <cfRule type="cellIs" dxfId="25" priority="89" operator="equal">
      <formula>0</formula>
    </cfRule>
  </conditionalFormatting>
  <conditionalFormatting sqref="N33:O33">
    <cfRule type="expression" dxfId="24" priority="81">
      <formula>COUNTIF(N31:N32,"&gt;0")&gt;$B$31</formula>
    </cfRule>
    <cfRule type="cellIs" dxfId="23" priority="82" operator="equal">
      <formula>0</formula>
    </cfRule>
  </conditionalFormatting>
  <conditionalFormatting sqref="N37:O37">
    <cfRule type="expression" dxfId="22" priority="74">
      <formula>COUNTIF(N34:N36,"&gt;0")&gt;$B$34</formula>
    </cfRule>
    <cfRule type="cellIs" dxfId="21" priority="75" operator="equal">
      <formula>0</formula>
    </cfRule>
  </conditionalFormatting>
  <conditionalFormatting sqref="N41:O41">
    <cfRule type="expression" dxfId="20" priority="67">
      <formula>COUNTIF(N38:N40,"&gt;0")&gt;$B$38</formula>
    </cfRule>
    <cfRule type="cellIs" dxfId="19" priority="68" operator="equal">
      <formula>0</formula>
    </cfRule>
  </conditionalFormatting>
  <conditionalFormatting sqref="N43:O43">
    <cfRule type="cellIs" dxfId="18" priority="287" operator="equal">
      <formula>0</formula>
    </cfRule>
  </conditionalFormatting>
  <conditionalFormatting sqref="P13:S17">
    <cfRule type="cellIs" dxfId="17" priority="6" operator="equal">
      <formula>0</formula>
    </cfRule>
  </conditionalFormatting>
  <conditionalFormatting sqref="P21:S26">
    <cfRule type="cellIs" dxfId="16" priority="52" operator="equal">
      <formula>0</formula>
    </cfRule>
  </conditionalFormatting>
  <conditionalFormatting sqref="P28:S29">
    <cfRule type="cellIs" dxfId="15" priority="51" operator="equal">
      <formula>0</formula>
    </cfRule>
  </conditionalFormatting>
  <conditionalFormatting sqref="P31:S32">
    <cfRule type="cellIs" dxfId="14" priority="50" operator="equal">
      <formula>0</formula>
    </cfRule>
  </conditionalFormatting>
  <conditionalFormatting sqref="P34:S36">
    <cfRule type="cellIs" dxfId="13" priority="49" operator="equal">
      <formula>0</formula>
    </cfRule>
  </conditionalFormatting>
  <conditionalFormatting sqref="P38:S40">
    <cfRule type="cellIs" dxfId="12" priority="48" operator="equal">
      <formula>0</formula>
    </cfRule>
  </conditionalFormatting>
  <conditionalFormatting sqref="Q18:S18">
    <cfRule type="cellIs" dxfId="11" priority="137" operator="equal">
      <formula>0</formula>
    </cfRule>
  </conditionalFormatting>
  <conditionalFormatting sqref="Q27:S27">
    <cfRule type="cellIs" dxfId="10" priority="126" operator="equal">
      <formula>0</formula>
    </cfRule>
  </conditionalFormatting>
  <conditionalFormatting sqref="Q30:S30">
    <cfRule type="cellIs" dxfId="9" priority="122" operator="equal">
      <formula>0</formula>
    </cfRule>
  </conditionalFormatting>
  <conditionalFormatting sqref="Q33:S33">
    <cfRule type="cellIs" dxfId="8" priority="118" operator="equal">
      <formula>0</formula>
    </cfRule>
  </conditionalFormatting>
  <conditionalFormatting sqref="Q37:S37">
    <cfRule type="cellIs" dxfId="7" priority="114" operator="equal">
      <formula>0</formula>
    </cfRule>
  </conditionalFormatting>
  <conditionalFormatting sqref="Q41:S41">
    <cfRule type="cellIs" dxfId="6" priority="109" operator="equal">
      <formula>0</formula>
    </cfRule>
  </conditionalFormatting>
  <conditionalFormatting sqref="Q42:S42">
    <cfRule type="cellIs" dxfId="5" priority="5" operator="equal">
      <formula>0</formula>
    </cfRule>
  </conditionalFormatting>
  <conditionalFormatting sqref="Q43:S43">
    <cfRule type="cellIs" dxfId="4" priority="301" operator="equal">
      <formula>0</formula>
    </cfRule>
  </conditionalFormatting>
  <conditionalFormatting sqref="E18">
    <cfRule type="expression" dxfId="1" priority="1">
      <formula>COUNTIF(E12:E17,"&gt;0")&gt;$B$21</formula>
    </cfRule>
    <cfRule type="cellIs" dxfId="0" priority="2" operator="equal">
      <formula>0</formula>
    </cfRule>
  </conditionalFormatting>
  <pageMargins left="0.7" right="0.7" top="0.75" bottom="0.75" header="0.3" footer="0.3"/>
  <ignoredErrors>
    <ignoredError sqref="G41 M37 J37 G18 J18 M18 G33 G40 T23:X23 J27 M27 T40:X43 J41 M41 P41:R41 M38 M40 G34:G38 P36 G23 J36 G25:G29 J29 T25:X38 P38 G30 P27:R27 M32 P37 M21 M26 G43:P43 M23 P21:P23 J30 M30 P30:R30 J33 M33 P33:R33 G19:O19 J28 M28 P28 M31 P31 J34 P34 M29 M25 P25 P29 P40 J35 G21 T18:X21 P35 P26 P32 Q37:R37" formula="1"/>
    <ignoredError sqref="D53"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3857489F246648B7896355ED86D2B9A2" ma:contentTypeVersion="2" ma:contentTypeDescription="צור מסמך חדש." ma:contentTypeScope="" ma:versionID="c01442d2e81efca7527d68537fd7154b">
  <xsd:schema xmlns:xsd="http://www.w3.org/2001/XMLSchema" xmlns:xs="http://www.w3.org/2001/XMLSchema" xmlns:p="http://schemas.microsoft.com/office/2006/metadata/properties" xmlns:ns1="http://schemas.microsoft.com/sharepoint/v3" targetNamespace="http://schemas.microsoft.com/office/2006/metadata/properties" ma:root="true" ma:fieldsID="807bfaee0113d50512fce4b4315c3de2"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description="" ma:internalName="PublishingStartDate">
      <xsd:simpleType>
        <xsd:restriction base="dms:Unknown"/>
      </xsd:simpleType>
    </xsd:element>
    <xsd:element name="PublishingExpirationDate" ma:index="9" nillable="true" ma:displayName="מתזמן תאריך סיום"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B7B554F-6051-4661-819F-57E1FE26F3DC}"/>
</file>

<file path=customXml/itemProps2.xml><?xml version="1.0" encoding="utf-8"?>
<ds:datastoreItem xmlns:ds="http://schemas.openxmlformats.org/officeDocument/2006/customXml" ds:itemID="{EC5D80BC-3BCD-4F16-9267-F450211419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2</vt:i4>
      </vt:variant>
    </vt:vector>
  </HeadingPairs>
  <TitlesOfParts>
    <vt:vector size="2" baseType="lpstr">
      <vt:lpstr>אשכול 1</vt:lpstr>
      <vt:lpstr>אשכול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ORLI DABOUSH</dc:creator>
  <cp:lastModifiedBy>Peleg Zeevi</cp:lastModifiedBy>
  <dcterms:created xsi:type="dcterms:W3CDTF">2025-04-22T05:15:42Z</dcterms:created>
  <dcterms:modified xsi:type="dcterms:W3CDTF">2025-11-02T19:52:28Z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1835480883</vt:i4>
  </property>
  <property fmtid="{D5CDD505-2E9C-101B-9397-08002B2CF9AE}" pid="3" name="_NewReviewCycle">
    <vt:lpwstr/>
  </property>
  <property fmtid="{D5CDD505-2E9C-101B-9397-08002B2CF9AE}" pid="4" name="_EmailSubject">
    <vt:lpwstr>מענה שאלות הבהרה חמי מרפא - משפטית (002).docx יוסי ומיכל.docx</vt:lpwstr>
  </property>
  <property fmtid="{D5CDD505-2E9C-101B-9397-08002B2CF9AE}" pid="5" name="_AuthorEmail">
    <vt:lpwstr>00071631@btl.gov.il</vt:lpwstr>
  </property>
  <property fmtid="{D5CDD505-2E9C-101B-9397-08002B2CF9AE}" pid="6" name="_AuthorEmailDisplayName">
    <vt:lpwstr>רבקה טוך</vt:lpwstr>
  </property>
  <property fmtid="{D5CDD505-2E9C-101B-9397-08002B2CF9AE}" pid="7" name="_ReviewingToolsShownOnce">
    <vt:lpwstr/>
  </property>
  <property fmtid="{D5CDD505-2E9C-101B-9397-08002B2CF9AE}" pid="8" name="ContentTypeId">
    <vt:lpwstr>0x0101003857489F246648B7896355ED86D2B9A2</vt:lpwstr>
  </property>
  <property fmtid="{D5CDD505-2E9C-101B-9397-08002B2CF9AE}" pid="9" name="Order">
    <vt:r8>230300</vt:r8>
  </property>
  <property fmtid="{D5CDD505-2E9C-101B-9397-08002B2CF9AE}" pid="10" name="TemplateUrl">
    <vt:lpwstr/>
  </property>
  <property fmtid="{D5CDD505-2E9C-101B-9397-08002B2CF9AE}" pid="11" name="xd_Signature">
    <vt:bool>false</vt:bool>
  </property>
  <property fmtid="{D5CDD505-2E9C-101B-9397-08002B2CF9AE}" pid="12" name="xd_ProgID">
    <vt:lpwstr/>
  </property>
  <property fmtid="{D5CDD505-2E9C-101B-9397-08002B2CF9AE}" pid="13" name="_SourceUrl">
    <vt:lpwstr/>
  </property>
  <property fmtid="{D5CDD505-2E9C-101B-9397-08002B2CF9AE}" pid="14" name="_SharedFileIndex">
    <vt:lpwstr/>
  </property>
</Properties>
</file>