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ioifs1\FolderRedirect\tzahila\Desktop\מכרז\מכרז תקין מ(2023)2026\"/>
    </mc:Choice>
  </mc:AlternateContent>
  <bookViews>
    <workbookView xWindow="0" yWindow="0" windowWidth="28800" windowHeight="12360"/>
  </bookViews>
  <sheets>
    <sheet name="כתב כמויות והצעת מחיר בטל" sheetId="3" r:id="rId1"/>
  </sheets>
  <definedNames>
    <definedName name="_xlnm._FilterDatabase" localSheetId="0" hidden="1">'כתב כמויות והצעת מחיר בטל'!$A$15:$W$173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1" i="3" l="1"/>
  <c r="L171" i="3" s="1"/>
  <c r="L16" i="3"/>
  <c r="L95" i="3"/>
  <c r="K169" i="3" l="1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T25" i="3" l="1"/>
  <c r="L169" i="3"/>
  <c r="L143" i="3"/>
  <c r="L142" i="3"/>
  <c r="L141" i="3"/>
  <c r="L96" i="3"/>
  <c r="S17" i="3" s="1"/>
  <c r="L39" i="3"/>
  <c r="S16" i="3" s="1"/>
  <c r="T16" i="3" s="1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S18" i="3" l="1"/>
  <c r="T18" i="3" s="1"/>
  <c r="S15" i="3"/>
  <c r="T15" i="3" s="1"/>
  <c r="S1" i="3"/>
  <c r="T17" i="3"/>
  <c r="L167" i="3"/>
  <c r="K170" i="3" s="1"/>
  <c r="L170" i="3" s="1"/>
  <c r="T24" i="3" s="1"/>
  <c r="T23" i="3"/>
  <c r="L172" i="3" l="1"/>
  <c r="L173" i="3" s="1"/>
  <c r="T21" i="3"/>
  <c r="U21" i="3" s="1"/>
</calcChain>
</file>

<file path=xl/sharedStrings.xml><?xml version="1.0" encoding="utf-8"?>
<sst xmlns="http://schemas.openxmlformats.org/spreadsheetml/2006/main" count="669" uniqueCount="353">
  <si>
    <t>המחירים לא כוללים מע"מ
התאים שעל המציעים למלא מסומנים בצבע אדום</t>
  </si>
  <si>
    <t>נושא</t>
  </si>
  <si>
    <t>מס"ד</t>
  </si>
  <si>
    <t>סעיף במפרט</t>
  </si>
  <si>
    <t>קטגוריה</t>
  </si>
  <si>
    <t>שם הפריט</t>
  </si>
  <si>
    <t>תיאור</t>
  </si>
  <si>
    <t>יחידת מידה</t>
  </si>
  <si>
    <t>יצרן</t>
  </si>
  <si>
    <t>דגם</t>
  </si>
  <si>
    <t>מחיר יחידה</t>
  </si>
  <si>
    <t>% הנחה</t>
  </si>
  <si>
    <t>מחיר יחידה לאחר הנחה</t>
  </si>
  <si>
    <t>כמות</t>
  </si>
  <si>
    <t>מולטימדיה</t>
  </si>
  <si>
    <t>מסך מחשב לתחנת עבודה "24</t>
  </si>
  <si>
    <t>קומפלט</t>
  </si>
  <si>
    <t>מסך מחשב לתחנת עבודה "32</t>
  </si>
  <si>
    <t>התקן לחיבור עד 2 מסכי מחשב לשולחן בקרה</t>
  </si>
  <si>
    <t>התקן לחיבור עד 4 מסכי מחשב לשולחן בקרה</t>
  </si>
  <si>
    <t>מסך קיר ''50   מסגרת דקה – עבור Video Wall</t>
  </si>
  <si>
    <t>מסך קיר ''50-4K</t>
  </si>
  <si>
    <t>מסך קיר ''55-4K</t>
  </si>
  <si>
    <t>התקן חיבור מסך "55 לקיר\תקרה</t>
  </si>
  <si>
    <r>
      <t xml:space="preserve">התקן חיבור מסך "55 </t>
    </r>
    <r>
      <rPr>
        <b/>
        <sz val="13"/>
        <color theme="1"/>
        <rFont val="Arial"/>
        <family val="2"/>
      </rPr>
      <t>לקיר וידאו</t>
    </r>
  </si>
  <si>
    <t>מפצל אות HDMI ל 2 יציאות</t>
  </si>
  <si>
    <t>מרחיק KVM תומך 2 מסכי HDMI</t>
  </si>
  <si>
    <t>מתג KVM  ל-2 ערוצים תומך HDMI</t>
  </si>
  <si>
    <t>מטריצת וידאו 8X8</t>
  </si>
  <si>
    <t>רמקול תקרתי/ קיר IP</t>
  </si>
  <si>
    <t>מסך מגע להפעלת הבקר</t>
  </si>
  <si>
    <t>מערכות ניהול הווידאו – VMS</t>
  </si>
  <si>
    <t>תוכנת ניהול הווידאו</t>
  </si>
  <si>
    <t>רישיון enterprise  למצלמה לתוכנת ניהול הווידאו</t>
  </si>
  <si>
    <t>סוג הרישיון יהיה ללא הגבלת כמות (enterprise) - עבור מצלמות קיימות שאינן חלק מהערוצים המקושרים למערכת.
החלק היחסי של התוכנה יהיה כחלק ממחיר הערוץ</t>
  </si>
  <si>
    <t>תוכנת תחנת עבודה (קליינט)</t>
  </si>
  <si>
    <t>תוכנת תחנת עבודה לריבוי אתרים – Multi-viewer</t>
  </si>
  <si>
    <t>מקלדת שליטה + joystick</t>
  </si>
  <si>
    <t>מצלמות</t>
  </si>
  <si>
    <t>מצלמת Outdoor PTZ Speed Dome</t>
  </si>
  <si>
    <t>מצלמת Fix Bullet 4MP IR</t>
  </si>
  <si>
    <t>מצלמת Bullet 4MP משולב אנליטיקה</t>
  </si>
  <si>
    <t>מצלמה Bullet 4K</t>
  </si>
  <si>
    <t>מצלמה Dome 4MP</t>
  </si>
  <si>
    <t>מערכת פריצה ומצוקה</t>
  </si>
  <si>
    <t xml:space="preserve">רכזת אזעקה ומצוקה </t>
  </si>
  <si>
    <t>כולל ארון וכולל כל הכבילה הנדרשת כולל מצבר גיבוי 12V-7.5H</t>
  </si>
  <si>
    <t>תוספת של רכזת תקן 1337</t>
  </si>
  <si>
    <t>כולל כל הכבילה הנדרשת</t>
  </si>
  <si>
    <t>6.3</t>
  </si>
  <si>
    <t>יחידת הרחבה לרכזת – 8 אזורים</t>
  </si>
  <si>
    <t>6.4</t>
  </si>
  <si>
    <t>כרטיס הרחבה לתוספת 4 ממסרי יציאה</t>
  </si>
  <si>
    <t>6.5</t>
  </si>
  <si>
    <t>לוח מקשים – קיבורד מקשים</t>
  </si>
  <si>
    <t>6.6</t>
  </si>
  <si>
    <t>מפסק מגנטי שקוע למשקוף דלת</t>
  </si>
  <si>
    <t>6.7</t>
  </si>
  <si>
    <t>מתג מגנטי OUTDOOR H.D</t>
  </si>
  <si>
    <t>6.8</t>
  </si>
  <si>
    <t>גלאי נפח DT AM INDOOR</t>
  </si>
  <si>
    <t>6.9</t>
  </si>
  <si>
    <t>גלאי נפח 360 מעלות תקרתי INDOOR DT AM</t>
  </si>
  <si>
    <t>6.10</t>
  </si>
  <si>
    <t>גלאי נפח וילון INDOOR</t>
  </si>
  <si>
    <t>6.11</t>
  </si>
  <si>
    <t>גלאי שבר זכוכית</t>
  </si>
  <si>
    <t>6.12</t>
  </si>
  <si>
    <t>צמד גלאי קרן ACTIVEIR 50 מטר</t>
  </si>
  <si>
    <t>6.13</t>
  </si>
  <si>
    <t>צמד גלאי קרן ACTIVEIR 100 מטר</t>
  </si>
  <si>
    <t>6.14</t>
  </si>
  <si>
    <t>לחצן מצוקה קווי</t>
  </si>
  <si>
    <t>6.15</t>
  </si>
  <si>
    <t xml:space="preserve">צופר + נצנץ Outdoor </t>
  </si>
  <si>
    <t>6.16</t>
  </si>
  <si>
    <t>מפסק טמפר לכספת</t>
  </si>
  <si>
    <t>מערכת בקרת כניסה</t>
  </si>
  <si>
    <t>תוכנת בקרת הכניסה</t>
  </si>
  <si>
    <t>בקר ל2 דלתות</t>
  </si>
  <si>
    <t>בקר ל-4 דלתות</t>
  </si>
  <si>
    <t>בקר ל-8 דלתות</t>
  </si>
  <si>
    <t>תג אורח (כרטיס תג)</t>
  </si>
  <si>
    <t>מנעול נגדי חשמלי</t>
  </si>
  <si>
    <t>מנעול נגדי חשמלי – HD</t>
  </si>
  <si>
    <t>מגנולוק 600 ק"ג</t>
  </si>
  <si>
    <t>מגנולוק 300 ק"ג</t>
  </si>
  <si>
    <t>מגנולוק 150 ק"ג</t>
  </si>
  <si>
    <t>מנעול אלקטרו מכאני</t>
  </si>
  <si>
    <t>קופסת ניפוץ</t>
  </si>
  <si>
    <t>לחצן פתיחת דלת – Outdoor</t>
  </si>
  <si>
    <t>לחצן פתיחת דלת – Indoor</t>
  </si>
  <si>
    <t>מקודד (קודן) חשמלי</t>
  </si>
  <si>
    <t>קורא כרטיסי קירבה</t>
  </si>
  <si>
    <t>כולל כל הכבילה הנדרשת,קורא כרטיסים בתקן הלקוח - Mifare 1K תומך תקן TYPE A ISO14443 . 
תדר הפעלה 13.56Mhz, מותאם כרטיסי "תמוז" של עובדי מדינה .</t>
  </si>
  <si>
    <t>קורא קרבה משולב ביומטרי</t>
  </si>
  <si>
    <t>כולל כל הכבילה הנדרשת,ותקן מעל כל דלת מבוקרת לטובת התראה על דלת מוטרדת.</t>
  </si>
  <si>
    <t>זמזם דלת מוטרדת</t>
  </si>
  <si>
    <t>מקודד תגים לעמדת ניפוק תגים</t>
  </si>
  <si>
    <t>מצלמה דיגיטלית</t>
  </si>
  <si>
    <t>כולל כל הכבילה הנדרשת,מצלמה לחיבור אוטומטי לתוכנה לצילום פני עובד שתוצג על המסך בהעברת תג במעבר מהיר</t>
  </si>
  <si>
    <t>מדפסת כרטיסים</t>
  </si>
  <si>
    <t>שו"ב</t>
  </si>
  <si>
    <t>תוכנת שרת שו"ב ראשי (כולל גיבוי)</t>
  </si>
  <si>
    <t>כולל ממשקים:
- טמ"ס ,אנליטיקה
- פריצה/מצוקה
- כריזה
- בקרת כניסה,וידיאו פון   * כולל: עד 1000 אביזרים ראשונים.</t>
  </si>
  <si>
    <t>ביצוע Setup ראשוני לתוכנת שו"ב ראשי</t>
  </si>
  <si>
    <t xml:space="preserve">הטמעת אביזר בתוכנת שו"ב </t>
  </si>
  <si>
    <t>הגדרת אביזר כגון מצלמה, גלאי, דלת וכו' בתוכנת השו"ב</t>
  </si>
  <si>
    <t>כריזה</t>
  </si>
  <si>
    <t>מגבר מיקסר משולב RMS W240 AC/DC</t>
  </si>
  <si>
    <t>מגבר שמע משולב עם ערבל</t>
  </si>
  <si>
    <t>מגבר מיקסר משולב AC/DC 120W RMS</t>
  </si>
  <si>
    <t>מגבר IP 40 Watt RMS</t>
  </si>
  <si>
    <t>רמקול\שופר IP - 13Watt</t>
  </si>
  <si>
    <t>רמקול פרוג'קטור 10W</t>
  </si>
  <si>
    <t>רמקול פרוג'קטור 20W</t>
  </si>
  <si>
    <t>מתאם IP למערכת כריזה</t>
  </si>
  <si>
    <t>יחידת מיתוג ל 4 אזורים</t>
  </si>
  <si>
    <t>יחידת מיתוג ל 8 אזורים</t>
  </si>
  <si>
    <t>יחידת מיתוג ל 16 אזורים</t>
  </si>
  <si>
    <t>מיקרופון צוואר גמיש</t>
  </si>
  <si>
    <t>רמקול דקורטיבי להתקנה ע"ג קיר</t>
  </si>
  <si>
    <t>רמקול דקורטיבי לתקרה אקוסטית</t>
  </si>
  <si>
    <t>מחשבים ושרתים</t>
  </si>
  <si>
    <t>10.1</t>
  </si>
  <si>
    <t>שרת 1U PIZZA</t>
  </si>
  <si>
    <t>10.2</t>
  </si>
  <si>
    <t>שרת אחסון 2U</t>
  </si>
  <si>
    <t>10.3</t>
  </si>
  <si>
    <t>כונן קשיח HDD לשרת 12TB</t>
  </si>
  <si>
    <t>10.4</t>
  </si>
  <si>
    <t>חומרת תחנת עבודה</t>
  </si>
  <si>
    <t>תקשורת נתונים</t>
  </si>
  <si>
    <t>נתב/מתג L3 – 24 פורטים</t>
  </si>
  <si>
    <t>מתג L2 – 24 פורטים POE+</t>
  </si>
  <si>
    <t>מתג 2L – 8 פורטים POE+</t>
  </si>
  <si>
    <t>מתג 2L תעשייתי בתצורת DIN Rail – 8 פורטים POE+</t>
  </si>
  <si>
    <t>11.5</t>
  </si>
  <si>
    <t>מתאם אופטי לנתב\מתג</t>
  </si>
  <si>
    <t>ג'יביק</t>
  </si>
  <si>
    <t>מערכת אינטרקום שמע</t>
  </si>
  <si>
    <t>12.5</t>
  </si>
  <si>
    <t>יחידת master למערכת אינטרקום שמע</t>
  </si>
  <si>
    <t>12.6</t>
  </si>
  <si>
    <t>פנל דלת למערכת אינטרקום שמע  Outdoor– לחצן אחד</t>
  </si>
  <si>
    <t>12.7</t>
  </si>
  <si>
    <t>פנל דלת למערכת אינטרקום שמע Indoor– לחצן אחד</t>
  </si>
  <si>
    <t>פנל דלת למערכת אינטרקום שמע OUTDOOR / Indoor – 8 לחצנים</t>
  </si>
  <si>
    <t>מערכת וידאופון - IP</t>
  </si>
  <si>
    <t>13.5</t>
  </si>
  <si>
    <t>יחידת master למערכת וידאופון</t>
  </si>
  <si>
    <t>13.6</t>
  </si>
  <si>
    <t>פנל דלת למערכת וידאופון – 8 לחצנים</t>
  </si>
  <si>
    <t>13.7</t>
  </si>
  <si>
    <t>פנל דלת למערכת וידאו-פון OUTDOOR/Indoor – לחצן אחד</t>
  </si>
  <si>
    <t>כבילה</t>
  </si>
  <si>
    <t>14.1</t>
  </si>
  <si>
    <t>כבל תקשורת CAT-6</t>
  </si>
  <si>
    <t>מ"א</t>
  </si>
  <si>
    <t>14.2</t>
  </si>
  <si>
    <t>כבל תקשורת CAT-7</t>
  </si>
  <si>
    <t>14.3</t>
  </si>
  <si>
    <t>כבל מתח ובקרה לאמצעים - 8 גיד</t>
  </si>
  <si>
    <t>14.4</t>
  </si>
  <si>
    <t>כבל אספקת מתח רשת וחיבורי רמקולים פנימי 1.5 ממ"ר פנדל</t>
  </si>
  <si>
    <t>14.5</t>
  </si>
  <si>
    <t>כבל אספקת מתח DC וחיבורי רמקולים</t>
  </si>
  <si>
    <t>14.6</t>
  </si>
  <si>
    <t xml:space="preserve">סיב אופטי 12 גידים  </t>
  </si>
  <si>
    <t>כולל התקנה, פתיחה, ריתוח, בדיקת OTDR וכל הנדרש לפעילות תקינה של הסיב לאחר התקנתו</t>
  </si>
  <si>
    <t xml:space="preserve">סיב אופטי 24 גידים  </t>
  </si>
  <si>
    <t>ארונות ציוד</t>
  </si>
  <si>
    <t>15.1</t>
  </si>
  <si>
    <t>מסד ציוד  19" 44U  במידות 80*120 ס"מ לשרתים:</t>
  </si>
  <si>
    <t>15.2</t>
  </si>
  <si>
    <t>ארון ציוד indoor 24U</t>
  </si>
  <si>
    <t>15.3</t>
  </si>
  <si>
    <t>ארון ציוד indoor 12U</t>
  </si>
  <si>
    <t>15.4</t>
  </si>
  <si>
    <t>ארון ציוד indoor 6U</t>
  </si>
  <si>
    <t>15.5</t>
  </si>
  <si>
    <t>ארון ריצפתי לבקרים</t>
  </si>
  <si>
    <t>15.6</t>
  </si>
  <si>
    <t>ארון קיר לבקרים</t>
  </si>
  <si>
    <t>אמצעי חיווט ותיעול כבילה</t>
  </si>
  <si>
    <t>קופסת CI להתקנת ציוד outdoor באתר קצה</t>
  </si>
  <si>
    <t>16.2</t>
  </si>
  <si>
    <t>תעלת PVC3x1.5 ס"מ</t>
  </si>
  <si>
    <t>16.3</t>
  </si>
  <si>
    <t>תעלת PVC4x6 ס"מ</t>
  </si>
  <si>
    <t>16.4</t>
  </si>
  <si>
    <t>תעלת PVC 10x20 ס"מ</t>
  </si>
  <si>
    <t>16.5</t>
  </si>
  <si>
    <t>צינור מרירון עד 1 צול</t>
  </si>
  <si>
    <t>צינור מריכף 25 מ"מ</t>
  </si>
  <si>
    <t>צינור שרשורי גמיש 50 מ"מ</t>
  </si>
  <si>
    <t xml:space="preserve">	צינור שרשורי מתכתי</t>
  </si>
  <si>
    <t>קופסת חיבורים לצנרת מרירון/מריכף</t>
  </si>
  <si>
    <t>תעלת רשת 10x20</t>
  </si>
  <si>
    <t>תעלת רשת 10x20 לפרט תעלה רחבה יותר</t>
  </si>
  <si>
    <t>תעלת פח 60X40 מ"מ:</t>
  </si>
  <si>
    <t>צינור יק"ע תת קרקעי להעברת כבלים בקוטר 50 מ"מ</t>
  </si>
  <si>
    <t>צינור יק"ע תת קרקעי להעברת כבלים בקוטר 75 מ"מ</t>
  </si>
  <si>
    <t>אמצעים לגיבוי מתח הרשת</t>
  </si>
  <si>
    <t>17.2</t>
  </si>
  <si>
    <t>אל פסק 1KVA</t>
  </si>
  <si>
    <t>17.3</t>
  </si>
  <si>
    <t>אל פסק 1.5KVA</t>
  </si>
  <si>
    <t>17.4</t>
  </si>
  <si>
    <t>אל פסק 3KVA</t>
  </si>
  <si>
    <t>17.5</t>
  </si>
  <si>
    <t>אל פסק 6KVA</t>
  </si>
  <si>
    <t>ניהול תנועת אדם</t>
  </si>
  <si>
    <t>18.1</t>
  </si>
  <si>
    <t>מעברים מהירים (Speed Gate)</t>
  </si>
  <si>
    <t>מעבר מהיר גובה 160 ס"מ</t>
  </si>
  <si>
    <t>שער טריפוד</t>
  </si>
  <si>
    <t>קרוסלה גובה מלא - נירוסטה</t>
  </si>
  <si>
    <t>קרוסלה גובה מלא - זכוכית</t>
  </si>
  <si>
    <t>שער נכים חשמלי</t>
  </si>
  <si>
    <t>שער נכים</t>
  </si>
  <si>
    <t>מחיצת זכוכית גובה 110 ס"מ</t>
  </si>
  <si>
    <t>מחיצת זכוכית גובה 150 ס"מ</t>
  </si>
  <si>
    <t>פנל לחצנים "אנודייז" לעמדת שומר לפתיחה בחירום – עד 6 לחצנים</t>
  </si>
  <si>
    <t>פנל לחצנים לפתיחה בחירום כולל חריטת מלל  ועד 6 לחצנים מוארים כולל אינטגרציה לבקרים.</t>
  </si>
  <si>
    <t>פנל לחצנים "אנודייז" לעמדת שומר לפתיחה בחירום – עד 12 לחצנים</t>
  </si>
  <si>
    <t>פנל לחצנים לפתיחה בחירום כולל חריטת מלל  ועד 12 לחצנים מוארים כולל אינטגרציה לבקרים.</t>
  </si>
  <si>
    <t>מערכות LPR</t>
  </si>
  <si>
    <t>19.1</t>
  </si>
  <si>
    <t>תוכנת מערכת LPR</t>
  </si>
  <si>
    <t>מצלמת LPR</t>
  </si>
  <si>
    <t>מערכת לגילוי אמל"ח</t>
  </si>
  <si>
    <t>שער גילוי מתכות (מגנומטר)</t>
  </si>
  <si>
    <t>20.2</t>
  </si>
  <si>
    <t>מכונת שיקוף כבודת יד</t>
  </si>
  <si>
    <t>כספות</t>
  </si>
  <si>
    <t>כספת לאחסון עד 2 נשקים (נשק קצר + נשק ארוך)</t>
  </si>
  <si>
    <t>כספת לאחסון עד 5 נשקים</t>
  </si>
  <si>
    <t>כספת לאחסון עד 10 נשקים</t>
  </si>
  <si>
    <t>כספת לאחסון עד 10 נשקים + תא לנשק לארוך</t>
  </si>
  <si>
    <t>כספת לאחסון עד 10 נשקים + 2 תאים לנשק ארוך</t>
  </si>
  <si>
    <t>שונות</t>
  </si>
  <si>
    <t>יום עבודה מנוף מעל 15 מטר</t>
  </si>
  <si>
    <t>עבור שינויים / עבודות חריגות
עלות מנוף להתקנות מגולמת במחיר הפריט ולא יגבה בעת הקמת אתר</t>
  </si>
  <si>
    <t>יום</t>
  </si>
  <si>
    <t>עדכון תיק תיעוד/תיק מתקן</t>
  </si>
  <si>
    <t>עבור שינויים בלבד (תיק תיעוד ראשון הינו חלק מתכולת העבודה של הקמת האתר</t>
  </si>
  <si>
    <t>שעת עבודת מתכנת</t>
  </si>
  <si>
    <t>עבור תוספות, הרחבות ושינויים במערכת השו"ב שאינן כלולות בתכולת העבודה הבסיסית עפי המפרט וההסכם ושאינן חלק מסעיפים אחרים בכתב הכמויות</t>
  </si>
  <si>
    <t>שעה</t>
  </si>
  <si>
    <t>שעת עבודת טכנאי</t>
  </si>
  <si>
    <t>ע"פ ההנחיות במפרט הכללי לקריאה יזומה</t>
  </si>
  <si>
    <t>שעות עבודה לפקח / שוטר</t>
  </si>
  <si>
    <t>עבור הכוונת תנועה בעבודות תשתית חיצוניות</t>
  </si>
  <si>
    <t>רווח קבלני עבור פריטים חריגים</t>
  </si>
  <si>
    <t xml:space="preserve">רווח קבלני עבור פריטים חריגים שאינם במכרז (בהתאם לפרק א' של מסמכי המכרז) לפי היקף פריטים של כ 500,000 ₪ </t>
  </si>
  <si>
    <t>%</t>
  </si>
  <si>
    <t>סה"כ עלות הקמה  ותחזוקה כולל 3 שנים אחריות ותחזוקה</t>
  </si>
  <si>
    <t>תכולה</t>
  </si>
  <si>
    <t>יחידה</t>
  </si>
  <si>
    <t>אחריות שירות ותחזוקה</t>
  </si>
  <si>
    <t>שנה</t>
  </si>
  <si>
    <t>שרות אחריות ותחזוקה לשנה נוספת מעבר ל 3 שנות האחריות  ללא תשתיות בינוי עבור המערכות אשר יותקנו במסגרת התקשרות זו</t>
  </si>
  <si>
    <t>קריאת שרות יזומה</t>
  </si>
  <si>
    <t>קריאה יזומה לביצוע פעולות כגון העתקת רכיב ולצורך תחזוקה בשיטת "זמן וחומר"</t>
  </si>
  <si>
    <t>סה"כ עלות שירות</t>
  </si>
  <si>
    <t xml:space="preserve">ותחזוקה </t>
  </si>
  <si>
    <t>סה"כ לחישוב ההצעה (לא כולל מע"מ)</t>
  </si>
  <si>
    <t>A</t>
  </si>
  <si>
    <t>B</t>
  </si>
  <si>
    <t>C</t>
  </si>
  <si>
    <t>D</t>
  </si>
  <si>
    <t>בינוי</t>
  </si>
  <si>
    <t>מערכות</t>
  </si>
  <si>
    <t>שירות</t>
  </si>
  <si>
    <t>7.1</t>
  </si>
  <si>
    <t>7.29</t>
  </si>
  <si>
    <t>11.8</t>
  </si>
  <si>
    <t>17.1</t>
  </si>
  <si>
    <t>19.2</t>
  </si>
  <si>
    <t>20.6</t>
  </si>
  <si>
    <t>5.12</t>
  </si>
  <si>
    <t>5.13</t>
  </si>
  <si>
    <t>5.14</t>
  </si>
  <si>
    <t>5.15</t>
  </si>
  <si>
    <t>5.16</t>
  </si>
  <si>
    <t>6.19</t>
  </si>
  <si>
    <t>6.21</t>
  </si>
  <si>
    <t>6.22</t>
  </si>
  <si>
    <t>6.23</t>
  </si>
  <si>
    <t>9.1</t>
  </si>
  <si>
    <t>9.2</t>
  </si>
  <si>
    <t>9.3</t>
  </si>
  <si>
    <t>9.4</t>
  </si>
  <si>
    <t>17.6</t>
  </si>
  <si>
    <t>17.7</t>
  </si>
  <si>
    <t>17.10</t>
  </si>
  <si>
    <t>17.11</t>
  </si>
  <si>
    <t>20.3</t>
  </si>
  <si>
    <t>20.4</t>
  </si>
  <si>
    <t>20.5</t>
  </si>
  <si>
    <t>5.3</t>
  </si>
  <si>
    <t>5.4</t>
  </si>
  <si>
    <t>5.5</t>
  </si>
  <si>
    <t>5.7</t>
  </si>
  <si>
    <t>5.10</t>
  </si>
  <si>
    <t>6.17</t>
  </si>
  <si>
    <t>10.5</t>
  </si>
  <si>
    <t>11.6</t>
  </si>
  <si>
    <t>11.7</t>
  </si>
  <si>
    <t>15.10</t>
  </si>
  <si>
    <t>15.11</t>
  </si>
  <si>
    <t>15.12</t>
  </si>
  <si>
    <t>15.13</t>
  </si>
  <si>
    <t>15.14</t>
  </si>
  <si>
    <t>17.8</t>
  </si>
  <si>
    <t>17.9</t>
  </si>
  <si>
    <t>18.21</t>
  </si>
  <si>
    <t>6.18</t>
  </si>
  <si>
    <t>6.20</t>
  </si>
  <si>
    <t>5.6</t>
  </si>
  <si>
    <t>5.9</t>
  </si>
  <si>
    <t>13.1</t>
  </si>
  <si>
    <t>13.2</t>
  </si>
  <si>
    <t>13.3</t>
  </si>
  <si>
    <t>13.4</t>
  </si>
  <si>
    <t>15.7</t>
  </si>
  <si>
    <t>15.8</t>
  </si>
  <si>
    <t>15.9</t>
  </si>
  <si>
    <t>D
50%</t>
  </si>
  <si>
    <t xml:space="preserve">שרות אחריות ותחזוקה לשנה עבור המערך הקיים  </t>
  </si>
  <si>
    <r>
      <t xml:space="preserve">האחוז מתייחס לעלות שירותי אחזקה עבור 12 חודשים מתום תקופת ההתקשרות הראשונית
</t>
    </r>
    <r>
      <rPr>
        <b/>
        <sz val="12"/>
        <color rgb="FFFF0000"/>
        <rFont val="Arial"/>
        <family val="2"/>
      </rPr>
      <t xml:space="preserve">לפי היקף עבודות מוערך של כ- 5 מיליון ₪ בשנה </t>
    </r>
  </si>
  <si>
    <t>153</t>
  </si>
  <si>
    <t>154</t>
  </si>
  <si>
    <t>155</t>
  </si>
  <si>
    <t>הבהרות והנחיות למילוי הצעות המחיר</t>
  </si>
  <si>
    <t>מציע אשר לא יציין מחיר עבור שעת עבודת טכנאי כמוגדר בנספח הצעת המחיר, תחושב הצעתו כאילו הציע מחיר מירבי לשעת עבודה, קרי, 260 ₪ + מע"מ</t>
  </si>
  <si>
    <t>5.17</t>
  </si>
  <si>
    <t xml:space="preserve">כלל המחירים והצעות המחיר הינם בהתאם למופיע בנספח הצעת המחיר (17.10) ובקובץ אקסל זה (נספח ט'2) </t>
  </si>
  <si>
    <t>מציע אשר לא יציין אחוז הנחה מהמחיר המירבי עבור אספקה, התקנה ותחזוקה לציוד חדש (קטגוריות A-D), תחשב הצעתו כמחיר מירבי ללא מתן אחוז הנחה.</t>
  </si>
  <si>
    <r>
      <t xml:space="preserve">האחוז מתייחס לעלות שירותי אחזקה עבור 12 חודשים עבור המערך הקיים </t>
    </r>
    <r>
      <rPr>
        <b/>
        <sz val="12"/>
        <color rgb="FFFF0000"/>
        <rFont val="Arial"/>
        <family val="2"/>
      </rPr>
      <t xml:space="preserve">הנאמד בכ- 30,000,000ש"ח. </t>
    </r>
  </si>
  <si>
    <r>
      <t xml:space="preserve">מציע אשר לא יציין אחוז לעלות השירות עבור שירותי אחזקה למערך הקיים (מצאי קיים ברשות הלקוח), </t>
    </r>
    <r>
      <rPr>
        <b/>
        <sz val="20"/>
        <color rgb="FFFF0000"/>
        <rFont val="Arial"/>
        <family val="2"/>
        <scheme val="minor"/>
      </rPr>
      <t>הצעתו תפסל</t>
    </r>
    <r>
      <rPr>
        <b/>
        <sz val="20"/>
        <color theme="1"/>
        <rFont val="Arial"/>
        <family val="2"/>
        <scheme val="minor"/>
      </rPr>
      <t xml:space="preserve"> !</t>
    </r>
  </si>
  <si>
    <r>
      <t xml:space="preserve">מציע אשר יציע אחוז (עלות) מעבר לאחוז המירבי המוגדר במסמכי המכרז וטופס הצעת המחיר עבור שירות ותחזוקה למערך הקיים (מצאי קיים), </t>
    </r>
    <r>
      <rPr>
        <b/>
        <sz val="20"/>
        <color rgb="FFFF0000"/>
        <rFont val="Arial"/>
        <family val="2"/>
        <scheme val="minor"/>
      </rPr>
      <t>הצעתו תפסל</t>
    </r>
    <r>
      <rPr>
        <b/>
        <sz val="20"/>
        <color theme="1"/>
        <rFont val="Arial"/>
        <family val="2"/>
        <scheme val="minor"/>
      </rPr>
      <t xml:space="preserve"> !</t>
    </r>
  </si>
  <si>
    <r>
      <t xml:space="preserve">מציע אשר לא יציין אחוז משווי עלות הפרויקט,  עבור שירותי אחזקה למערך החדש, לשנת תחזוקה ,מעבר ל 36 חודשי ההתקשרות הראשונים, </t>
    </r>
    <r>
      <rPr>
        <b/>
        <sz val="20"/>
        <color rgb="FFFF0000"/>
        <rFont val="Arial"/>
        <family val="2"/>
        <scheme val="minor"/>
      </rPr>
      <t>הצעתו תפסל</t>
    </r>
    <r>
      <rPr>
        <b/>
        <sz val="20"/>
        <color theme="1"/>
        <rFont val="Arial"/>
        <family val="2"/>
        <scheme val="minor"/>
      </rPr>
      <t xml:space="preserve"> !</t>
    </r>
  </si>
  <si>
    <r>
      <t xml:space="preserve">מציע אשר יציע אחוז (עלות) מעבר לאחוז המירבי המוגדר עבור שירותי אחזקה למערך החדש, לשנת תחזוקה מעבר ל 36 חודשי ההתקשרות הראשונים, </t>
    </r>
    <r>
      <rPr>
        <b/>
        <sz val="20"/>
        <color rgb="FFFF0000"/>
        <rFont val="Arial"/>
        <family val="2"/>
        <scheme val="minor"/>
      </rPr>
      <t>הצעתו תפסל</t>
    </r>
    <r>
      <rPr>
        <b/>
        <sz val="20"/>
        <color theme="1"/>
        <rFont val="Arial"/>
        <family val="2"/>
        <scheme val="minor"/>
      </rPr>
      <t xml:space="preserve"> !</t>
    </r>
  </si>
  <si>
    <t>מציע אשר יציע מחיר לשעת עבודת טכנאי העולה על המחיר המירבי המוגדר במסמכי המכרז, הצעתו תחשב כאילו הציע את המחיר המירבי, קרי, 260 ₪ + מע"מ, ולא יהיה זכאי לתשלום מעבר למחיר זה.</t>
  </si>
  <si>
    <t>מחיר לשנה / לשעת עבודה</t>
  </si>
  <si>
    <t>אחוז / מחיר מקס'</t>
  </si>
  <si>
    <t>C
26%</t>
  </si>
  <si>
    <t>B
17%</t>
  </si>
  <si>
    <t xml:space="preserve">A
7%
</t>
  </si>
  <si>
    <t>אחוז תחזוקה לשנה / אחוז הנחה לשעת עבודה</t>
  </si>
  <si>
    <t>מכרז מס. מ(2023)2026 אספקה, התקנה ותחזוקה של מערכות אבטחה במתח נמוך מאוד (מנ"מ) – נספח כתב כמויות והצעת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</si>
</sst>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₪&quot;\ #,##0"/>
    <numFmt numFmtId="165" formatCode="&quot;₪&quot;#,##0.00"/>
    <numFmt numFmtId="166" formatCode="&quot;₪&quot;\ #,##0.0"/>
    <numFmt numFmtId="167" formatCode="0.0%"/>
    <numFmt numFmtId="168" formatCode="&quot;₪&quot;\ #,##0.00"/>
  </numFmts>
  <fonts count="3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0"/>
      <name val="Arial"/>
      <family val="2"/>
    </font>
    <font>
      <b/>
      <sz val="18"/>
      <name val="Arial"/>
      <family val="2"/>
    </font>
    <font>
      <sz val="13"/>
      <color theme="1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  <charset val="177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  <charset val="177"/>
      <scheme val="minor"/>
    </font>
    <font>
      <sz val="13"/>
      <name val="Arial"/>
      <family val="2"/>
    </font>
    <font>
      <b/>
      <sz val="13"/>
      <name val="Arial"/>
      <family val="2"/>
    </font>
    <font>
      <b/>
      <sz val="18"/>
      <color theme="1"/>
      <name val="Arial"/>
      <family val="2"/>
      <scheme val="minor"/>
    </font>
    <font>
      <sz val="13"/>
      <color rgb="FFFF0000"/>
      <name val="Arial"/>
      <family val="2"/>
    </font>
    <font>
      <sz val="12"/>
      <name val="Arial"/>
      <family val="2"/>
    </font>
    <font>
      <sz val="18"/>
      <color theme="1"/>
      <name val="Arial"/>
      <family val="2"/>
      <scheme val="minor"/>
    </font>
    <font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8"/>
      <color theme="0"/>
      <name val="Arial"/>
      <family val="2"/>
    </font>
    <font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26"/>
      <color theme="1"/>
      <name val="Arial"/>
      <family val="2"/>
      <charset val="177"/>
      <scheme val="minor"/>
    </font>
    <font>
      <b/>
      <sz val="2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sz val="28"/>
      <color theme="1"/>
      <name val="Arial"/>
      <family val="2"/>
      <scheme val="minor"/>
    </font>
    <font>
      <b/>
      <u/>
      <sz val="28"/>
      <color theme="1"/>
      <name val="Arial"/>
      <family val="2"/>
    </font>
    <font>
      <u/>
      <sz val="28"/>
      <color theme="1"/>
      <name val="Arial"/>
      <family val="2"/>
    </font>
    <font>
      <b/>
      <sz val="28"/>
      <color theme="1"/>
      <name val="Arial"/>
      <family val="2"/>
    </font>
    <font>
      <b/>
      <sz val="28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3" fillId="4" borderId="10" xfId="0" applyFont="1" applyFill="1" applyBorder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right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right" vertical="center" wrapText="1"/>
    </xf>
    <xf numFmtId="0" fontId="23" fillId="3" borderId="5" xfId="0" applyFont="1" applyFill="1" applyBorder="1" applyAlignment="1">
      <alignment horizontal="center" vertical="center" wrapText="1"/>
    </xf>
    <xf numFmtId="49" fontId="23" fillId="3" borderId="6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24" fillId="0" borderId="0" xfId="0" applyNumberFormat="1" applyFont="1"/>
    <xf numFmtId="164" fontId="0" fillId="0" borderId="0" xfId="0" applyNumberFormat="1"/>
    <xf numFmtId="0" fontId="25" fillId="0" borderId="0" xfId="0" applyFont="1"/>
    <xf numFmtId="0" fontId="26" fillId="0" borderId="0" xfId="0" applyFont="1"/>
    <xf numFmtId="9" fontId="28" fillId="0" borderId="4" xfId="0" applyNumberFormat="1" applyFont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 readingOrder="2"/>
    </xf>
    <xf numFmtId="0" fontId="26" fillId="8" borderId="0" xfId="0" applyFont="1" applyFill="1"/>
    <xf numFmtId="0" fontId="0" fillId="8" borderId="0" xfId="0" applyFill="1" applyAlignment="1">
      <alignment horizontal="center" vertical="center"/>
    </xf>
    <xf numFmtId="49" fontId="0" fillId="8" borderId="0" xfId="0" applyNumberFormat="1" applyFill="1"/>
    <xf numFmtId="0" fontId="5" fillId="8" borderId="0" xfId="0" applyFont="1" applyFill="1" applyAlignment="1">
      <alignment vertical="center" wrapText="1"/>
    </xf>
    <xf numFmtId="0" fontId="20" fillId="5" borderId="5" xfId="0" applyFont="1" applyFill="1" applyBorder="1" applyAlignment="1">
      <alignment horizontal="center" vertical="center" wrapText="1"/>
    </xf>
    <xf numFmtId="167" fontId="22" fillId="0" borderId="6" xfId="0" applyNumberFormat="1" applyFont="1" applyBorder="1" applyAlignment="1">
      <alignment horizontal="center" vertical="center" wrapText="1"/>
    </xf>
    <xf numFmtId="166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9" fontId="26" fillId="0" borderId="0" xfId="0" applyNumberFormat="1" applyFont="1"/>
    <xf numFmtId="0" fontId="7" fillId="0" borderId="12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 wrapText="1"/>
    </xf>
    <xf numFmtId="0" fontId="7" fillId="0" borderId="16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6" fillId="0" borderId="16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19" fillId="0" borderId="16" xfId="0" applyFont="1" applyBorder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 wrapText="1"/>
    </xf>
    <xf numFmtId="0" fontId="7" fillId="9" borderId="12" xfId="0" applyFont="1" applyFill="1" applyBorder="1" applyAlignment="1">
      <alignment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right" vertical="center" wrapText="1"/>
    </xf>
    <xf numFmtId="0" fontId="7" fillId="9" borderId="16" xfId="0" applyFont="1" applyFill="1" applyBorder="1" applyAlignment="1">
      <alignment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right" vertical="center" wrapText="1"/>
    </xf>
    <xf numFmtId="0" fontId="11" fillId="9" borderId="4" xfId="0" applyFont="1" applyFill="1" applyBorder="1" applyAlignment="1">
      <alignment vertical="center"/>
    </xf>
    <xf numFmtId="0" fontId="3" fillId="9" borderId="16" xfId="0" applyFont="1" applyFill="1" applyBorder="1" applyAlignment="1">
      <alignment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vertical="center" wrapText="1"/>
    </xf>
    <xf numFmtId="0" fontId="14" fillId="9" borderId="4" xfId="0" applyFont="1" applyFill="1" applyBorder="1" applyAlignment="1">
      <alignment horizontal="right" vertical="center" wrapText="1"/>
    </xf>
    <xf numFmtId="2" fontId="8" fillId="9" borderId="4" xfId="0" applyNumberFormat="1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vertical="center"/>
    </xf>
    <xf numFmtId="0" fontId="18" fillId="9" borderId="4" xfId="0" applyFont="1" applyFill="1" applyBorder="1" applyAlignment="1">
      <alignment horizontal="right" vertical="center" wrapText="1"/>
    </xf>
    <xf numFmtId="0" fontId="19" fillId="9" borderId="16" xfId="0" applyFont="1" applyFill="1" applyBorder="1" applyAlignment="1">
      <alignment vertical="center"/>
    </xf>
    <xf numFmtId="0" fontId="13" fillId="9" borderId="4" xfId="0" applyFont="1" applyFill="1" applyBorder="1" applyAlignment="1">
      <alignment vertical="center" wrapText="1"/>
    </xf>
    <xf numFmtId="0" fontId="3" fillId="9" borderId="17" xfId="0" applyFont="1" applyFill="1" applyBorder="1" applyAlignment="1">
      <alignment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right" vertical="center" wrapText="1"/>
    </xf>
    <xf numFmtId="49" fontId="8" fillId="9" borderId="18" xfId="0" applyNumberFormat="1" applyFont="1" applyFill="1" applyBorder="1" applyAlignment="1">
      <alignment horizontal="center" vertical="center" wrapText="1"/>
    </xf>
    <xf numFmtId="166" fontId="12" fillId="0" borderId="21" xfId="0" applyNumberFormat="1" applyFont="1" applyBorder="1" applyAlignment="1">
      <alignment horizontal="center" vertical="center" wrapText="1"/>
    </xf>
    <xf numFmtId="166" fontId="12" fillId="0" borderId="22" xfId="0" applyNumberFormat="1" applyFont="1" applyBorder="1" applyAlignment="1">
      <alignment horizontal="center" vertical="center" wrapText="1"/>
    </xf>
    <xf numFmtId="166" fontId="12" fillId="0" borderId="24" xfId="0" applyNumberFormat="1" applyFont="1" applyBorder="1" applyAlignment="1">
      <alignment horizontal="center" vertical="center" wrapText="1"/>
    </xf>
    <xf numFmtId="166" fontId="12" fillId="9" borderId="21" xfId="0" applyNumberFormat="1" applyFont="1" applyFill="1" applyBorder="1" applyAlignment="1">
      <alignment horizontal="center" vertical="center" wrapText="1"/>
    </xf>
    <xf numFmtId="166" fontId="12" fillId="9" borderId="22" xfId="0" applyNumberFormat="1" applyFont="1" applyFill="1" applyBorder="1" applyAlignment="1">
      <alignment horizontal="center" vertical="center" wrapText="1"/>
    </xf>
    <xf numFmtId="166" fontId="12" fillId="0" borderId="23" xfId="0" applyNumberFormat="1" applyFont="1" applyBorder="1" applyAlignment="1">
      <alignment horizontal="center" vertical="center" wrapText="1"/>
    </xf>
    <xf numFmtId="166" fontId="12" fillId="9" borderId="23" xfId="0" applyNumberFormat="1" applyFont="1" applyFill="1" applyBorder="1" applyAlignment="1">
      <alignment horizontal="center" vertical="center" wrapText="1"/>
    </xf>
    <xf numFmtId="168" fontId="22" fillId="0" borderId="7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6" fontId="8" fillId="0" borderId="15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27" xfId="0" applyNumberFormat="1" applyFont="1" applyBorder="1" applyAlignment="1">
      <alignment horizontal="center" vertical="center" wrapText="1"/>
    </xf>
    <xf numFmtId="166" fontId="8" fillId="9" borderId="15" xfId="0" applyNumberFormat="1" applyFont="1" applyFill="1" applyBorder="1" applyAlignment="1">
      <alignment horizontal="center" vertical="center" wrapText="1"/>
    </xf>
    <xf numFmtId="166" fontId="8" fillId="9" borderId="6" xfId="0" applyNumberFormat="1" applyFont="1" applyFill="1" applyBorder="1" applyAlignment="1">
      <alignment horizontal="center" vertical="center" wrapText="1"/>
    </xf>
    <xf numFmtId="9" fontId="8" fillId="9" borderId="20" xfId="1" applyFont="1" applyFill="1" applyBorder="1" applyAlignment="1" applyProtection="1">
      <alignment horizontal="center" vertical="center" wrapText="1"/>
    </xf>
    <xf numFmtId="166" fontId="8" fillId="0" borderId="20" xfId="0" applyNumberFormat="1" applyFont="1" applyBorder="1" applyAlignment="1">
      <alignment horizontal="center" vertical="center" wrapText="1"/>
    </xf>
    <xf numFmtId="166" fontId="8" fillId="9" borderId="20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12" fillId="0" borderId="29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9" fontId="12" fillId="9" borderId="22" xfId="1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10" borderId="0" xfId="0" applyFont="1" applyFill="1"/>
    <xf numFmtId="0" fontId="31" fillId="8" borderId="0" xfId="0" applyFont="1" applyFill="1"/>
    <xf numFmtId="0" fontId="31" fillId="8" borderId="0" xfId="0" applyFont="1" applyFill="1" applyAlignment="1">
      <alignment horizontal="center" vertical="center"/>
    </xf>
    <xf numFmtId="49" fontId="31" fillId="8" borderId="0" xfId="0" applyNumberFormat="1" applyFont="1" applyFill="1"/>
    <xf numFmtId="0" fontId="32" fillId="8" borderId="0" xfId="0" applyFont="1" applyFill="1" applyAlignment="1">
      <alignment vertical="center"/>
    </xf>
    <xf numFmtId="0" fontId="32" fillId="8" borderId="0" xfId="0" applyFont="1" applyFill="1" applyAlignment="1">
      <alignment wrapText="1"/>
    </xf>
    <xf numFmtId="0" fontId="32" fillId="8" borderId="0" xfId="0" applyFont="1" applyFill="1" applyAlignment="1">
      <alignment horizontal="center"/>
    </xf>
    <xf numFmtId="0" fontId="32" fillId="8" borderId="0" xfId="0" applyFont="1" applyFill="1"/>
    <xf numFmtId="0" fontId="33" fillId="8" borderId="0" xfId="0" applyFont="1" applyFill="1"/>
    <xf numFmtId="0" fontId="31" fillId="0" borderId="0" xfId="0" applyFont="1"/>
    <xf numFmtId="164" fontId="34" fillId="2" borderId="1" xfId="0" applyNumberFormat="1" applyFont="1" applyFill="1" applyBorder="1" applyAlignment="1">
      <alignment horizontal="center" vertical="center" wrapText="1"/>
    </xf>
    <xf numFmtId="0" fontId="34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1" fillId="8" borderId="0" xfId="0" applyFont="1" applyFill="1" applyAlignment="1">
      <alignment vertical="center" wrapText="1"/>
    </xf>
    <xf numFmtId="0" fontId="28" fillId="0" borderId="4" xfId="0" applyFont="1" applyBorder="1" applyAlignment="1">
      <alignment horizontal="center" vertical="center"/>
    </xf>
    <xf numFmtId="0" fontId="8" fillId="0" borderId="35" xfId="0" applyFont="1" applyBorder="1" applyAlignment="1" applyProtection="1">
      <alignment horizontal="center" vertical="center" wrapText="1"/>
      <protection locked="0"/>
    </xf>
    <xf numFmtId="165" fontId="8" fillId="0" borderId="35" xfId="0" applyNumberFormat="1" applyFont="1" applyBorder="1" applyAlignment="1" applyProtection="1">
      <alignment horizontal="center" vertical="center" wrapText="1"/>
      <protection locked="0"/>
    </xf>
    <xf numFmtId="0" fontId="8" fillId="9" borderId="35" xfId="0" applyFont="1" applyFill="1" applyBorder="1" applyAlignment="1" applyProtection="1">
      <alignment horizontal="center" vertical="center" wrapText="1"/>
      <protection locked="0"/>
    </xf>
    <xf numFmtId="165" fontId="8" fillId="9" borderId="35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165" fontId="17" fillId="9" borderId="35" xfId="0" applyNumberFormat="1" applyFont="1" applyFill="1" applyBorder="1" applyAlignment="1" applyProtection="1">
      <alignment horizontal="center" vertical="center" wrapText="1"/>
      <protection locked="0"/>
    </xf>
    <xf numFmtId="9" fontId="8" fillId="0" borderId="35" xfId="0" applyNumberFormat="1" applyFont="1" applyBorder="1" applyAlignment="1" applyProtection="1">
      <alignment horizontal="center" vertical="center" wrapText="1"/>
      <protection locked="0"/>
    </xf>
    <xf numFmtId="9" fontId="29" fillId="0" borderId="35" xfId="1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9" fontId="10" fillId="0" borderId="0" xfId="0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9" borderId="4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center" vertical="center"/>
    </xf>
    <xf numFmtId="49" fontId="13" fillId="9" borderId="4" xfId="0" applyNumberFormat="1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35" xfId="0" applyFont="1" applyFill="1" applyBorder="1" applyAlignment="1" applyProtection="1">
      <alignment vertical="center"/>
      <protection locked="0"/>
    </xf>
    <xf numFmtId="0" fontId="11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9" borderId="13" xfId="0" applyFont="1" applyFill="1" applyBorder="1" applyAlignment="1">
      <alignment vertical="center"/>
    </xf>
    <xf numFmtId="9" fontId="9" fillId="0" borderId="35" xfId="1" applyFont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9" borderId="30" xfId="0" applyFont="1" applyFill="1" applyBorder="1" applyAlignment="1">
      <alignment horizontal="center" vertical="center" wrapText="1"/>
    </xf>
    <xf numFmtId="0" fontId="27" fillId="9" borderId="31" xfId="0" applyFont="1" applyFill="1" applyBorder="1" applyAlignment="1">
      <alignment horizontal="center" vertical="center"/>
    </xf>
    <xf numFmtId="0" fontId="27" fillId="9" borderId="32" xfId="0" applyFont="1" applyFill="1" applyBorder="1" applyAlignment="1">
      <alignment horizontal="center" vertical="center"/>
    </xf>
    <xf numFmtId="9" fontId="29" fillId="9" borderId="35" xfId="1" applyFont="1" applyFill="1" applyBorder="1" applyAlignment="1" applyProtection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</xf>
    <xf numFmtId="9" fontId="29" fillId="0" borderId="35" xfId="1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4" fillId="8" borderId="0" xfId="0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9" borderId="33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right" vertical="center"/>
    </xf>
    <xf numFmtId="0" fontId="27" fillId="10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DE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58139</xdr:colOff>
      <xdr:row>1</xdr:row>
      <xdr:rowOff>69272</xdr:rowOff>
    </xdr:from>
    <xdr:to>
      <xdr:col>3</xdr:col>
      <xdr:colOff>41711</xdr:colOff>
      <xdr:row>3</xdr:row>
      <xdr:rowOff>86591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FD1D5EC9-7378-4D45-91BA-75B050809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7057402" y="796636"/>
          <a:ext cx="3802231" cy="147204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3"/>
  <sheetViews>
    <sheetView rightToLeft="1" tabSelected="1" topLeftCell="A154" zoomScale="52" zoomScaleNormal="52" workbookViewId="0">
      <selection activeCell="H20" sqref="H20"/>
    </sheetView>
  </sheetViews>
  <sheetFormatPr defaultColWidth="9" defaultRowHeight="33" x14ac:dyDescent="0.45"/>
  <cols>
    <col min="1" max="1" width="15.625" style="37" bestFit="1" customWidth="1"/>
    <col min="2" max="2" width="37.25" style="30" customWidth="1"/>
    <col min="3" max="3" width="13" style="31" customWidth="1"/>
    <col min="4" max="4" width="16.125" style="31" customWidth="1"/>
    <col min="5" max="5" width="67.625" style="32" bestFit="1" customWidth="1"/>
    <col min="6" max="6" width="73.625" style="33" customWidth="1"/>
    <col min="7" max="7" width="13" style="5" customWidth="1"/>
    <col min="8" max="8" width="51" customWidth="1"/>
    <col min="9" max="9" width="32.375" customWidth="1"/>
    <col min="10" max="10" width="18" style="34" customWidth="1"/>
    <col min="11" max="11" width="23.875" style="35" customWidth="1"/>
    <col min="12" max="12" width="26" style="35" customWidth="1"/>
    <col min="13" max="15" width="43" hidden="1" customWidth="1"/>
    <col min="16" max="16" width="16.125" hidden="1" customWidth="1"/>
    <col min="17" max="17" width="43" hidden="1" customWidth="1"/>
    <col min="18" max="18" width="10.125" hidden="1" customWidth="1"/>
    <col min="19" max="19" width="18.875" hidden="1" customWidth="1"/>
    <col min="20" max="20" width="26" hidden="1" customWidth="1"/>
    <col min="21" max="21" width="14.625" hidden="1" customWidth="1"/>
    <col min="22" max="23" width="9" hidden="1" customWidth="1"/>
  </cols>
  <sheetData>
    <row r="1" spans="1:20" s="134" customFormat="1" ht="57.75" customHeight="1" x14ac:dyDescent="0.5">
      <c r="A1" s="126"/>
      <c r="B1" s="127"/>
      <c r="C1" s="128"/>
      <c r="D1" s="128"/>
      <c r="E1" s="129"/>
      <c r="F1" s="130"/>
      <c r="G1" s="131"/>
      <c r="H1" s="132"/>
      <c r="I1" s="132"/>
      <c r="J1" s="133"/>
      <c r="K1" s="132"/>
      <c r="L1" s="132"/>
      <c r="R1" s="134" t="s">
        <v>272</v>
      </c>
      <c r="S1" s="135">
        <f>SUM(L35,L36,L37,L38,L89,L90,L91,L92,L95)</f>
        <v>46400.15</v>
      </c>
    </row>
    <row r="2" spans="1:20" s="134" customFormat="1" ht="57.75" customHeight="1" x14ac:dyDescent="0.45">
      <c r="A2" s="126"/>
      <c r="B2" s="127"/>
      <c r="C2" s="128"/>
      <c r="D2" s="128"/>
      <c r="E2" s="177" t="s">
        <v>352</v>
      </c>
      <c r="F2" s="177"/>
      <c r="G2" s="177"/>
      <c r="H2" s="177"/>
      <c r="I2" s="177"/>
      <c r="J2" s="177"/>
      <c r="K2" s="136"/>
      <c r="L2" s="136"/>
      <c r="R2" s="134" t="s">
        <v>273</v>
      </c>
      <c r="S2" s="135">
        <v>5000000</v>
      </c>
    </row>
    <row r="3" spans="1:20" s="134" customFormat="1" ht="57.75" customHeight="1" x14ac:dyDescent="0.45">
      <c r="A3" s="126"/>
      <c r="B3" s="127"/>
      <c r="C3" s="128"/>
      <c r="D3" s="128"/>
      <c r="E3" s="178" t="s">
        <v>0</v>
      </c>
      <c r="F3" s="178"/>
      <c r="G3" s="178"/>
      <c r="H3" s="178"/>
      <c r="I3" s="178"/>
      <c r="J3" s="178"/>
      <c r="K3" s="138"/>
      <c r="L3" s="138"/>
    </row>
    <row r="4" spans="1:20" s="134" customFormat="1" ht="57.75" customHeight="1" x14ac:dyDescent="0.45">
      <c r="A4" s="126"/>
      <c r="B4" s="127"/>
      <c r="C4" s="128"/>
      <c r="D4" s="128"/>
      <c r="E4" s="137"/>
      <c r="F4" s="137"/>
      <c r="G4" s="137"/>
      <c r="H4" s="137"/>
      <c r="I4" s="137"/>
      <c r="J4" s="137"/>
      <c r="K4" s="138"/>
      <c r="L4" s="138"/>
    </row>
    <row r="5" spans="1:20" ht="56.25" customHeight="1" x14ac:dyDescent="0.45">
      <c r="A5" s="125"/>
      <c r="B5" s="184" t="s">
        <v>335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</row>
    <row r="6" spans="1:20" s="124" customFormat="1" ht="39.75" customHeight="1" x14ac:dyDescent="0.2">
      <c r="A6" s="139">
        <v>1</v>
      </c>
      <c r="B6" s="183" t="s">
        <v>338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</row>
    <row r="7" spans="1:20" s="124" customFormat="1" ht="39.75" customHeight="1" x14ac:dyDescent="0.2">
      <c r="A7" s="139">
        <v>2</v>
      </c>
      <c r="B7" s="183" t="s">
        <v>339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</row>
    <row r="8" spans="1:20" s="124" customFormat="1" ht="39.75" customHeight="1" x14ac:dyDescent="0.2">
      <c r="A8" s="139">
        <v>3</v>
      </c>
      <c r="B8" s="183" t="s">
        <v>341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</row>
    <row r="9" spans="1:20" s="124" customFormat="1" ht="45.75" customHeight="1" x14ac:dyDescent="0.2">
      <c r="A9" s="139">
        <v>4</v>
      </c>
      <c r="B9" s="183" t="s">
        <v>342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</row>
    <row r="10" spans="1:20" s="124" customFormat="1" ht="39.75" customHeight="1" x14ac:dyDescent="0.2">
      <c r="A10" s="139">
        <v>5</v>
      </c>
      <c r="B10" s="183" t="s">
        <v>343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</row>
    <row r="11" spans="1:20" s="124" customFormat="1" ht="39.75" customHeight="1" x14ac:dyDescent="0.2">
      <c r="A11" s="139">
        <v>6</v>
      </c>
      <c r="B11" s="183" t="s">
        <v>344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</row>
    <row r="12" spans="1:20" s="124" customFormat="1" ht="39.75" customHeight="1" x14ac:dyDescent="0.2">
      <c r="A12" s="139">
        <v>7</v>
      </c>
      <c r="B12" s="183" t="s">
        <v>336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</row>
    <row r="13" spans="1:20" s="124" customFormat="1" ht="39.75" customHeight="1" x14ac:dyDescent="0.2">
      <c r="A13" s="139">
        <v>8</v>
      </c>
      <c r="B13" s="183" t="s">
        <v>345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</row>
    <row r="14" spans="1:20" ht="37.5" customHeight="1" x14ac:dyDescent="0.45">
      <c r="A14" s="43"/>
      <c r="B14" s="44"/>
      <c r="C14" s="45"/>
      <c r="D14" s="45"/>
      <c r="E14" s="123"/>
      <c r="F14" s="123"/>
      <c r="G14" s="123"/>
      <c r="H14" s="123"/>
      <c r="I14" s="123"/>
      <c r="J14" s="123"/>
      <c r="K14" s="46"/>
      <c r="L14" s="46"/>
    </row>
    <row r="15" spans="1:20" ht="41.25" thickBot="1" x14ac:dyDescent="0.3">
      <c r="A15" s="39" t="s">
        <v>4</v>
      </c>
      <c r="B15" s="39" t="s">
        <v>1</v>
      </c>
      <c r="C15" s="40" t="s">
        <v>2</v>
      </c>
      <c r="D15" s="40" t="s">
        <v>3</v>
      </c>
      <c r="E15" s="39" t="s">
        <v>5</v>
      </c>
      <c r="F15" s="39" t="s">
        <v>6</v>
      </c>
      <c r="G15" s="41" t="s">
        <v>7</v>
      </c>
      <c r="H15" s="39" t="s">
        <v>8</v>
      </c>
      <c r="I15" s="39" t="s">
        <v>9</v>
      </c>
      <c r="J15" s="39" t="s">
        <v>10</v>
      </c>
      <c r="K15" s="42" t="s">
        <v>11</v>
      </c>
      <c r="L15" s="39" t="s">
        <v>12</v>
      </c>
      <c r="R15" s="36" t="s">
        <v>268</v>
      </c>
      <c r="S15" s="49">
        <f>SUM(L16:L38)</f>
        <v>676280</v>
      </c>
      <c r="T15" s="49">
        <f>S15*0.05</f>
        <v>33814</v>
      </c>
    </row>
    <row r="16" spans="1:20" s="149" customFormat="1" ht="31.5" customHeight="1" thickBot="1" x14ac:dyDescent="0.25">
      <c r="A16" s="179" t="s">
        <v>350</v>
      </c>
      <c r="B16" s="53" t="s">
        <v>14</v>
      </c>
      <c r="C16" s="54">
        <v>1</v>
      </c>
      <c r="D16" s="54">
        <v>2.6</v>
      </c>
      <c r="E16" s="148" t="s">
        <v>20</v>
      </c>
      <c r="F16" s="55"/>
      <c r="G16" s="99" t="s">
        <v>16</v>
      </c>
      <c r="H16" s="140"/>
      <c r="I16" s="141"/>
      <c r="J16" s="106">
        <v>4000</v>
      </c>
      <c r="K16" s="174"/>
      <c r="L16" s="91">
        <f>J16*(1-$K$16)</f>
        <v>4000</v>
      </c>
      <c r="P16" s="150"/>
      <c r="R16" s="149" t="s">
        <v>269</v>
      </c>
      <c r="S16" s="150">
        <f>SUM(L39:L95)</f>
        <v>326465.15000000002</v>
      </c>
      <c r="T16" s="151">
        <f>S16*0.1</f>
        <v>32646.515000000003</v>
      </c>
    </row>
    <row r="17" spans="1:21" s="149" customFormat="1" ht="31.5" customHeight="1" thickBot="1" x14ac:dyDescent="0.25">
      <c r="A17" s="180"/>
      <c r="B17" s="56" t="s">
        <v>14</v>
      </c>
      <c r="C17" s="57">
        <v>2</v>
      </c>
      <c r="D17" s="57">
        <v>2.7</v>
      </c>
      <c r="E17" s="58" t="s">
        <v>21</v>
      </c>
      <c r="F17" s="58"/>
      <c r="G17" s="100" t="s">
        <v>16</v>
      </c>
      <c r="H17" s="140"/>
      <c r="I17" s="141"/>
      <c r="J17" s="107">
        <v>5500</v>
      </c>
      <c r="K17" s="174"/>
      <c r="L17" s="92">
        <f t="shared" ref="L17:L38" si="0">J17*(1-$K$16)</f>
        <v>5500</v>
      </c>
      <c r="P17" s="150"/>
      <c r="R17" s="149" t="s">
        <v>270</v>
      </c>
      <c r="S17" s="150">
        <f>SUM(L96:L140)</f>
        <v>42741</v>
      </c>
      <c r="T17" s="151">
        <f>S17*0.2</f>
        <v>8548.2000000000007</v>
      </c>
    </row>
    <row r="18" spans="1:21" s="149" customFormat="1" ht="31.5" customHeight="1" thickBot="1" x14ac:dyDescent="0.25">
      <c r="A18" s="180"/>
      <c r="B18" s="56" t="s">
        <v>14</v>
      </c>
      <c r="C18" s="57">
        <v>3</v>
      </c>
      <c r="D18" s="57">
        <v>2.8</v>
      </c>
      <c r="E18" s="58" t="s">
        <v>22</v>
      </c>
      <c r="F18" s="58"/>
      <c r="G18" s="100" t="s">
        <v>16</v>
      </c>
      <c r="H18" s="140"/>
      <c r="I18" s="141"/>
      <c r="J18" s="107">
        <v>6000</v>
      </c>
      <c r="K18" s="174"/>
      <c r="L18" s="92">
        <f t="shared" si="0"/>
        <v>6000</v>
      </c>
      <c r="P18" s="150"/>
      <c r="R18" s="149" t="s">
        <v>271</v>
      </c>
      <c r="S18" s="150">
        <f>SUM(L141:L166)</f>
        <v>25940</v>
      </c>
      <c r="T18" s="151">
        <f>S18*0.25</f>
        <v>6485</v>
      </c>
    </row>
    <row r="19" spans="1:21" s="149" customFormat="1" ht="31.5" customHeight="1" thickBot="1" x14ac:dyDescent="0.25">
      <c r="A19" s="180"/>
      <c r="B19" s="56" t="s">
        <v>14</v>
      </c>
      <c r="C19" s="57">
        <v>6</v>
      </c>
      <c r="D19" s="57">
        <v>2.9</v>
      </c>
      <c r="E19" s="58" t="s">
        <v>24</v>
      </c>
      <c r="F19" s="58"/>
      <c r="G19" s="100" t="s">
        <v>16</v>
      </c>
      <c r="H19" s="140"/>
      <c r="I19" s="141"/>
      <c r="J19" s="107">
        <v>1000</v>
      </c>
      <c r="K19" s="174"/>
      <c r="L19" s="92">
        <f t="shared" si="0"/>
        <v>1000</v>
      </c>
      <c r="P19" s="150"/>
      <c r="S19" s="150"/>
      <c r="T19" s="151"/>
    </row>
    <row r="20" spans="1:21" s="149" customFormat="1" ht="31.5" customHeight="1" thickBot="1" x14ac:dyDescent="0.25">
      <c r="A20" s="180"/>
      <c r="B20" s="56" t="s">
        <v>14</v>
      </c>
      <c r="C20" s="57">
        <v>5</v>
      </c>
      <c r="D20" s="59">
        <v>2.1</v>
      </c>
      <c r="E20" s="58" t="s">
        <v>23</v>
      </c>
      <c r="F20" s="58"/>
      <c r="G20" s="100" t="s">
        <v>16</v>
      </c>
      <c r="H20" s="140"/>
      <c r="I20" s="141"/>
      <c r="J20" s="107">
        <v>500</v>
      </c>
      <c r="K20" s="174"/>
      <c r="L20" s="92">
        <f t="shared" si="0"/>
        <v>500</v>
      </c>
      <c r="P20" s="150"/>
      <c r="U20" s="152">
        <v>0.7</v>
      </c>
    </row>
    <row r="21" spans="1:21" s="149" customFormat="1" ht="31.5" customHeight="1" thickBot="1" x14ac:dyDescent="0.25">
      <c r="A21" s="180"/>
      <c r="B21" s="56" t="s">
        <v>31</v>
      </c>
      <c r="C21" s="57">
        <v>7</v>
      </c>
      <c r="D21" s="57">
        <v>3.4</v>
      </c>
      <c r="E21" s="60" t="s">
        <v>36</v>
      </c>
      <c r="F21" s="58"/>
      <c r="G21" s="100" t="s">
        <v>16</v>
      </c>
      <c r="H21" s="140"/>
      <c r="I21" s="141"/>
      <c r="J21" s="107">
        <v>2700</v>
      </c>
      <c r="K21" s="174"/>
      <c r="L21" s="92">
        <f t="shared" si="0"/>
        <v>2700</v>
      </c>
      <c r="P21" s="150"/>
      <c r="T21" s="151">
        <f>SUM(T15:T20)</f>
        <v>81493.714999999997</v>
      </c>
      <c r="U21" s="153">
        <f>T21*0.7</f>
        <v>57045.600499999993</v>
      </c>
    </row>
    <row r="22" spans="1:21" s="149" customFormat="1" ht="83.25" thickBot="1" x14ac:dyDescent="0.25">
      <c r="A22" s="180"/>
      <c r="B22" s="61" t="s">
        <v>102</v>
      </c>
      <c r="C22" s="57">
        <v>8</v>
      </c>
      <c r="D22" s="62" t="s">
        <v>275</v>
      </c>
      <c r="E22" s="63" t="s">
        <v>103</v>
      </c>
      <c r="F22" s="64" t="s">
        <v>104</v>
      </c>
      <c r="G22" s="100" t="s">
        <v>16</v>
      </c>
      <c r="H22" s="140"/>
      <c r="I22" s="141"/>
      <c r="J22" s="107">
        <v>300000</v>
      </c>
      <c r="K22" s="174"/>
      <c r="L22" s="92">
        <f t="shared" si="0"/>
        <v>300000</v>
      </c>
      <c r="P22" s="150"/>
      <c r="S22" s="149" t="s">
        <v>274</v>
      </c>
      <c r="T22" s="151"/>
      <c r="U22" s="153"/>
    </row>
    <row r="23" spans="1:21" s="149" customFormat="1" ht="31.5" customHeight="1" thickBot="1" x14ac:dyDescent="0.25">
      <c r="A23" s="180"/>
      <c r="B23" s="61" t="s">
        <v>102</v>
      </c>
      <c r="C23" s="57">
        <v>9</v>
      </c>
      <c r="D23" s="62" t="s">
        <v>276</v>
      </c>
      <c r="E23" s="63" t="s">
        <v>105</v>
      </c>
      <c r="F23" s="154"/>
      <c r="G23" s="100" t="s">
        <v>16</v>
      </c>
      <c r="H23" s="140"/>
      <c r="I23" s="140"/>
      <c r="J23" s="107">
        <v>10000</v>
      </c>
      <c r="K23" s="174"/>
      <c r="L23" s="92">
        <f t="shared" si="0"/>
        <v>10000</v>
      </c>
      <c r="P23" s="150"/>
      <c r="S23" s="50">
        <v>1</v>
      </c>
      <c r="T23" s="51">
        <f>A169*L169</f>
        <v>6930000.0000000009</v>
      </c>
    </row>
    <row r="24" spans="1:21" s="149" customFormat="1" ht="31.5" customHeight="1" thickBot="1" x14ac:dyDescent="0.25">
      <c r="A24" s="180"/>
      <c r="B24" s="61" t="s">
        <v>102</v>
      </c>
      <c r="C24" s="57">
        <v>10</v>
      </c>
      <c r="D24" s="57">
        <v>7.29</v>
      </c>
      <c r="E24" s="63" t="s">
        <v>106</v>
      </c>
      <c r="F24" s="63" t="s">
        <v>107</v>
      </c>
      <c r="G24" s="100" t="s">
        <v>16</v>
      </c>
      <c r="H24" s="140"/>
      <c r="I24" s="140"/>
      <c r="J24" s="107">
        <v>70</v>
      </c>
      <c r="K24" s="174"/>
      <c r="L24" s="92">
        <f t="shared" si="0"/>
        <v>70</v>
      </c>
      <c r="P24" s="150"/>
      <c r="S24" s="50">
        <v>2</v>
      </c>
      <c r="T24" s="51">
        <f>A170*L170</f>
        <v>360000</v>
      </c>
    </row>
    <row r="25" spans="1:21" s="149" customFormat="1" ht="31.5" customHeight="1" thickBot="1" x14ac:dyDescent="0.25">
      <c r="A25" s="180"/>
      <c r="B25" s="65" t="s">
        <v>140</v>
      </c>
      <c r="C25" s="57">
        <v>11</v>
      </c>
      <c r="D25" s="62" t="s">
        <v>277</v>
      </c>
      <c r="E25" s="60" t="s">
        <v>147</v>
      </c>
      <c r="F25" s="58"/>
      <c r="G25" s="100" t="s">
        <v>16</v>
      </c>
      <c r="H25" s="140"/>
      <c r="I25" s="140"/>
      <c r="J25" s="107">
        <v>685</v>
      </c>
      <c r="K25" s="174"/>
      <c r="L25" s="92">
        <f t="shared" si="0"/>
        <v>685</v>
      </c>
      <c r="P25" s="150"/>
      <c r="S25" s="50">
        <v>3</v>
      </c>
      <c r="T25" s="51">
        <f>A171*L171</f>
        <v>455</v>
      </c>
    </row>
    <row r="26" spans="1:21" s="149" customFormat="1" ht="31.5" customHeight="1" thickBot="1" x14ac:dyDescent="0.25">
      <c r="A26" s="180"/>
      <c r="B26" s="65" t="s">
        <v>148</v>
      </c>
      <c r="C26" s="57">
        <v>12</v>
      </c>
      <c r="D26" s="62" t="s">
        <v>141</v>
      </c>
      <c r="E26" s="60" t="s">
        <v>150</v>
      </c>
      <c r="F26" s="58"/>
      <c r="G26" s="100" t="s">
        <v>16</v>
      </c>
      <c r="H26" s="140"/>
      <c r="I26" s="140"/>
      <c r="J26" s="107">
        <v>6240</v>
      </c>
      <c r="K26" s="174"/>
      <c r="L26" s="92">
        <f t="shared" si="0"/>
        <v>6240</v>
      </c>
      <c r="P26" s="150"/>
      <c r="S26" s="50"/>
      <c r="T26" s="51"/>
    </row>
    <row r="27" spans="1:21" s="149" customFormat="1" ht="31.5" customHeight="1" thickBot="1" x14ac:dyDescent="0.25">
      <c r="A27" s="180"/>
      <c r="B27" s="65" t="s">
        <v>148</v>
      </c>
      <c r="C27" s="57">
        <v>13</v>
      </c>
      <c r="D27" s="62" t="s">
        <v>143</v>
      </c>
      <c r="E27" s="60" t="s">
        <v>152</v>
      </c>
      <c r="F27" s="58"/>
      <c r="G27" s="100" t="s">
        <v>16</v>
      </c>
      <c r="H27" s="140"/>
      <c r="I27" s="140"/>
      <c r="J27" s="107">
        <v>2470</v>
      </c>
      <c r="K27" s="174"/>
      <c r="L27" s="92">
        <f t="shared" si="0"/>
        <v>2470</v>
      </c>
      <c r="P27" s="150"/>
      <c r="S27" s="51"/>
      <c r="T27" s="51"/>
      <c r="U27" s="153"/>
    </row>
    <row r="28" spans="1:21" s="149" customFormat="1" ht="31.5" customHeight="1" thickBot="1" x14ac:dyDescent="0.25">
      <c r="A28" s="180"/>
      <c r="B28" s="65" t="s">
        <v>148</v>
      </c>
      <c r="C28" s="57">
        <v>14</v>
      </c>
      <c r="D28" s="62" t="s">
        <v>145</v>
      </c>
      <c r="E28" s="60" t="s">
        <v>154</v>
      </c>
      <c r="F28" s="58"/>
      <c r="G28" s="100" t="s">
        <v>16</v>
      </c>
      <c r="H28" s="140"/>
      <c r="I28" s="140"/>
      <c r="J28" s="107">
        <v>2160</v>
      </c>
      <c r="K28" s="174"/>
      <c r="L28" s="92">
        <f t="shared" si="0"/>
        <v>2160</v>
      </c>
      <c r="P28" s="150"/>
      <c r="S28" s="51"/>
    </row>
    <row r="29" spans="1:21" s="149" customFormat="1" ht="31.5" customHeight="1" thickBot="1" x14ac:dyDescent="0.25">
      <c r="A29" s="180"/>
      <c r="B29" s="61" t="s">
        <v>184</v>
      </c>
      <c r="C29" s="57">
        <v>15</v>
      </c>
      <c r="D29" s="62" t="s">
        <v>172</v>
      </c>
      <c r="E29" s="58" t="s">
        <v>185</v>
      </c>
      <c r="F29" s="63"/>
      <c r="G29" s="100" t="s">
        <v>16</v>
      </c>
      <c r="H29" s="140"/>
      <c r="I29" s="141"/>
      <c r="J29" s="107">
        <v>55</v>
      </c>
      <c r="K29" s="174"/>
      <c r="L29" s="92">
        <f t="shared" si="0"/>
        <v>55</v>
      </c>
      <c r="P29" s="150"/>
      <c r="S29" s="51"/>
    </row>
    <row r="30" spans="1:21" s="149" customFormat="1" ht="31.5" customHeight="1" thickBot="1" x14ac:dyDescent="0.25">
      <c r="A30" s="180"/>
      <c r="B30" s="61" t="s">
        <v>212</v>
      </c>
      <c r="C30" s="57">
        <v>16</v>
      </c>
      <c r="D30" s="62" t="s">
        <v>278</v>
      </c>
      <c r="E30" s="60" t="s">
        <v>214</v>
      </c>
      <c r="F30" s="63"/>
      <c r="G30" s="100" t="s">
        <v>16</v>
      </c>
      <c r="H30" s="140"/>
      <c r="I30" s="141"/>
      <c r="J30" s="107">
        <v>25000</v>
      </c>
      <c r="K30" s="174"/>
      <c r="L30" s="92">
        <f t="shared" si="0"/>
        <v>25000</v>
      </c>
      <c r="P30" s="150"/>
    </row>
    <row r="31" spans="1:21" s="149" customFormat="1" ht="31.5" customHeight="1" thickBot="1" x14ac:dyDescent="0.25">
      <c r="A31" s="180"/>
      <c r="B31" s="61" t="s">
        <v>212</v>
      </c>
      <c r="C31" s="57">
        <v>17</v>
      </c>
      <c r="D31" s="62" t="s">
        <v>204</v>
      </c>
      <c r="E31" s="60" t="s">
        <v>215</v>
      </c>
      <c r="F31" s="63"/>
      <c r="G31" s="100" t="s">
        <v>16</v>
      </c>
      <c r="H31" s="140"/>
      <c r="I31" s="141"/>
      <c r="J31" s="107">
        <v>31000</v>
      </c>
      <c r="K31" s="174"/>
      <c r="L31" s="92">
        <f t="shared" si="0"/>
        <v>31000</v>
      </c>
      <c r="P31" s="150"/>
    </row>
    <row r="32" spans="1:21" s="149" customFormat="1" ht="31.5" customHeight="1" thickBot="1" x14ac:dyDescent="0.25">
      <c r="A32" s="180"/>
      <c r="B32" s="61" t="s">
        <v>212</v>
      </c>
      <c r="C32" s="57">
        <v>18</v>
      </c>
      <c r="D32" s="62" t="s">
        <v>208</v>
      </c>
      <c r="E32" s="60" t="s">
        <v>217</v>
      </c>
      <c r="F32" s="63"/>
      <c r="G32" s="100" t="s">
        <v>16</v>
      </c>
      <c r="H32" s="140"/>
      <c r="I32" s="140"/>
      <c r="J32" s="107">
        <v>35000</v>
      </c>
      <c r="K32" s="174"/>
      <c r="L32" s="92">
        <f t="shared" si="0"/>
        <v>35000</v>
      </c>
      <c r="P32" s="150"/>
    </row>
    <row r="33" spans="1:17" s="149" customFormat="1" ht="31.5" customHeight="1" thickBot="1" x14ac:dyDescent="0.25">
      <c r="A33" s="180"/>
      <c r="B33" s="61" t="s">
        <v>212</v>
      </c>
      <c r="C33" s="57">
        <v>19</v>
      </c>
      <c r="D33" s="62" t="s">
        <v>210</v>
      </c>
      <c r="E33" s="60" t="s">
        <v>218</v>
      </c>
      <c r="F33" s="63"/>
      <c r="G33" s="100" t="s">
        <v>16</v>
      </c>
      <c r="H33" s="140"/>
      <c r="I33" s="140"/>
      <c r="J33" s="107">
        <v>104000</v>
      </c>
      <c r="K33" s="174"/>
      <c r="L33" s="92">
        <f t="shared" si="0"/>
        <v>104000</v>
      </c>
      <c r="P33" s="150"/>
    </row>
    <row r="34" spans="1:17" s="149" customFormat="1" ht="31.5" customHeight="1" thickBot="1" x14ac:dyDescent="0.25">
      <c r="A34" s="180"/>
      <c r="B34" s="65" t="s">
        <v>231</v>
      </c>
      <c r="C34" s="57">
        <v>20</v>
      </c>
      <c r="D34" s="62" t="s">
        <v>279</v>
      </c>
      <c r="E34" s="60" t="s">
        <v>234</v>
      </c>
      <c r="F34" s="63"/>
      <c r="G34" s="100" t="s">
        <v>16</v>
      </c>
      <c r="H34" s="140"/>
      <c r="I34" s="141"/>
      <c r="J34" s="107">
        <v>120000</v>
      </c>
      <c r="K34" s="174"/>
      <c r="L34" s="92">
        <f t="shared" si="0"/>
        <v>120000</v>
      </c>
      <c r="P34" s="150"/>
    </row>
    <row r="35" spans="1:17" s="149" customFormat="1" ht="31.5" customHeight="1" thickBot="1" x14ac:dyDescent="0.25">
      <c r="A35" s="180"/>
      <c r="B35" s="65" t="s">
        <v>235</v>
      </c>
      <c r="C35" s="57">
        <v>21</v>
      </c>
      <c r="D35" s="62" t="s">
        <v>233</v>
      </c>
      <c r="E35" s="60" t="s">
        <v>236</v>
      </c>
      <c r="F35" s="63"/>
      <c r="G35" s="100" t="s">
        <v>16</v>
      </c>
      <c r="H35" s="140"/>
      <c r="I35" s="141"/>
      <c r="J35" s="107">
        <v>2950</v>
      </c>
      <c r="K35" s="174"/>
      <c r="L35" s="92">
        <f t="shared" si="0"/>
        <v>2950</v>
      </c>
      <c r="P35" s="150"/>
    </row>
    <row r="36" spans="1:17" s="149" customFormat="1" ht="31.5" customHeight="1" thickBot="1" x14ac:dyDescent="0.25">
      <c r="A36" s="180"/>
      <c r="B36" s="65" t="s">
        <v>235</v>
      </c>
      <c r="C36" s="57">
        <v>22</v>
      </c>
      <c r="D36" s="62" t="s">
        <v>280</v>
      </c>
      <c r="E36" s="60" t="s">
        <v>240</v>
      </c>
      <c r="F36" s="63"/>
      <c r="G36" s="100" t="s">
        <v>16</v>
      </c>
      <c r="H36" s="140"/>
      <c r="I36" s="141"/>
      <c r="J36" s="107">
        <v>13000</v>
      </c>
      <c r="K36" s="174"/>
      <c r="L36" s="92">
        <f t="shared" si="0"/>
        <v>13000</v>
      </c>
      <c r="P36" s="150"/>
    </row>
    <row r="37" spans="1:17" s="149" customFormat="1" ht="43.5" customHeight="1" thickBot="1" x14ac:dyDescent="0.25">
      <c r="A37" s="180"/>
      <c r="B37" s="61" t="s">
        <v>241</v>
      </c>
      <c r="C37" s="57">
        <v>23</v>
      </c>
      <c r="D37" s="57">
        <v>21</v>
      </c>
      <c r="E37" s="58" t="s">
        <v>242</v>
      </c>
      <c r="F37" s="58" t="s">
        <v>243</v>
      </c>
      <c r="G37" s="100" t="s">
        <v>244</v>
      </c>
      <c r="H37" s="140"/>
      <c r="I37" s="141"/>
      <c r="J37" s="107">
        <v>3750</v>
      </c>
      <c r="K37" s="174"/>
      <c r="L37" s="92">
        <f t="shared" si="0"/>
        <v>3750</v>
      </c>
      <c r="P37" s="150"/>
    </row>
    <row r="38" spans="1:17" s="149" customFormat="1" ht="31.5" customHeight="1" thickBot="1" x14ac:dyDescent="0.25">
      <c r="A38" s="181"/>
      <c r="B38" s="121" t="s">
        <v>241</v>
      </c>
      <c r="C38" s="69">
        <v>24</v>
      </c>
      <c r="D38" s="69">
        <v>21</v>
      </c>
      <c r="E38" s="70" t="s">
        <v>252</v>
      </c>
      <c r="F38" s="70" t="s">
        <v>253</v>
      </c>
      <c r="G38" s="105" t="s">
        <v>249</v>
      </c>
      <c r="H38" s="140"/>
      <c r="I38" s="141"/>
      <c r="J38" s="112">
        <v>200</v>
      </c>
      <c r="K38" s="174"/>
      <c r="L38" s="96">
        <f t="shared" si="0"/>
        <v>200</v>
      </c>
      <c r="P38" s="150"/>
    </row>
    <row r="39" spans="1:17" s="149" customFormat="1" ht="31.5" customHeight="1" thickBot="1" x14ac:dyDescent="0.25">
      <c r="A39" s="169" t="s">
        <v>349</v>
      </c>
      <c r="B39" s="71" t="s">
        <v>14</v>
      </c>
      <c r="C39" s="72">
        <v>25</v>
      </c>
      <c r="D39" s="72">
        <v>2.14</v>
      </c>
      <c r="E39" s="73" t="s">
        <v>28</v>
      </c>
      <c r="F39" s="73"/>
      <c r="G39" s="102" t="s">
        <v>16</v>
      </c>
      <c r="H39" s="142"/>
      <c r="I39" s="143"/>
      <c r="J39" s="109">
        <v>15000</v>
      </c>
      <c r="K39" s="172"/>
      <c r="L39" s="94">
        <f t="shared" ref="L39:L95" si="1">J39*(1-$K$39)</f>
        <v>15000</v>
      </c>
      <c r="P39" s="150"/>
    </row>
    <row r="40" spans="1:17" s="149" customFormat="1" ht="31.5" customHeight="1" thickBot="1" x14ac:dyDescent="0.25">
      <c r="A40" s="170"/>
      <c r="B40" s="74" t="s">
        <v>14</v>
      </c>
      <c r="C40" s="75">
        <v>26</v>
      </c>
      <c r="D40" s="75">
        <v>2.6</v>
      </c>
      <c r="E40" s="77" t="s">
        <v>30</v>
      </c>
      <c r="F40" s="86"/>
      <c r="G40" s="103" t="s">
        <v>16</v>
      </c>
      <c r="H40" s="142"/>
      <c r="I40" s="143"/>
      <c r="J40" s="110">
        <v>5000</v>
      </c>
      <c r="K40" s="172"/>
      <c r="L40" s="95">
        <f t="shared" si="1"/>
        <v>5000</v>
      </c>
      <c r="P40" s="150"/>
    </row>
    <row r="41" spans="1:17" s="149" customFormat="1" ht="31.5" customHeight="1" thickBot="1" x14ac:dyDescent="0.25">
      <c r="A41" s="170"/>
      <c r="B41" s="74" t="s">
        <v>31</v>
      </c>
      <c r="C41" s="75">
        <v>27</v>
      </c>
      <c r="D41" s="75">
        <v>3.1</v>
      </c>
      <c r="E41" s="77" t="s">
        <v>32</v>
      </c>
      <c r="F41" s="76"/>
      <c r="G41" s="103" t="s">
        <v>16</v>
      </c>
      <c r="H41" s="142"/>
      <c r="I41" s="143"/>
      <c r="J41" s="110">
        <v>15000</v>
      </c>
      <c r="K41" s="172"/>
      <c r="L41" s="95">
        <f t="shared" si="1"/>
        <v>15000</v>
      </c>
      <c r="M41" s="150"/>
      <c r="N41" s="150"/>
      <c r="O41" s="150"/>
      <c r="P41" s="150"/>
      <c r="Q41" s="150"/>
    </row>
    <row r="42" spans="1:17" s="149" customFormat="1" ht="63.75" customHeight="1" thickBot="1" x14ac:dyDescent="0.25">
      <c r="A42" s="170"/>
      <c r="B42" s="74" t="s">
        <v>31</v>
      </c>
      <c r="C42" s="75">
        <v>28</v>
      </c>
      <c r="D42" s="75">
        <v>3.2</v>
      </c>
      <c r="E42" s="77" t="s">
        <v>33</v>
      </c>
      <c r="F42" s="76" t="s">
        <v>34</v>
      </c>
      <c r="G42" s="103" t="s">
        <v>16</v>
      </c>
      <c r="H42" s="142"/>
      <c r="I42" s="143"/>
      <c r="J42" s="110">
        <v>800</v>
      </c>
      <c r="K42" s="172"/>
      <c r="L42" s="95">
        <f t="shared" si="1"/>
        <v>800</v>
      </c>
      <c r="P42" s="150"/>
    </row>
    <row r="43" spans="1:17" s="149" customFormat="1" ht="31.5" customHeight="1" thickBot="1" x14ac:dyDescent="0.25">
      <c r="A43" s="170"/>
      <c r="B43" s="74" t="s">
        <v>31</v>
      </c>
      <c r="C43" s="75">
        <v>29</v>
      </c>
      <c r="D43" s="75">
        <v>3.3</v>
      </c>
      <c r="E43" s="77" t="s">
        <v>35</v>
      </c>
      <c r="F43" s="76"/>
      <c r="G43" s="103" t="s">
        <v>16</v>
      </c>
      <c r="H43" s="142"/>
      <c r="I43" s="143"/>
      <c r="J43" s="110">
        <v>2650</v>
      </c>
      <c r="K43" s="172"/>
      <c r="L43" s="95">
        <f t="shared" si="1"/>
        <v>2650</v>
      </c>
      <c r="P43" s="150"/>
    </row>
    <row r="44" spans="1:17" s="149" customFormat="1" ht="31.5" customHeight="1" thickBot="1" x14ac:dyDescent="0.25">
      <c r="A44" s="170"/>
      <c r="B44" s="74" t="s">
        <v>31</v>
      </c>
      <c r="C44" s="75">
        <v>30</v>
      </c>
      <c r="D44" s="75">
        <v>3.5</v>
      </c>
      <c r="E44" s="77" t="s">
        <v>37</v>
      </c>
      <c r="F44" s="155"/>
      <c r="G44" s="156" t="s">
        <v>16</v>
      </c>
      <c r="H44" s="142"/>
      <c r="I44" s="142"/>
      <c r="J44" s="110">
        <v>2000</v>
      </c>
      <c r="K44" s="172"/>
      <c r="L44" s="95">
        <f t="shared" si="1"/>
        <v>2000</v>
      </c>
      <c r="P44" s="150"/>
    </row>
    <row r="45" spans="1:17" s="149" customFormat="1" ht="31.5" customHeight="1" thickBot="1" x14ac:dyDescent="0.25">
      <c r="A45" s="170"/>
      <c r="B45" s="78" t="s">
        <v>44</v>
      </c>
      <c r="C45" s="75">
        <v>31</v>
      </c>
      <c r="D45" s="75">
        <v>5.2</v>
      </c>
      <c r="E45" s="76" t="s">
        <v>45</v>
      </c>
      <c r="F45" s="76" t="s">
        <v>46</v>
      </c>
      <c r="G45" s="103" t="s">
        <v>16</v>
      </c>
      <c r="H45" s="142"/>
      <c r="I45" s="143"/>
      <c r="J45" s="110">
        <v>4200</v>
      </c>
      <c r="K45" s="172"/>
      <c r="L45" s="95">
        <f t="shared" si="1"/>
        <v>4200</v>
      </c>
      <c r="P45" s="150"/>
    </row>
    <row r="46" spans="1:17" s="149" customFormat="1" ht="31.5" customHeight="1" thickBot="1" x14ac:dyDescent="0.25">
      <c r="A46" s="170"/>
      <c r="B46" s="78" t="s">
        <v>44</v>
      </c>
      <c r="C46" s="75">
        <v>32</v>
      </c>
      <c r="D46" s="79" t="s">
        <v>301</v>
      </c>
      <c r="E46" s="76" t="s">
        <v>47</v>
      </c>
      <c r="F46" s="76" t="s">
        <v>48</v>
      </c>
      <c r="G46" s="103" t="s">
        <v>16</v>
      </c>
      <c r="H46" s="142"/>
      <c r="I46" s="143"/>
      <c r="J46" s="110">
        <v>2000</v>
      </c>
      <c r="K46" s="172"/>
      <c r="L46" s="95">
        <f t="shared" si="1"/>
        <v>2000</v>
      </c>
      <c r="P46" s="150"/>
    </row>
    <row r="47" spans="1:17" s="149" customFormat="1" ht="31.5" customHeight="1" thickBot="1" x14ac:dyDescent="0.25">
      <c r="A47" s="170"/>
      <c r="B47" s="78" t="s">
        <v>44</v>
      </c>
      <c r="C47" s="75">
        <v>33</v>
      </c>
      <c r="D47" s="79" t="s">
        <v>282</v>
      </c>
      <c r="E47" s="76" t="s">
        <v>68</v>
      </c>
      <c r="F47" s="76" t="s">
        <v>48</v>
      </c>
      <c r="G47" s="103" t="s">
        <v>16</v>
      </c>
      <c r="H47" s="142"/>
      <c r="I47" s="143"/>
      <c r="J47" s="110">
        <v>2000</v>
      </c>
      <c r="K47" s="172"/>
      <c r="L47" s="95">
        <f t="shared" si="1"/>
        <v>2000</v>
      </c>
      <c r="P47" s="150"/>
    </row>
    <row r="48" spans="1:17" s="149" customFormat="1" ht="31.5" customHeight="1" thickBot="1" x14ac:dyDescent="0.25">
      <c r="A48" s="170"/>
      <c r="B48" s="78" t="s">
        <v>44</v>
      </c>
      <c r="C48" s="75">
        <v>34</v>
      </c>
      <c r="D48" s="79" t="s">
        <v>283</v>
      </c>
      <c r="E48" s="76" t="s">
        <v>70</v>
      </c>
      <c r="F48" s="76" t="s">
        <v>48</v>
      </c>
      <c r="G48" s="103" t="s">
        <v>16</v>
      </c>
      <c r="H48" s="142"/>
      <c r="I48" s="143"/>
      <c r="J48" s="110">
        <v>2300</v>
      </c>
      <c r="K48" s="172"/>
      <c r="L48" s="95">
        <f t="shared" si="1"/>
        <v>2300</v>
      </c>
      <c r="P48" s="150"/>
    </row>
    <row r="49" spans="1:16" s="149" customFormat="1" ht="31.5" customHeight="1" thickBot="1" x14ac:dyDescent="0.25">
      <c r="A49" s="170"/>
      <c r="B49" s="78" t="s">
        <v>44</v>
      </c>
      <c r="C49" s="75">
        <v>35</v>
      </c>
      <c r="D49" s="79" t="s">
        <v>284</v>
      </c>
      <c r="E49" s="76" t="s">
        <v>72</v>
      </c>
      <c r="F49" s="76" t="s">
        <v>48</v>
      </c>
      <c r="G49" s="103" t="s">
        <v>16</v>
      </c>
      <c r="H49" s="142"/>
      <c r="I49" s="143"/>
      <c r="J49" s="110">
        <v>135</v>
      </c>
      <c r="K49" s="172"/>
      <c r="L49" s="95">
        <f t="shared" si="1"/>
        <v>135</v>
      </c>
      <c r="P49" s="150"/>
    </row>
    <row r="50" spans="1:16" s="149" customFormat="1" ht="31.5" customHeight="1" thickBot="1" x14ac:dyDescent="0.25">
      <c r="A50" s="170"/>
      <c r="B50" s="78" t="s">
        <v>44</v>
      </c>
      <c r="C50" s="75">
        <v>36</v>
      </c>
      <c r="D50" s="79" t="s">
        <v>285</v>
      </c>
      <c r="E50" s="76" t="s">
        <v>74</v>
      </c>
      <c r="F50" s="76" t="s">
        <v>48</v>
      </c>
      <c r="G50" s="103" t="s">
        <v>16</v>
      </c>
      <c r="H50" s="142"/>
      <c r="I50" s="143"/>
      <c r="J50" s="110">
        <v>650</v>
      </c>
      <c r="K50" s="172"/>
      <c r="L50" s="95">
        <f t="shared" si="1"/>
        <v>650</v>
      </c>
      <c r="P50" s="150"/>
    </row>
    <row r="51" spans="1:16" s="149" customFormat="1" ht="31.5" customHeight="1" thickBot="1" x14ac:dyDescent="0.25">
      <c r="A51" s="170"/>
      <c r="B51" s="78" t="s">
        <v>44</v>
      </c>
      <c r="C51" s="75">
        <v>37</v>
      </c>
      <c r="D51" s="79" t="s">
        <v>337</v>
      </c>
      <c r="E51" s="76" t="s">
        <v>76</v>
      </c>
      <c r="F51" s="76" t="s">
        <v>48</v>
      </c>
      <c r="G51" s="103" t="s">
        <v>16</v>
      </c>
      <c r="H51" s="142"/>
      <c r="I51" s="143"/>
      <c r="J51" s="110">
        <v>200</v>
      </c>
      <c r="K51" s="172"/>
      <c r="L51" s="95">
        <f t="shared" si="1"/>
        <v>200</v>
      </c>
      <c r="P51" s="150"/>
    </row>
    <row r="52" spans="1:16" s="149" customFormat="1" ht="31.5" customHeight="1" thickBot="1" x14ac:dyDescent="0.25">
      <c r="A52" s="170"/>
      <c r="B52" s="78" t="s">
        <v>77</v>
      </c>
      <c r="C52" s="75">
        <v>38</v>
      </c>
      <c r="D52" s="79" t="s">
        <v>49</v>
      </c>
      <c r="E52" s="77" t="s">
        <v>78</v>
      </c>
      <c r="F52" s="76"/>
      <c r="G52" s="103" t="s">
        <v>16</v>
      </c>
      <c r="H52" s="142"/>
      <c r="I52" s="143"/>
      <c r="J52" s="110">
        <v>22000</v>
      </c>
      <c r="K52" s="172"/>
      <c r="L52" s="95">
        <f t="shared" si="1"/>
        <v>22000</v>
      </c>
      <c r="P52" s="150"/>
    </row>
    <row r="53" spans="1:16" s="149" customFormat="1" ht="31.5" customHeight="1" thickBot="1" x14ac:dyDescent="0.25">
      <c r="A53" s="170"/>
      <c r="B53" s="78" t="s">
        <v>77</v>
      </c>
      <c r="C53" s="75">
        <v>39</v>
      </c>
      <c r="D53" s="79" t="s">
        <v>61</v>
      </c>
      <c r="E53" s="77" t="s">
        <v>84</v>
      </c>
      <c r="F53" s="76" t="s">
        <v>48</v>
      </c>
      <c r="G53" s="103" t="s">
        <v>16</v>
      </c>
      <c r="H53" s="142"/>
      <c r="I53" s="143"/>
      <c r="J53" s="110">
        <v>600</v>
      </c>
      <c r="K53" s="172"/>
      <c r="L53" s="95">
        <f t="shared" si="1"/>
        <v>600</v>
      </c>
      <c r="P53" s="150"/>
    </row>
    <row r="54" spans="1:16" s="149" customFormat="1" ht="31.5" customHeight="1" thickBot="1" x14ac:dyDescent="0.25">
      <c r="A54" s="170"/>
      <c r="B54" s="78" t="s">
        <v>77</v>
      </c>
      <c r="C54" s="75">
        <v>40</v>
      </c>
      <c r="D54" s="79" t="s">
        <v>69</v>
      </c>
      <c r="E54" s="77" t="s">
        <v>88</v>
      </c>
      <c r="F54" s="76" t="s">
        <v>48</v>
      </c>
      <c r="G54" s="103" t="s">
        <v>16</v>
      </c>
      <c r="H54" s="142"/>
      <c r="I54" s="143"/>
      <c r="J54" s="110">
        <v>2300</v>
      </c>
      <c r="K54" s="172"/>
      <c r="L54" s="95">
        <f t="shared" si="1"/>
        <v>2300</v>
      </c>
      <c r="P54" s="150"/>
    </row>
    <row r="55" spans="1:16" s="149" customFormat="1" ht="31.5" customHeight="1" thickBot="1" x14ac:dyDescent="0.25">
      <c r="A55" s="170"/>
      <c r="B55" s="78" t="s">
        <v>77</v>
      </c>
      <c r="C55" s="75">
        <v>41</v>
      </c>
      <c r="D55" s="79" t="s">
        <v>286</v>
      </c>
      <c r="E55" s="77" t="s">
        <v>95</v>
      </c>
      <c r="F55" s="76" t="s">
        <v>96</v>
      </c>
      <c r="G55" s="103" t="s">
        <v>16</v>
      </c>
      <c r="H55" s="142"/>
      <c r="I55" s="143"/>
      <c r="J55" s="110">
        <v>1650</v>
      </c>
      <c r="K55" s="172"/>
      <c r="L55" s="95">
        <f t="shared" si="1"/>
        <v>1650</v>
      </c>
      <c r="P55" s="150"/>
    </row>
    <row r="56" spans="1:16" s="149" customFormat="1" ht="31.5" customHeight="1" thickBot="1" x14ac:dyDescent="0.25">
      <c r="A56" s="170"/>
      <c r="B56" s="78" t="s">
        <v>77</v>
      </c>
      <c r="C56" s="75">
        <v>42</v>
      </c>
      <c r="D56" s="79" t="s">
        <v>287</v>
      </c>
      <c r="E56" s="77" t="s">
        <v>98</v>
      </c>
      <c r="F56" s="76" t="s">
        <v>48</v>
      </c>
      <c r="G56" s="103" t="s">
        <v>16</v>
      </c>
      <c r="H56" s="142"/>
      <c r="I56" s="143"/>
      <c r="J56" s="110">
        <v>700</v>
      </c>
      <c r="K56" s="172"/>
      <c r="L56" s="95">
        <f t="shared" si="1"/>
        <v>700</v>
      </c>
      <c r="P56" s="150"/>
    </row>
    <row r="57" spans="1:16" s="149" customFormat="1" ht="45" customHeight="1" thickBot="1" x14ac:dyDescent="0.25">
      <c r="A57" s="170"/>
      <c r="B57" s="78" t="s">
        <v>77</v>
      </c>
      <c r="C57" s="75">
        <v>43</v>
      </c>
      <c r="D57" s="79" t="s">
        <v>288</v>
      </c>
      <c r="E57" s="77" t="s">
        <v>99</v>
      </c>
      <c r="F57" s="76" t="s">
        <v>100</v>
      </c>
      <c r="G57" s="103" t="s">
        <v>16</v>
      </c>
      <c r="H57" s="142"/>
      <c r="I57" s="143"/>
      <c r="J57" s="110">
        <v>1200</v>
      </c>
      <c r="K57" s="172"/>
      <c r="L57" s="95">
        <f t="shared" si="1"/>
        <v>1200</v>
      </c>
      <c r="P57" s="150"/>
    </row>
    <row r="58" spans="1:16" s="149" customFormat="1" ht="31.5" customHeight="1" thickBot="1" x14ac:dyDescent="0.25">
      <c r="A58" s="170"/>
      <c r="B58" s="78" t="s">
        <v>77</v>
      </c>
      <c r="C58" s="75">
        <v>44</v>
      </c>
      <c r="D58" s="79" t="s">
        <v>289</v>
      </c>
      <c r="E58" s="77" t="s">
        <v>101</v>
      </c>
      <c r="F58" s="76" t="s">
        <v>48</v>
      </c>
      <c r="G58" s="103" t="s">
        <v>16</v>
      </c>
      <c r="H58" s="142"/>
      <c r="I58" s="143"/>
      <c r="J58" s="110">
        <v>8500</v>
      </c>
      <c r="K58" s="172"/>
      <c r="L58" s="95">
        <f t="shared" si="1"/>
        <v>8500</v>
      </c>
      <c r="P58" s="150"/>
    </row>
    <row r="59" spans="1:16" s="149" customFormat="1" ht="31.5" customHeight="1" thickBot="1" x14ac:dyDescent="0.25">
      <c r="A59" s="170"/>
      <c r="B59" s="80" t="s">
        <v>108</v>
      </c>
      <c r="C59" s="75">
        <v>45</v>
      </c>
      <c r="D59" s="75">
        <v>8.1999999999999993</v>
      </c>
      <c r="E59" s="77" t="s">
        <v>109</v>
      </c>
      <c r="F59" s="81" t="s">
        <v>110</v>
      </c>
      <c r="G59" s="103" t="s">
        <v>16</v>
      </c>
      <c r="H59" s="142"/>
      <c r="I59" s="142"/>
      <c r="J59" s="110">
        <v>3390</v>
      </c>
      <c r="K59" s="172"/>
      <c r="L59" s="95">
        <f t="shared" si="1"/>
        <v>3390</v>
      </c>
      <c r="P59" s="150"/>
    </row>
    <row r="60" spans="1:16" s="149" customFormat="1" ht="31.5" customHeight="1" thickBot="1" x14ac:dyDescent="0.25">
      <c r="A60" s="170"/>
      <c r="B60" s="80" t="s">
        <v>108</v>
      </c>
      <c r="C60" s="75">
        <v>46</v>
      </c>
      <c r="D60" s="75">
        <v>8.3000000000000007</v>
      </c>
      <c r="E60" s="77" t="s">
        <v>111</v>
      </c>
      <c r="F60" s="81"/>
      <c r="G60" s="103" t="s">
        <v>16</v>
      </c>
      <c r="H60" s="142"/>
      <c r="I60" s="142"/>
      <c r="J60" s="110">
        <v>2360</v>
      </c>
      <c r="K60" s="172"/>
      <c r="L60" s="95">
        <f t="shared" si="1"/>
        <v>2360</v>
      </c>
      <c r="P60" s="150"/>
    </row>
    <row r="61" spans="1:16" s="149" customFormat="1" ht="31.5" customHeight="1" thickBot="1" x14ac:dyDescent="0.25">
      <c r="A61" s="170"/>
      <c r="B61" s="80" t="s">
        <v>108</v>
      </c>
      <c r="C61" s="75">
        <v>47</v>
      </c>
      <c r="D61" s="75">
        <v>8.4</v>
      </c>
      <c r="E61" s="77" t="s">
        <v>112</v>
      </c>
      <c r="F61" s="81"/>
      <c r="G61" s="103" t="s">
        <v>16</v>
      </c>
      <c r="H61" s="142"/>
      <c r="I61" s="142"/>
      <c r="J61" s="110">
        <v>1350</v>
      </c>
      <c r="K61" s="172"/>
      <c r="L61" s="95">
        <f t="shared" si="1"/>
        <v>1350</v>
      </c>
      <c r="P61" s="150"/>
    </row>
    <row r="62" spans="1:16" s="149" customFormat="1" ht="31.5" customHeight="1" thickBot="1" x14ac:dyDescent="0.25">
      <c r="A62" s="170"/>
      <c r="B62" s="80" t="s">
        <v>108</v>
      </c>
      <c r="C62" s="75">
        <v>48</v>
      </c>
      <c r="D62" s="75">
        <v>8.8000000000000007</v>
      </c>
      <c r="E62" s="77" t="s">
        <v>116</v>
      </c>
      <c r="F62" s="81"/>
      <c r="G62" s="103" t="s">
        <v>16</v>
      </c>
      <c r="H62" s="142"/>
      <c r="I62" s="142"/>
      <c r="J62" s="110">
        <v>1050</v>
      </c>
      <c r="K62" s="172"/>
      <c r="L62" s="95">
        <f t="shared" si="1"/>
        <v>1050</v>
      </c>
      <c r="P62" s="150"/>
    </row>
    <row r="63" spans="1:16" s="149" customFormat="1" ht="31.5" customHeight="1" thickBot="1" x14ac:dyDescent="0.25">
      <c r="A63" s="170"/>
      <c r="B63" s="80" t="s">
        <v>108</v>
      </c>
      <c r="C63" s="75">
        <v>49</v>
      </c>
      <c r="D63" s="75">
        <v>8.9</v>
      </c>
      <c r="E63" s="77" t="s">
        <v>117</v>
      </c>
      <c r="F63" s="81"/>
      <c r="G63" s="103" t="s">
        <v>16</v>
      </c>
      <c r="H63" s="142"/>
      <c r="I63" s="142"/>
      <c r="J63" s="110">
        <v>290</v>
      </c>
      <c r="K63" s="172"/>
      <c r="L63" s="95">
        <f t="shared" si="1"/>
        <v>290</v>
      </c>
      <c r="P63" s="150"/>
    </row>
    <row r="64" spans="1:16" s="149" customFormat="1" ht="31.5" customHeight="1" thickBot="1" x14ac:dyDescent="0.25">
      <c r="A64" s="170"/>
      <c r="B64" s="80" t="s">
        <v>108</v>
      </c>
      <c r="C64" s="75">
        <v>50</v>
      </c>
      <c r="D64" s="82">
        <v>8.1</v>
      </c>
      <c r="E64" s="77" t="s">
        <v>118</v>
      </c>
      <c r="F64" s="81"/>
      <c r="G64" s="103" t="s">
        <v>16</v>
      </c>
      <c r="H64" s="142"/>
      <c r="I64" s="142"/>
      <c r="J64" s="110">
        <v>1890</v>
      </c>
      <c r="K64" s="172"/>
      <c r="L64" s="95">
        <f t="shared" si="1"/>
        <v>1890</v>
      </c>
      <c r="P64" s="150"/>
    </row>
    <row r="65" spans="1:16" s="149" customFormat="1" ht="31.5" customHeight="1" thickBot="1" x14ac:dyDescent="0.25">
      <c r="A65" s="170"/>
      <c r="B65" s="80" t="s">
        <v>108</v>
      </c>
      <c r="C65" s="75">
        <v>51</v>
      </c>
      <c r="D65" s="75">
        <v>8.11</v>
      </c>
      <c r="E65" s="77" t="s">
        <v>119</v>
      </c>
      <c r="F65" s="81"/>
      <c r="G65" s="103" t="s">
        <v>16</v>
      </c>
      <c r="H65" s="142"/>
      <c r="I65" s="142"/>
      <c r="J65" s="110">
        <v>2700</v>
      </c>
      <c r="K65" s="172"/>
      <c r="L65" s="95">
        <f t="shared" si="1"/>
        <v>2700</v>
      </c>
      <c r="P65" s="150"/>
    </row>
    <row r="66" spans="1:16" s="149" customFormat="1" ht="31.5" customHeight="1" thickBot="1" x14ac:dyDescent="0.25">
      <c r="A66" s="170"/>
      <c r="B66" s="80" t="s">
        <v>108</v>
      </c>
      <c r="C66" s="75">
        <v>52</v>
      </c>
      <c r="D66" s="82">
        <v>8.1199999999999992</v>
      </c>
      <c r="E66" s="77" t="s">
        <v>120</v>
      </c>
      <c r="F66" s="81"/>
      <c r="G66" s="103" t="s">
        <v>16</v>
      </c>
      <c r="H66" s="142"/>
      <c r="I66" s="142"/>
      <c r="J66" s="110">
        <v>750</v>
      </c>
      <c r="K66" s="172"/>
      <c r="L66" s="95">
        <f t="shared" si="1"/>
        <v>750</v>
      </c>
      <c r="P66" s="150"/>
    </row>
    <row r="67" spans="1:16" s="149" customFormat="1" ht="31.5" customHeight="1" thickBot="1" x14ac:dyDescent="0.25">
      <c r="A67" s="170"/>
      <c r="B67" s="78" t="s">
        <v>123</v>
      </c>
      <c r="C67" s="75">
        <v>53</v>
      </c>
      <c r="D67" s="79" t="s">
        <v>290</v>
      </c>
      <c r="E67" s="76" t="s">
        <v>125</v>
      </c>
      <c r="F67" s="76"/>
      <c r="G67" s="103" t="s">
        <v>16</v>
      </c>
      <c r="H67" s="144"/>
      <c r="I67" s="145"/>
      <c r="J67" s="110">
        <v>14000</v>
      </c>
      <c r="K67" s="172"/>
      <c r="L67" s="95">
        <f t="shared" si="1"/>
        <v>14000</v>
      </c>
      <c r="P67" s="150"/>
    </row>
    <row r="68" spans="1:16" s="149" customFormat="1" ht="31.5" customHeight="1" thickBot="1" x14ac:dyDescent="0.25">
      <c r="A68" s="170"/>
      <c r="B68" s="78" t="s">
        <v>123</v>
      </c>
      <c r="C68" s="75">
        <v>54</v>
      </c>
      <c r="D68" s="79" t="s">
        <v>291</v>
      </c>
      <c r="E68" s="76" t="s">
        <v>127</v>
      </c>
      <c r="F68" s="76"/>
      <c r="G68" s="103" t="s">
        <v>16</v>
      </c>
      <c r="H68" s="144"/>
      <c r="I68" s="145"/>
      <c r="J68" s="110">
        <v>22000</v>
      </c>
      <c r="K68" s="172"/>
      <c r="L68" s="95">
        <f t="shared" si="1"/>
        <v>22000</v>
      </c>
      <c r="P68" s="150"/>
    </row>
    <row r="69" spans="1:16" s="149" customFormat="1" ht="31.5" customHeight="1" thickBot="1" x14ac:dyDescent="0.25">
      <c r="A69" s="170"/>
      <c r="B69" s="78" t="s">
        <v>123</v>
      </c>
      <c r="C69" s="75">
        <v>55</v>
      </c>
      <c r="D69" s="79" t="s">
        <v>292</v>
      </c>
      <c r="E69" s="76" t="s">
        <v>129</v>
      </c>
      <c r="F69" s="76"/>
      <c r="G69" s="103" t="s">
        <v>16</v>
      </c>
      <c r="H69" s="142"/>
      <c r="I69" s="143"/>
      <c r="J69" s="110">
        <v>2100</v>
      </c>
      <c r="K69" s="172"/>
      <c r="L69" s="95">
        <f t="shared" si="1"/>
        <v>2100</v>
      </c>
      <c r="P69" s="150"/>
    </row>
    <row r="70" spans="1:16" s="149" customFormat="1" ht="31.5" customHeight="1" thickBot="1" x14ac:dyDescent="0.25">
      <c r="A70" s="170"/>
      <c r="B70" s="78" t="s">
        <v>123</v>
      </c>
      <c r="C70" s="75">
        <v>56</v>
      </c>
      <c r="D70" s="79" t="s">
        <v>293</v>
      </c>
      <c r="E70" s="77" t="s">
        <v>131</v>
      </c>
      <c r="F70" s="76"/>
      <c r="G70" s="103" t="s">
        <v>16</v>
      </c>
      <c r="H70" s="142"/>
      <c r="I70" s="143"/>
      <c r="J70" s="110">
        <v>4600</v>
      </c>
      <c r="K70" s="172"/>
      <c r="L70" s="95">
        <f t="shared" si="1"/>
        <v>4600</v>
      </c>
      <c r="P70" s="150"/>
    </row>
    <row r="71" spans="1:16" s="149" customFormat="1" ht="31.5" customHeight="1" thickBot="1" x14ac:dyDescent="0.25">
      <c r="A71" s="170"/>
      <c r="B71" s="78" t="s">
        <v>132</v>
      </c>
      <c r="C71" s="75">
        <v>57</v>
      </c>
      <c r="D71" s="79" t="s">
        <v>124</v>
      </c>
      <c r="E71" s="76" t="s">
        <v>133</v>
      </c>
      <c r="F71" s="81"/>
      <c r="G71" s="103" t="s">
        <v>16</v>
      </c>
      <c r="H71" s="142"/>
      <c r="I71" s="143"/>
      <c r="J71" s="110">
        <v>8500</v>
      </c>
      <c r="K71" s="172"/>
      <c r="L71" s="95">
        <f t="shared" si="1"/>
        <v>8500</v>
      </c>
      <c r="P71" s="150"/>
    </row>
    <row r="72" spans="1:16" s="149" customFormat="1" ht="31.5" customHeight="1" thickBot="1" x14ac:dyDescent="0.25">
      <c r="A72" s="170"/>
      <c r="B72" s="78" t="s">
        <v>132</v>
      </c>
      <c r="C72" s="75">
        <v>58</v>
      </c>
      <c r="D72" s="79" t="s">
        <v>126</v>
      </c>
      <c r="E72" s="77" t="s">
        <v>134</v>
      </c>
      <c r="F72" s="81"/>
      <c r="G72" s="103" t="s">
        <v>16</v>
      </c>
      <c r="H72" s="142"/>
      <c r="I72" s="143"/>
      <c r="J72" s="110">
        <v>7000</v>
      </c>
      <c r="K72" s="172"/>
      <c r="L72" s="95">
        <f t="shared" si="1"/>
        <v>7000</v>
      </c>
      <c r="P72" s="150"/>
    </row>
    <row r="73" spans="1:16" s="149" customFormat="1" ht="31.5" customHeight="1" thickBot="1" x14ac:dyDescent="0.25">
      <c r="A73" s="170"/>
      <c r="B73" s="78" t="s">
        <v>132</v>
      </c>
      <c r="C73" s="75">
        <v>59</v>
      </c>
      <c r="D73" s="79" t="s">
        <v>128</v>
      </c>
      <c r="E73" s="77" t="s">
        <v>135</v>
      </c>
      <c r="F73" s="81"/>
      <c r="G73" s="103" t="s">
        <v>16</v>
      </c>
      <c r="H73" s="142"/>
      <c r="I73" s="143"/>
      <c r="J73" s="110">
        <v>1200</v>
      </c>
      <c r="K73" s="172"/>
      <c r="L73" s="95">
        <f t="shared" si="1"/>
        <v>1200</v>
      </c>
      <c r="P73" s="150"/>
    </row>
    <row r="74" spans="1:16" s="149" customFormat="1" ht="31.5" customHeight="1" thickBot="1" x14ac:dyDescent="0.25">
      <c r="A74" s="170"/>
      <c r="B74" s="78" t="s">
        <v>132</v>
      </c>
      <c r="C74" s="75">
        <v>60</v>
      </c>
      <c r="D74" s="79" t="s">
        <v>130</v>
      </c>
      <c r="E74" s="77" t="s">
        <v>136</v>
      </c>
      <c r="F74" s="81"/>
      <c r="G74" s="103" t="s">
        <v>16</v>
      </c>
      <c r="H74" s="142"/>
      <c r="I74" s="143"/>
      <c r="J74" s="110">
        <v>2500</v>
      </c>
      <c r="K74" s="172"/>
      <c r="L74" s="95">
        <f t="shared" si="1"/>
        <v>2500</v>
      </c>
      <c r="P74" s="150"/>
    </row>
    <row r="75" spans="1:16" s="149" customFormat="1" ht="31.5" customHeight="1" thickBot="1" x14ac:dyDescent="0.25">
      <c r="A75" s="170"/>
      <c r="B75" s="83" t="s">
        <v>140</v>
      </c>
      <c r="C75" s="75">
        <v>61</v>
      </c>
      <c r="D75" s="79" t="s">
        <v>137</v>
      </c>
      <c r="E75" s="77" t="s">
        <v>142</v>
      </c>
      <c r="F75" s="76"/>
      <c r="G75" s="103" t="s">
        <v>16</v>
      </c>
      <c r="H75" s="142"/>
      <c r="I75" s="142"/>
      <c r="J75" s="110">
        <v>3150</v>
      </c>
      <c r="K75" s="172"/>
      <c r="L75" s="95">
        <f t="shared" si="1"/>
        <v>3150</v>
      </c>
      <c r="P75" s="150"/>
    </row>
    <row r="76" spans="1:16" s="149" customFormat="1" ht="31.5" customHeight="1" thickBot="1" x14ac:dyDescent="0.25">
      <c r="A76" s="170"/>
      <c r="B76" s="78" t="s">
        <v>171</v>
      </c>
      <c r="C76" s="75">
        <v>62</v>
      </c>
      <c r="D76" s="79" t="s">
        <v>156</v>
      </c>
      <c r="E76" s="76" t="s">
        <v>173</v>
      </c>
      <c r="F76" s="81"/>
      <c r="G76" s="103" t="s">
        <v>16</v>
      </c>
      <c r="H76" s="142"/>
      <c r="I76" s="143"/>
      <c r="J76" s="110">
        <v>7000</v>
      </c>
      <c r="K76" s="172"/>
      <c r="L76" s="95">
        <f t="shared" si="1"/>
        <v>7000</v>
      </c>
      <c r="P76" s="150"/>
    </row>
    <row r="77" spans="1:16" s="149" customFormat="1" ht="31.5" customHeight="1" thickBot="1" x14ac:dyDescent="0.25">
      <c r="A77" s="170"/>
      <c r="B77" s="78" t="s">
        <v>171</v>
      </c>
      <c r="C77" s="75">
        <v>63</v>
      </c>
      <c r="D77" s="79" t="s">
        <v>159</v>
      </c>
      <c r="E77" s="77" t="s">
        <v>175</v>
      </c>
      <c r="F77" s="81"/>
      <c r="G77" s="103" t="s">
        <v>16</v>
      </c>
      <c r="H77" s="142"/>
      <c r="I77" s="143"/>
      <c r="J77" s="110">
        <v>3400</v>
      </c>
      <c r="K77" s="172"/>
      <c r="L77" s="95">
        <f t="shared" si="1"/>
        <v>3400</v>
      </c>
      <c r="P77" s="150"/>
    </row>
    <row r="78" spans="1:16" s="149" customFormat="1" ht="31.5" customHeight="1" thickBot="1" x14ac:dyDescent="0.25">
      <c r="A78" s="170"/>
      <c r="B78" s="78" t="s">
        <v>171</v>
      </c>
      <c r="C78" s="75">
        <v>64</v>
      </c>
      <c r="D78" s="79" t="s">
        <v>161</v>
      </c>
      <c r="E78" s="77" t="s">
        <v>177</v>
      </c>
      <c r="F78" s="81"/>
      <c r="G78" s="103" t="s">
        <v>16</v>
      </c>
      <c r="H78" s="142"/>
      <c r="I78" s="143"/>
      <c r="J78" s="110">
        <v>2700</v>
      </c>
      <c r="K78" s="172"/>
      <c r="L78" s="95">
        <f t="shared" si="1"/>
        <v>2700</v>
      </c>
      <c r="P78" s="150"/>
    </row>
    <row r="79" spans="1:16" s="149" customFormat="1" ht="31.5" customHeight="1" thickBot="1" x14ac:dyDescent="0.25">
      <c r="A79" s="170"/>
      <c r="B79" s="78" t="s">
        <v>171</v>
      </c>
      <c r="C79" s="75">
        <v>65</v>
      </c>
      <c r="D79" s="79" t="s">
        <v>165</v>
      </c>
      <c r="E79" s="76" t="s">
        <v>181</v>
      </c>
      <c r="F79" s="81"/>
      <c r="G79" s="103" t="s">
        <v>16</v>
      </c>
      <c r="H79" s="142"/>
      <c r="I79" s="143"/>
      <c r="J79" s="110">
        <v>1500</v>
      </c>
      <c r="K79" s="172"/>
      <c r="L79" s="95">
        <f t="shared" si="1"/>
        <v>1500</v>
      </c>
      <c r="P79" s="150"/>
    </row>
    <row r="80" spans="1:16" s="149" customFormat="1" ht="31.5" customHeight="1" thickBot="1" x14ac:dyDescent="0.25">
      <c r="A80" s="170"/>
      <c r="B80" s="78" t="s">
        <v>203</v>
      </c>
      <c r="C80" s="75">
        <v>66</v>
      </c>
      <c r="D80" s="79" t="s">
        <v>190</v>
      </c>
      <c r="E80" s="77" t="s">
        <v>209</v>
      </c>
      <c r="F80" s="76" t="s">
        <v>48</v>
      </c>
      <c r="G80" s="103" t="s">
        <v>16</v>
      </c>
      <c r="H80" s="142"/>
      <c r="I80" s="143"/>
      <c r="J80" s="110">
        <v>5500</v>
      </c>
      <c r="K80" s="172"/>
      <c r="L80" s="95">
        <f t="shared" si="1"/>
        <v>5500</v>
      </c>
      <c r="P80" s="150"/>
    </row>
    <row r="81" spans="1:16" s="149" customFormat="1" ht="31.5" customHeight="1" thickBot="1" x14ac:dyDescent="0.25">
      <c r="A81" s="170"/>
      <c r="B81" s="78" t="s">
        <v>203</v>
      </c>
      <c r="C81" s="75">
        <v>67</v>
      </c>
      <c r="D81" s="79" t="s">
        <v>192</v>
      </c>
      <c r="E81" s="77" t="s">
        <v>211</v>
      </c>
      <c r="F81" s="76" t="s">
        <v>48</v>
      </c>
      <c r="G81" s="103" t="s">
        <v>16</v>
      </c>
      <c r="H81" s="142"/>
      <c r="I81" s="143"/>
      <c r="J81" s="110">
        <v>8500</v>
      </c>
      <c r="K81" s="172"/>
      <c r="L81" s="95">
        <f t="shared" si="1"/>
        <v>8500</v>
      </c>
      <c r="P81" s="150"/>
    </row>
    <row r="82" spans="1:16" s="149" customFormat="1" ht="31.5" customHeight="1" thickBot="1" x14ac:dyDescent="0.25">
      <c r="A82" s="170"/>
      <c r="B82" s="78" t="s">
        <v>212</v>
      </c>
      <c r="C82" s="75">
        <v>68</v>
      </c>
      <c r="D82" s="79" t="s">
        <v>206</v>
      </c>
      <c r="E82" s="77" t="s">
        <v>216</v>
      </c>
      <c r="F82" s="81"/>
      <c r="G82" s="103" t="s">
        <v>16</v>
      </c>
      <c r="H82" s="142"/>
      <c r="I82" s="142"/>
      <c r="J82" s="110">
        <v>8000</v>
      </c>
      <c r="K82" s="172"/>
      <c r="L82" s="95">
        <f t="shared" si="1"/>
        <v>8000</v>
      </c>
      <c r="P82" s="150"/>
    </row>
    <row r="83" spans="1:16" s="149" customFormat="1" ht="31.5" customHeight="1" thickBot="1" x14ac:dyDescent="0.25">
      <c r="A83" s="170"/>
      <c r="B83" s="78" t="s">
        <v>212</v>
      </c>
      <c r="C83" s="75">
        <v>69</v>
      </c>
      <c r="D83" s="79" t="s">
        <v>294</v>
      </c>
      <c r="E83" s="77" t="s">
        <v>219</v>
      </c>
      <c r="F83" s="81"/>
      <c r="G83" s="103" t="s">
        <v>16</v>
      </c>
      <c r="H83" s="142"/>
      <c r="I83" s="142"/>
      <c r="J83" s="110">
        <v>12000</v>
      </c>
      <c r="K83" s="172"/>
      <c r="L83" s="95">
        <f t="shared" si="1"/>
        <v>12000</v>
      </c>
      <c r="P83" s="150"/>
    </row>
    <row r="84" spans="1:16" s="149" customFormat="1" ht="31.5" customHeight="1" thickBot="1" x14ac:dyDescent="0.25">
      <c r="A84" s="170"/>
      <c r="B84" s="78" t="s">
        <v>212</v>
      </c>
      <c r="C84" s="75">
        <v>70</v>
      </c>
      <c r="D84" s="79" t="s">
        <v>295</v>
      </c>
      <c r="E84" s="77" t="s">
        <v>220</v>
      </c>
      <c r="F84" s="81"/>
      <c r="G84" s="103" t="s">
        <v>16</v>
      </c>
      <c r="H84" s="142"/>
      <c r="I84" s="142"/>
      <c r="J84" s="110">
        <v>8000</v>
      </c>
      <c r="K84" s="172"/>
      <c r="L84" s="95">
        <f t="shared" si="1"/>
        <v>8000</v>
      </c>
      <c r="P84" s="150"/>
    </row>
    <row r="85" spans="1:16" s="149" customFormat="1" ht="46.5" customHeight="1" thickBot="1" x14ac:dyDescent="0.25">
      <c r="A85" s="170"/>
      <c r="B85" s="78" t="s">
        <v>212</v>
      </c>
      <c r="C85" s="75">
        <v>71</v>
      </c>
      <c r="D85" s="79" t="s">
        <v>296</v>
      </c>
      <c r="E85" s="77" t="s">
        <v>223</v>
      </c>
      <c r="F85" s="84" t="s">
        <v>224</v>
      </c>
      <c r="G85" s="103" t="s">
        <v>16</v>
      </c>
      <c r="H85" s="142"/>
      <c r="I85" s="143"/>
      <c r="J85" s="110">
        <v>6500</v>
      </c>
      <c r="K85" s="172"/>
      <c r="L85" s="95">
        <f t="shared" si="1"/>
        <v>6500</v>
      </c>
      <c r="P85" s="150"/>
    </row>
    <row r="86" spans="1:16" s="149" customFormat="1" ht="46.5" customHeight="1" thickBot="1" x14ac:dyDescent="0.25">
      <c r="A86" s="170"/>
      <c r="B86" s="78" t="s">
        <v>212</v>
      </c>
      <c r="C86" s="75">
        <v>72</v>
      </c>
      <c r="D86" s="79" t="s">
        <v>297</v>
      </c>
      <c r="E86" s="77" t="s">
        <v>225</v>
      </c>
      <c r="F86" s="84" t="s">
        <v>226</v>
      </c>
      <c r="G86" s="103" t="s">
        <v>16</v>
      </c>
      <c r="H86" s="142"/>
      <c r="I86" s="143"/>
      <c r="J86" s="110">
        <v>8500</v>
      </c>
      <c r="K86" s="172"/>
      <c r="L86" s="95">
        <f t="shared" si="1"/>
        <v>8500</v>
      </c>
      <c r="P86" s="150"/>
    </row>
    <row r="87" spans="1:16" s="149" customFormat="1" ht="31.5" customHeight="1" thickBot="1" x14ac:dyDescent="0.25">
      <c r="A87" s="170"/>
      <c r="B87" s="85" t="s">
        <v>227</v>
      </c>
      <c r="C87" s="75">
        <v>73</v>
      </c>
      <c r="D87" s="157" t="s">
        <v>213</v>
      </c>
      <c r="E87" s="86" t="s">
        <v>229</v>
      </c>
      <c r="F87" s="86"/>
      <c r="G87" s="158" t="s">
        <v>16</v>
      </c>
      <c r="H87" s="159"/>
      <c r="I87" s="159"/>
      <c r="J87" s="110">
        <v>25000</v>
      </c>
      <c r="K87" s="172"/>
      <c r="L87" s="95">
        <f t="shared" si="1"/>
        <v>25000</v>
      </c>
      <c r="P87" s="150"/>
    </row>
    <row r="88" spans="1:16" s="149" customFormat="1" ht="31.5" customHeight="1" thickBot="1" x14ac:dyDescent="0.25">
      <c r="A88" s="170"/>
      <c r="B88" s="83" t="s">
        <v>231</v>
      </c>
      <c r="C88" s="75">
        <v>74</v>
      </c>
      <c r="D88" s="79" t="s">
        <v>228</v>
      </c>
      <c r="E88" s="77" t="s">
        <v>232</v>
      </c>
      <c r="F88" s="81"/>
      <c r="G88" s="103" t="s">
        <v>16</v>
      </c>
      <c r="H88" s="142"/>
      <c r="I88" s="143"/>
      <c r="J88" s="110">
        <v>35000</v>
      </c>
      <c r="K88" s="172"/>
      <c r="L88" s="95">
        <f t="shared" si="1"/>
        <v>35000</v>
      </c>
      <c r="P88" s="150"/>
    </row>
    <row r="89" spans="1:16" s="149" customFormat="1" ht="31.5" customHeight="1" thickBot="1" x14ac:dyDescent="0.25">
      <c r="A89" s="170"/>
      <c r="B89" s="83" t="s">
        <v>235</v>
      </c>
      <c r="C89" s="75">
        <v>75</v>
      </c>
      <c r="D89" s="79" t="s">
        <v>298</v>
      </c>
      <c r="E89" s="77" t="s">
        <v>237</v>
      </c>
      <c r="F89" s="81"/>
      <c r="G89" s="103" t="s">
        <v>16</v>
      </c>
      <c r="H89" s="142"/>
      <c r="I89" s="143"/>
      <c r="J89" s="110">
        <v>6500</v>
      </c>
      <c r="K89" s="172"/>
      <c r="L89" s="95">
        <f t="shared" si="1"/>
        <v>6500</v>
      </c>
      <c r="P89" s="150"/>
    </row>
    <row r="90" spans="1:16" s="149" customFormat="1" ht="31.5" customHeight="1" thickBot="1" x14ac:dyDescent="0.25">
      <c r="A90" s="170"/>
      <c r="B90" s="83" t="s">
        <v>235</v>
      </c>
      <c r="C90" s="75">
        <v>76</v>
      </c>
      <c r="D90" s="79" t="s">
        <v>299</v>
      </c>
      <c r="E90" s="77" t="s">
        <v>238</v>
      </c>
      <c r="F90" s="81"/>
      <c r="G90" s="103" t="s">
        <v>16</v>
      </c>
      <c r="H90" s="142"/>
      <c r="I90" s="143"/>
      <c r="J90" s="110">
        <v>8000</v>
      </c>
      <c r="K90" s="172"/>
      <c r="L90" s="95">
        <f t="shared" si="1"/>
        <v>8000</v>
      </c>
      <c r="P90" s="150"/>
    </row>
    <row r="91" spans="1:16" s="149" customFormat="1" ht="31.5" customHeight="1" thickBot="1" x14ac:dyDescent="0.25">
      <c r="A91" s="170"/>
      <c r="B91" s="83" t="s">
        <v>235</v>
      </c>
      <c r="C91" s="75">
        <v>77</v>
      </c>
      <c r="D91" s="79" t="s">
        <v>300</v>
      </c>
      <c r="E91" s="77" t="s">
        <v>239</v>
      </c>
      <c r="F91" s="81"/>
      <c r="G91" s="103" t="s">
        <v>16</v>
      </c>
      <c r="H91" s="142"/>
      <c r="I91" s="143"/>
      <c r="J91" s="110">
        <v>11000</v>
      </c>
      <c r="K91" s="172"/>
      <c r="L91" s="95">
        <f t="shared" si="1"/>
        <v>11000</v>
      </c>
      <c r="P91" s="150"/>
    </row>
    <row r="92" spans="1:16" s="149" customFormat="1" ht="31.5" customHeight="1" thickBot="1" x14ac:dyDescent="0.25">
      <c r="A92" s="170"/>
      <c r="B92" s="78" t="s">
        <v>241</v>
      </c>
      <c r="C92" s="75">
        <v>78</v>
      </c>
      <c r="D92" s="75">
        <v>21</v>
      </c>
      <c r="E92" s="76" t="s">
        <v>245</v>
      </c>
      <c r="F92" s="76" t="s">
        <v>246</v>
      </c>
      <c r="G92" s="103" t="s">
        <v>16</v>
      </c>
      <c r="H92" s="142"/>
      <c r="I92" s="143"/>
      <c r="J92" s="110">
        <v>1000</v>
      </c>
      <c r="K92" s="172"/>
      <c r="L92" s="95">
        <f t="shared" si="1"/>
        <v>1000</v>
      </c>
      <c r="P92" s="150"/>
    </row>
    <row r="93" spans="1:16" s="149" customFormat="1" ht="41.25" customHeight="1" thickBot="1" x14ac:dyDescent="0.25">
      <c r="A93" s="182"/>
      <c r="B93" s="78" t="s">
        <v>241</v>
      </c>
      <c r="C93" s="75">
        <v>79</v>
      </c>
      <c r="D93" s="75">
        <v>21</v>
      </c>
      <c r="E93" s="81" t="s">
        <v>247</v>
      </c>
      <c r="F93" s="81" t="s">
        <v>248</v>
      </c>
      <c r="G93" s="103" t="s">
        <v>249</v>
      </c>
      <c r="H93" s="142"/>
      <c r="I93" s="143"/>
      <c r="J93" s="110">
        <v>380</v>
      </c>
      <c r="K93" s="172"/>
      <c r="L93" s="95">
        <f t="shared" si="1"/>
        <v>380</v>
      </c>
      <c r="P93" s="150"/>
    </row>
    <row r="94" spans="1:16" s="149" customFormat="1" ht="31.5" customHeight="1" thickBot="1" x14ac:dyDescent="0.25">
      <c r="A94" s="182"/>
      <c r="B94" s="78" t="s">
        <v>241</v>
      </c>
      <c r="C94" s="75">
        <v>80</v>
      </c>
      <c r="D94" s="75">
        <v>21</v>
      </c>
      <c r="E94" s="76" t="s">
        <v>250</v>
      </c>
      <c r="F94" s="76" t="s">
        <v>251</v>
      </c>
      <c r="G94" s="103" t="s">
        <v>249</v>
      </c>
      <c r="H94" s="142"/>
      <c r="I94" s="143"/>
      <c r="J94" s="110">
        <v>270</v>
      </c>
      <c r="K94" s="172"/>
      <c r="L94" s="95">
        <f t="shared" si="1"/>
        <v>270</v>
      </c>
      <c r="P94" s="150"/>
    </row>
    <row r="95" spans="1:16" s="149" customFormat="1" ht="41.25" customHeight="1" thickBot="1" x14ac:dyDescent="0.25">
      <c r="A95" s="171"/>
      <c r="B95" s="87" t="s">
        <v>241</v>
      </c>
      <c r="C95" s="88">
        <v>81</v>
      </c>
      <c r="D95" s="88">
        <v>21</v>
      </c>
      <c r="E95" s="89" t="s">
        <v>254</v>
      </c>
      <c r="F95" s="89" t="s">
        <v>255</v>
      </c>
      <c r="G95" s="104" t="s">
        <v>256</v>
      </c>
      <c r="H95" s="142"/>
      <c r="I95" s="143"/>
      <c r="J95" s="111">
        <v>0.15</v>
      </c>
      <c r="K95" s="172"/>
      <c r="L95" s="122">
        <f t="shared" si="1"/>
        <v>0.15</v>
      </c>
      <c r="P95" s="150"/>
    </row>
    <row r="96" spans="1:16" s="149" customFormat="1" ht="31.5" customHeight="1" thickBot="1" x14ac:dyDescent="0.25">
      <c r="A96" s="173" t="s">
        <v>348</v>
      </c>
      <c r="B96" s="115" t="s">
        <v>14</v>
      </c>
      <c r="C96" s="116">
        <v>82</v>
      </c>
      <c r="D96" s="116">
        <v>2.2000000000000002</v>
      </c>
      <c r="E96" s="117" t="s">
        <v>15</v>
      </c>
      <c r="F96" s="117"/>
      <c r="G96" s="118" t="s">
        <v>16</v>
      </c>
      <c r="H96" s="140"/>
      <c r="I96" s="141"/>
      <c r="J96" s="119">
        <v>600</v>
      </c>
      <c r="K96" s="174"/>
      <c r="L96" s="120">
        <f>J96*(1-$K$96)</f>
        <v>600</v>
      </c>
      <c r="P96" s="150"/>
    </row>
    <row r="97" spans="1:16" s="149" customFormat="1" ht="31.5" customHeight="1" thickBot="1" x14ac:dyDescent="0.25">
      <c r="A97" s="173"/>
      <c r="B97" s="56" t="s">
        <v>14</v>
      </c>
      <c r="C97" s="57">
        <v>83</v>
      </c>
      <c r="D97" s="57">
        <v>2.2999999999999998</v>
      </c>
      <c r="E97" s="58" t="s">
        <v>17</v>
      </c>
      <c r="F97" s="58"/>
      <c r="G97" s="100" t="s">
        <v>16</v>
      </c>
      <c r="H97" s="140"/>
      <c r="I97" s="141"/>
      <c r="J97" s="107">
        <v>1950</v>
      </c>
      <c r="K97" s="174"/>
      <c r="L97" s="92">
        <f t="shared" ref="L97:L140" si="2">J97*(1-$K$96)</f>
        <v>1950</v>
      </c>
      <c r="P97" s="150"/>
    </row>
    <row r="98" spans="1:16" s="149" customFormat="1" ht="31.5" customHeight="1" thickBot="1" x14ac:dyDescent="0.25">
      <c r="A98" s="173"/>
      <c r="B98" s="56" t="s">
        <v>14</v>
      </c>
      <c r="C98" s="57">
        <v>84</v>
      </c>
      <c r="D98" s="57">
        <v>2.4</v>
      </c>
      <c r="E98" s="58" t="s">
        <v>18</v>
      </c>
      <c r="F98" s="58"/>
      <c r="G98" s="100" t="s">
        <v>16</v>
      </c>
      <c r="H98" s="140"/>
      <c r="I98" s="141"/>
      <c r="J98" s="107">
        <v>350</v>
      </c>
      <c r="K98" s="174"/>
      <c r="L98" s="92">
        <f t="shared" si="2"/>
        <v>350</v>
      </c>
      <c r="P98" s="150"/>
    </row>
    <row r="99" spans="1:16" s="149" customFormat="1" ht="31.5" customHeight="1" thickBot="1" x14ac:dyDescent="0.25">
      <c r="A99" s="173"/>
      <c r="B99" s="56" t="s">
        <v>14</v>
      </c>
      <c r="C99" s="57">
        <v>85</v>
      </c>
      <c r="D99" s="57">
        <v>2.5</v>
      </c>
      <c r="E99" s="58" t="s">
        <v>19</v>
      </c>
      <c r="F99" s="58"/>
      <c r="G99" s="100" t="s">
        <v>16</v>
      </c>
      <c r="H99" s="140"/>
      <c r="I99" s="141"/>
      <c r="J99" s="107">
        <v>450</v>
      </c>
      <c r="K99" s="174"/>
      <c r="L99" s="92">
        <f t="shared" si="2"/>
        <v>450</v>
      </c>
      <c r="P99" s="150"/>
    </row>
    <row r="100" spans="1:16" s="149" customFormat="1" ht="31.5" customHeight="1" thickBot="1" x14ac:dyDescent="0.25">
      <c r="A100" s="173"/>
      <c r="B100" s="56" t="s">
        <v>14</v>
      </c>
      <c r="C100" s="57">
        <v>86</v>
      </c>
      <c r="D100" s="59">
        <v>2.12</v>
      </c>
      <c r="E100" s="58" t="s">
        <v>25</v>
      </c>
      <c r="F100" s="58"/>
      <c r="G100" s="100" t="s">
        <v>16</v>
      </c>
      <c r="H100" s="140"/>
      <c r="I100" s="141"/>
      <c r="J100" s="107">
        <v>500</v>
      </c>
      <c r="K100" s="174"/>
      <c r="L100" s="92">
        <f t="shared" si="2"/>
        <v>500</v>
      </c>
      <c r="P100" s="150"/>
    </row>
    <row r="101" spans="1:16" s="149" customFormat="1" ht="31.5" customHeight="1" thickBot="1" x14ac:dyDescent="0.25">
      <c r="A101" s="173"/>
      <c r="B101" s="56" t="s">
        <v>14</v>
      </c>
      <c r="C101" s="57">
        <v>87</v>
      </c>
      <c r="D101" s="57">
        <v>2.2999999999999998</v>
      </c>
      <c r="E101" s="58" t="s">
        <v>26</v>
      </c>
      <c r="F101" s="58"/>
      <c r="G101" s="100" t="s">
        <v>16</v>
      </c>
      <c r="H101" s="140"/>
      <c r="I101" s="141"/>
      <c r="J101" s="107">
        <v>650</v>
      </c>
      <c r="K101" s="174"/>
      <c r="L101" s="92">
        <f t="shared" si="2"/>
        <v>650</v>
      </c>
      <c r="P101" s="150"/>
    </row>
    <row r="102" spans="1:16" s="149" customFormat="1" ht="31.5" customHeight="1" thickBot="1" x14ac:dyDescent="0.25">
      <c r="A102" s="173"/>
      <c r="B102" s="56" t="s">
        <v>14</v>
      </c>
      <c r="C102" s="57">
        <v>88</v>
      </c>
      <c r="D102" s="59">
        <v>2.13</v>
      </c>
      <c r="E102" s="58" t="s">
        <v>27</v>
      </c>
      <c r="F102" s="58"/>
      <c r="G102" s="100" t="s">
        <v>16</v>
      </c>
      <c r="H102" s="140"/>
      <c r="I102" s="141"/>
      <c r="J102" s="107">
        <v>950</v>
      </c>
      <c r="K102" s="174"/>
      <c r="L102" s="92">
        <f t="shared" si="2"/>
        <v>950</v>
      </c>
      <c r="P102" s="150"/>
    </row>
    <row r="103" spans="1:16" s="149" customFormat="1" ht="31.5" customHeight="1" thickBot="1" x14ac:dyDescent="0.25">
      <c r="A103" s="173"/>
      <c r="B103" s="56" t="s">
        <v>38</v>
      </c>
      <c r="C103" s="57">
        <v>89</v>
      </c>
      <c r="D103" s="57">
        <v>4.0999999999999996</v>
      </c>
      <c r="E103" s="60" t="s">
        <v>39</v>
      </c>
      <c r="F103" s="160"/>
      <c r="G103" s="100" t="s">
        <v>16</v>
      </c>
      <c r="H103" s="140"/>
      <c r="I103" s="140"/>
      <c r="J103" s="107">
        <v>8400</v>
      </c>
      <c r="K103" s="174"/>
      <c r="L103" s="92">
        <f t="shared" si="2"/>
        <v>8400</v>
      </c>
      <c r="P103" s="150"/>
    </row>
    <row r="104" spans="1:16" s="149" customFormat="1" ht="31.5" customHeight="1" thickBot="1" x14ac:dyDescent="0.25">
      <c r="A104" s="173"/>
      <c r="B104" s="56" t="s">
        <v>38</v>
      </c>
      <c r="C104" s="57">
        <v>90</v>
      </c>
      <c r="D104" s="57">
        <v>4.3</v>
      </c>
      <c r="E104" s="60" t="s">
        <v>41</v>
      </c>
      <c r="F104" s="58"/>
      <c r="G104" s="100" t="s">
        <v>16</v>
      </c>
      <c r="H104" s="140"/>
      <c r="I104" s="141"/>
      <c r="J104" s="107">
        <v>3600</v>
      </c>
      <c r="K104" s="174"/>
      <c r="L104" s="92">
        <f t="shared" si="2"/>
        <v>3600</v>
      </c>
      <c r="P104" s="150"/>
    </row>
    <row r="105" spans="1:16" s="149" customFormat="1" ht="31.5" customHeight="1" thickBot="1" x14ac:dyDescent="0.25">
      <c r="A105" s="173"/>
      <c r="B105" s="61" t="s">
        <v>44</v>
      </c>
      <c r="C105" s="57">
        <v>91</v>
      </c>
      <c r="D105" s="62" t="s">
        <v>302</v>
      </c>
      <c r="E105" s="58" t="s">
        <v>50</v>
      </c>
      <c r="F105" s="58" t="s">
        <v>48</v>
      </c>
      <c r="G105" s="100" t="s">
        <v>16</v>
      </c>
      <c r="H105" s="140"/>
      <c r="I105" s="141"/>
      <c r="J105" s="107">
        <v>550</v>
      </c>
      <c r="K105" s="174"/>
      <c r="L105" s="92">
        <f t="shared" si="2"/>
        <v>550</v>
      </c>
      <c r="P105" s="150"/>
    </row>
    <row r="106" spans="1:16" s="149" customFormat="1" ht="31.5" customHeight="1" thickBot="1" x14ac:dyDescent="0.25">
      <c r="A106" s="173"/>
      <c r="B106" s="61" t="s">
        <v>44</v>
      </c>
      <c r="C106" s="57">
        <v>92</v>
      </c>
      <c r="D106" s="62" t="s">
        <v>303</v>
      </c>
      <c r="E106" s="58" t="s">
        <v>52</v>
      </c>
      <c r="F106" s="58" t="s">
        <v>48</v>
      </c>
      <c r="G106" s="100" t="s">
        <v>16</v>
      </c>
      <c r="H106" s="140"/>
      <c r="I106" s="141"/>
      <c r="J106" s="107">
        <v>300</v>
      </c>
      <c r="K106" s="174"/>
      <c r="L106" s="92">
        <f t="shared" si="2"/>
        <v>300</v>
      </c>
      <c r="P106" s="150"/>
    </row>
    <row r="107" spans="1:16" s="149" customFormat="1" ht="31.5" customHeight="1" thickBot="1" x14ac:dyDescent="0.25">
      <c r="A107" s="173"/>
      <c r="B107" s="61" t="s">
        <v>44</v>
      </c>
      <c r="C107" s="57">
        <v>93</v>
      </c>
      <c r="D107" s="62" t="s">
        <v>320</v>
      </c>
      <c r="E107" s="58" t="s">
        <v>54</v>
      </c>
      <c r="F107" s="58" t="s">
        <v>48</v>
      </c>
      <c r="G107" s="100" t="s">
        <v>16</v>
      </c>
      <c r="H107" s="140"/>
      <c r="I107" s="141"/>
      <c r="J107" s="107">
        <v>750</v>
      </c>
      <c r="K107" s="174"/>
      <c r="L107" s="92">
        <f t="shared" si="2"/>
        <v>750</v>
      </c>
      <c r="P107" s="150"/>
    </row>
    <row r="108" spans="1:16" s="149" customFormat="1" ht="31.5" customHeight="1" thickBot="1" x14ac:dyDescent="0.25">
      <c r="A108" s="173"/>
      <c r="B108" s="61" t="s">
        <v>44</v>
      </c>
      <c r="C108" s="57">
        <v>94</v>
      </c>
      <c r="D108" s="62" t="s">
        <v>304</v>
      </c>
      <c r="E108" s="58" t="s">
        <v>58</v>
      </c>
      <c r="F108" s="58" t="s">
        <v>48</v>
      </c>
      <c r="G108" s="100" t="s">
        <v>16</v>
      </c>
      <c r="H108" s="140"/>
      <c r="I108" s="141"/>
      <c r="J108" s="107">
        <v>270</v>
      </c>
      <c r="K108" s="174"/>
      <c r="L108" s="92">
        <f t="shared" si="2"/>
        <v>270</v>
      </c>
      <c r="P108" s="150"/>
    </row>
    <row r="109" spans="1:16" s="149" customFormat="1" ht="31.5" customHeight="1" thickBot="1" x14ac:dyDescent="0.25">
      <c r="A109" s="173"/>
      <c r="B109" s="61" t="s">
        <v>44</v>
      </c>
      <c r="C109" s="57">
        <v>95</v>
      </c>
      <c r="D109" s="62" t="s">
        <v>305</v>
      </c>
      <c r="E109" s="58" t="s">
        <v>64</v>
      </c>
      <c r="F109" s="58" t="s">
        <v>48</v>
      </c>
      <c r="G109" s="100" t="s">
        <v>16</v>
      </c>
      <c r="H109" s="140"/>
      <c r="I109" s="141"/>
      <c r="J109" s="107">
        <v>360</v>
      </c>
      <c r="K109" s="174"/>
      <c r="L109" s="92">
        <f t="shared" si="2"/>
        <v>360</v>
      </c>
      <c r="P109" s="150"/>
    </row>
    <row r="110" spans="1:16" s="149" customFormat="1" ht="31.5" customHeight="1" thickBot="1" x14ac:dyDescent="0.25">
      <c r="A110" s="173"/>
      <c r="B110" s="61" t="s">
        <v>44</v>
      </c>
      <c r="C110" s="57">
        <v>96</v>
      </c>
      <c r="D110" s="62" t="s">
        <v>281</v>
      </c>
      <c r="E110" s="58" t="s">
        <v>66</v>
      </c>
      <c r="F110" s="58" t="s">
        <v>48</v>
      </c>
      <c r="G110" s="100" t="s">
        <v>16</v>
      </c>
      <c r="H110" s="140"/>
      <c r="I110" s="141"/>
      <c r="J110" s="107">
        <v>280</v>
      </c>
      <c r="K110" s="174"/>
      <c r="L110" s="92">
        <f t="shared" si="2"/>
        <v>280</v>
      </c>
      <c r="P110" s="150"/>
    </row>
    <row r="111" spans="1:16" s="149" customFormat="1" ht="31.5" customHeight="1" thickBot="1" x14ac:dyDescent="0.25">
      <c r="A111" s="173"/>
      <c r="B111" s="65" t="s">
        <v>140</v>
      </c>
      <c r="C111" s="57">
        <v>97</v>
      </c>
      <c r="D111" s="62" t="s">
        <v>308</v>
      </c>
      <c r="E111" s="60" t="s">
        <v>144</v>
      </c>
      <c r="F111" s="58"/>
      <c r="G111" s="100" t="s">
        <v>16</v>
      </c>
      <c r="H111" s="140"/>
      <c r="I111" s="140"/>
      <c r="J111" s="107">
        <v>455</v>
      </c>
      <c r="K111" s="174"/>
      <c r="L111" s="92">
        <f t="shared" si="2"/>
        <v>455</v>
      </c>
      <c r="P111" s="150"/>
    </row>
    <row r="112" spans="1:16" s="149" customFormat="1" ht="31.5" customHeight="1" thickBot="1" x14ac:dyDescent="0.25">
      <c r="A112" s="173"/>
      <c r="B112" s="65" t="s">
        <v>140</v>
      </c>
      <c r="C112" s="57">
        <v>98</v>
      </c>
      <c r="D112" s="62" t="s">
        <v>309</v>
      </c>
      <c r="E112" s="60" t="s">
        <v>146</v>
      </c>
      <c r="F112" s="58"/>
      <c r="G112" s="100" t="s">
        <v>16</v>
      </c>
      <c r="H112" s="140"/>
      <c r="I112" s="140"/>
      <c r="J112" s="107">
        <v>515</v>
      </c>
      <c r="K112" s="174"/>
      <c r="L112" s="92">
        <f t="shared" si="2"/>
        <v>515</v>
      </c>
      <c r="P112" s="150"/>
    </row>
    <row r="113" spans="1:16" s="149" customFormat="1" ht="31.5" customHeight="1" thickBot="1" x14ac:dyDescent="0.25">
      <c r="A113" s="173"/>
      <c r="B113" s="61" t="s">
        <v>155</v>
      </c>
      <c r="C113" s="57">
        <v>99</v>
      </c>
      <c r="D113" s="62" t="s">
        <v>322</v>
      </c>
      <c r="E113" s="58" t="s">
        <v>157</v>
      </c>
      <c r="F113" s="63"/>
      <c r="G113" s="100" t="s">
        <v>158</v>
      </c>
      <c r="H113" s="146"/>
      <c r="I113" s="146"/>
      <c r="J113" s="107">
        <v>7</v>
      </c>
      <c r="K113" s="174"/>
      <c r="L113" s="92">
        <f t="shared" si="2"/>
        <v>7</v>
      </c>
      <c r="P113" s="150"/>
    </row>
    <row r="114" spans="1:16" s="149" customFormat="1" ht="31.5" customHeight="1" thickBot="1" x14ac:dyDescent="0.25">
      <c r="A114" s="173"/>
      <c r="B114" s="61" t="s">
        <v>155</v>
      </c>
      <c r="C114" s="57">
        <v>100</v>
      </c>
      <c r="D114" s="62" t="s">
        <v>323</v>
      </c>
      <c r="E114" s="58" t="s">
        <v>160</v>
      </c>
      <c r="F114" s="63"/>
      <c r="G114" s="100" t="s">
        <v>158</v>
      </c>
      <c r="H114" s="146"/>
      <c r="I114" s="146"/>
      <c r="J114" s="107">
        <v>8</v>
      </c>
      <c r="K114" s="174"/>
      <c r="L114" s="92">
        <f t="shared" si="2"/>
        <v>8</v>
      </c>
      <c r="P114" s="150"/>
    </row>
    <row r="115" spans="1:16" s="149" customFormat="1" ht="31.5" customHeight="1" thickBot="1" x14ac:dyDescent="0.25">
      <c r="A115" s="173"/>
      <c r="B115" s="61" t="s">
        <v>155</v>
      </c>
      <c r="C115" s="57">
        <v>101</v>
      </c>
      <c r="D115" s="62" t="s">
        <v>324</v>
      </c>
      <c r="E115" s="58" t="s">
        <v>162</v>
      </c>
      <c r="F115" s="63"/>
      <c r="G115" s="100" t="s">
        <v>158</v>
      </c>
      <c r="H115" s="146"/>
      <c r="I115" s="146"/>
      <c r="J115" s="107">
        <v>7</v>
      </c>
      <c r="K115" s="174"/>
      <c r="L115" s="92">
        <f t="shared" si="2"/>
        <v>7</v>
      </c>
      <c r="P115" s="150"/>
    </row>
    <row r="116" spans="1:16" s="149" customFormat="1" ht="31.5" customHeight="1" thickBot="1" x14ac:dyDescent="0.25">
      <c r="A116" s="173"/>
      <c r="B116" s="61" t="s">
        <v>155</v>
      </c>
      <c r="C116" s="57">
        <v>102</v>
      </c>
      <c r="D116" s="62" t="s">
        <v>325</v>
      </c>
      <c r="E116" s="58" t="s">
        <v>164</v>
      </c>
      <c r="F116" s="63"/>
      <c r="G116" s="100" t="s">
        <v>158</v>
      </c>
      <c r="H116" s="146"/>
      <c r="I116" s="146"/>
      <c r="J116" s="107">
        <v>5</v>
      </c>
      <c r="K116" s="174"/>
      <c r="L116" s="92">
        <f t="shared" si="2"/>
        <v>5</v>
      </c>
      <c r="P116" s="150"/>
    </row>
    <row r="117" spans="1:16" s="149" customFormat="1" ht="31.5" customHeight="1" thickBot="1" x14ac:dyDescent="0.25">
      <c r="A117" s="173"/>
      <c r="B117" s="61" t="s">
        <v>155</v>
      </c>
      <c r="C117" s="57">
        <v>103</v>
      </c>
      <c r="D117" s="62" t="s">
        <v>149</v>
      </c>
      <c r="E117" s="58" t="s">
        <v>166</v>
      </c>
      <c r="F117" s="63"/>
      <c r="G117" s="100" t="s">
        <v>158</v>
      </c>
      <c r="H117" s="146"/>
      <c r="I117" s="146"/>
      <c r="J117" s="107">
        <v>7</v>
      </c>
      <c r="K117" s="174"/>
      <c r="L117" s="92">
        <f t="shared" si="2"/>
        <v>7</v>
      </c>
      <c r="P117" s="150"/>
    </row>
    <row r="118" spans="1:16" s="149" customFormat="1" ht="43.5" customHeight="1" thickBot="1" x14ac:dyDescent="0.25">
      <c r="A118" s="173"/>
      <c r="B118" s="61" t="s">
        <v>155</v>
      </c>
      <c r="C118" s="57">
        <v>104</v>
      </c>
      <c r="D118" s="62" t="s">
        <v>151</v>
      </c>
      <c r="E118" s="58" t="s">
        <v>168</v>
      </c>
      <c r="F118" s="63" t="s">
        <v>169</v>
      </c>
      <c r="G118" s="100" t="s">
        <v>158</v>
      </c>
      <c r="H118" s="146"/>
      <c r="I118" s="146"/>
      <c r="J118" s="107">
        <v>13</v>
      </c>
      <c r="K118" s="174"/>
      <c r="L118" s="92">
        <f t="shared" si="2"/>
        <v>13</v>
      </c>
      <c r="P118" s="150"/>
    </row>
    <row r="119" spans="1:16" s="149" customFormat="1" ht="43.5" customHeight="1" thickBot="1" x14ac:dyDescent="0.25">
      <c r="A119" s="173"/>
      <c r="B119" s="61" t="s">
        <v>155</v>
      </c>
      <c r="C119" s="57">
        <v>105</v>
      </c>
      <c r="D119" s="62" t="s">
        <v>153</v>
      </c>
      <c r="E119" s="58" t="s">
        <v>170</v>
      </c>
      <c r="F119" s="63" t="s">
        <v>169</v>
      </c>
      <c r="G119" s="100" t="s">
        <v>158</v>
      </c>
      <c r="H119" s="146"/>
      <c r="I119" s="146"/>
      <c r="J119" s="107">
        <v>17</v>
      </c>
      <c r="K119" s="174"/>
      <c r="L119" s="92">
        <f t="shared" si="2"/>
        <v>17</v>
      </c>
      <c r="P119" s="150"/>
    </row>
    <row r="120" spans="1:16" s="149" customFormat="1" ht="31.5" customHeight="1" thickBot="1" x14ac:dyDescent="0.25">
      <c r="A120" s="173"/>
      <c r="B120" s="61" t="s">
        <v>171</v>
      </c>
      <c r="C120" s="57">
        <v>106</v>
      </c>
      <c r="D120" s="62" t="s">
        <v>163</v>
      </c>
      <c r="E120" s="60" t="s">
        <v>179</v>
      </c>
      <c r="F120" s="63"/>
      <c r="G120" s="100" t="s">
        <v>16</v>
      </c>
      <c r="H120" s="140"/>
      <c r="I120" s="141"/>
      <c r="J120" s="107">
        <v>2400</v>
      </c>
      <c r="K120" s="174"/>
      <c r="L120" s="92">
        <f t="shared" si="2"/>
        <v>2400</v>
      </c>
      <c r="P120" s="150"/>
    </row>
    <row r="121" spans="1:16" s="149" customFormat="1" ht="31.5" customHeight="1" thickBot="1" x14ac:dyDescent="0.25">
      <c r="A121" s="173"/>
      <c r="B121" s="61" t="s">
        <v>171</v>
      </c>
      <c r="C121" s="57">
        <v>107</v>
      </c>
      <c r="D121" s="62" t="s">
        <v>167</v>
      </c>
      <c r="E121" s="60" t="s">
        <v>183</v>
      </c>
      <c r="F121" s="63"/>
      <c r="G121" s="100" t="s">
        <v>16</v>
      </c>
      <c r="H121" s="140"/>
      <c r="I121" s="141"/>
      <c r="J121" s="107">
        <v>1600</v>
      </c>
      <c r="K121" s="174"/>
      <c r="L121" s="92">
        <f t="shared" si="2"/>
        <v>1600</v>
      </c>
      <c r="P121" s="150"/>
    </row>
    <row r="122" spans="1:16" s="149" customFormat="1" ht="31.5" customHeight="1" thickBot="1" x14ac:dyDescent="0.25">
      <c r="A122" s="173"/>
      <c r="B122" s="61" t="s">
        <v>184</v>
      </c>
      <c r="C122" s="57">
        <v>108</v>
      </c>
      <c r="D122" s="62" t="s">
        <v>174</v>
      </c>
      <c r="E122" s="60" t="s">
        <v>187</v>
      </c>
      <c r="F122" s="63"/>
      <c r="G122" s="100" t="s">
        <v>158</v>
      </c>
      <c r="H122" s="146"/>
      <c r="I122" s="146"/>
      <c r="J122" s="107">
        <v>13</v>
      </c>
      <c r="K122" s="174"/>
      <c r="L122" s="92">
        <f t="shared" si="2"/>
        <v>13</v>
      </c>
      <c r="P122" s="150"/>
    </row>
    <row r="123" spans="1:16" s="149" customFormat="1" ht="31.5" customHeight="1" thickBot="1" x14ac:dyDescent="0.25">
      <c r="A123" s="173"/>
      <c r="B123" s="61" t="s">
        <v>184</v>
      </c>
      <c r="C123" s="57">
        <v>109</v>
      </c>
      <c r="D123" s="62" t="s">
        <v>176</v>
      </c>
      <c r="E123" s="60" t="s">
        <v>189</v>
      </c>
      <c r="F123" s="63"/>
      <c r="G123" s="100" t="s">
        <v>158</v>
      </c>
      <c r="H123" s="146"/>
      <c r="I123" s="146"/>
      <c r="J123" s="107">
        <v>22</v>
      </c>
      <c r="K123" s="174"/>
      <c r="L123" s="92">
        <f t="shared" si="2"/>
        <v>22</v>
      </c>
      <c r="P123" s="150"/>
    </row>
    <row r="124" spans="1:16" s="149" customFormat="1" ht="31.5" customHeight="1" thickBot="1" x14ac:dyDescent="0.25">
      <c r="A124" s="173"/>
      <c r="B124" s="61" t="s">
        <v>184</v>
      </c>
      <c r="C124" s="57">
        <v>110</v>
      </c>
      <c r="D124" s="62" t="s">
        <v>178</v>
      </c>
      <c r="E124" s="60" t="s">
        <v>191</v>
      </c>
      <c r="F124" s="63"/>
      <c r="G124" s="100" t="s">
        <v>158</v>
      </c>
      <c r="H124" s="146"/>
      <c r="I124" s="146"/>
      <c r="J124" s="107">
        <v>54</v>
      </c>
      <c r="K124" s="174"/>
      <c r="L124" s="92">
        <f t="shared" si="2"/>
        <v>54</v>
      </c>
      <c r="P124" s="150"/>
    </row>
    <row r="125" spans="1:16" s="149" customFormat="1" ht="31.5" customHeight="1" thickBot="1" x14ac:dyDescent="0.25">
      <c r="A125" s="173"/>
      <c r="B125" s="61" t="s">
        <v>184</v>
      </c>
      <c r="C125" s="57">
        <v>111</v>
      </c>
      <c r="D125" s="62" t="s">
        <v>180</v>
      </c>
      <c r="E125" s="60" t="s">
        <v>193</v>
      </c>
      <c r="F125" s="63"/>
      <c r="G125" s="100" t="s">
        <v>158</v>
      </c>
      <c r="H125" s="146"/>
      <c r="I125" s="146"/>
      <c r="J125" s="107">
        <v>18</v>
      </c>
      <c r="K125" s="174"/>
      <c r="L125" s="92">
        <f t="shared" si="2"/>
        <v>18</v>
      </c>
      <c r="P125" s="150"/>
    </row>
    <row r="126" spans="1:16" s="149" customFormat="1" ht="31.5" customHeight="1" thickBot="1" x14ac:dyDescent="0.25">
      <c r="A126" s="173"/>
      <c r="B126" s="61" t="s">
        <v>184</v>
      </c>
      <c r="C126" s="57">
        <v>112</v>
      </c>
      <c r="D126" s="62" t="s">
        <v>182</v>
      </c>
      <c r="E126" s="60" t="s">
        <v>194</v>
      </c>
      <c r="F126" s="63"/>
      <c r="G126" s="100" t="s">
        <v>158</v>
      </c>
      <c r="H126" s="146"/>
      <c r="I126" s="146"/>
      <c r="J126" s="107">
        <v>13</v>
      </c>
      <c r="K126" s="174"/>
      <c r="L126" s="92">
        <f t="shared" si="2"/>
        <v>13</v>
      </c>
      <c r="P126" s="150"/>
    </row>
    <row r="127" spans="1:16" s="149" customFormat="1" ht="31.5" customHeight="1" thickBot="1" x14ac:dyDescent="0.25">
      <c r="A127" s="173"/>
      <c r="B127" s="61" t="s">
        <v>184</v>
      </c>
      <c r="C127" s="57">
        <v>113</v>
      </c>
      <c r="D127" s="62" t="s">
        <v>326</v>
      </c>
      <c r="E127" s="60" t="s">
        <v>195</v>
      </c>
      <c r="F127" s="63"/>
      <c r="G127" s="100" t="s">
        <v>158</v>
      </c>
      <c r="H127" s="146"/>
      <c r="I127" s="146"/>
      <c r="J127" s="107">
        <v>50</v>
      </c>
      <c r="K127" s="174"/>
      <c r="L127" s="92">
        <f t="shared" si="2"/>
        <v>50</v>
      </c>
      <c r="P127" s="150"/>
    </row>
    <row r="128" spans="1:16" s="149" customFormat="1" ht="31.5" customHeight="1" thickBot="1" x14ac:dyDescent="0.25">
      <c r="A128" s="173"/>
      <c r="B128" s="61" t="s">
        <v>184</v>
      </c>
      <c r="C128" s="57">
        <v>114</v>
      </c>
      <c r="D128" s="62" t="s">
        <v>327</v>
      </c>
      <c r="E128" s="58" t="s">
        <v>196</v>
      </c>
      <c r="F128" s="63"/>
      <c r="G128" s="100" t="s">
        <v>158</v>
      </c>
      <c r="H128" s="146"/>
      <c r="I128" s="146"/>
      <c r="J128" s="107">
        <v>60</v>
      </c>
      <c r="K128" s="174"/>
      <c r="L128" s="92">
        <f t="shared" si="2"/>
        <v>60</v>
      </c>
      <c r="P128" s="150"/>
    </row>
    <row r="129" spans="1:16" s="149" customFormat="1" ht="31.5" customHeight="1" thickBot="1" x14ac:dyDescent="0.25">
      <c r="A129" s="173"/>
      <c r="B129" s="61" t="s">
        <v>184</v>
      </c>
      <c r="C129" s="57">
        <v>115</v>
      </c>
      <c r="D129" s="62" t="s">
        <v>328</v>
      </c>
      <c r="E129" s="60" t="s">
        <v>197</v>
      </c>
      <c r="F129" s="63"/>
      <c r="G129" s="100" t="s">
        <v>16</v>
      </c>
      <c r="H129" s="146"/>
      <c r="I129" s="146"/>
      <c r="J129" s="107">
        <v>60</v>
      </c>
      <c r="K129" s="174"/>
      <c r="L129" s="92">
        <f t="shared" si="2"/>
        <v>60</v>
      </c>
      <c r="P129" s="150"/>
    </row>
    <row r="130" spans="1:16" s="149" customFormat="1" ht="31.5" customHeight="1" thickBot="1" x14ac:dyDescent="0.25">
      <c r="A130" s="173"/>
      <c r="B130" s="61" t="s">
        <v>184</v>
      </c>
      <c r="C130" s="57">
        <v>116</v>
      </c>
      <c r="D130" s="62" t="s">
        <v>310</v>
      </c>
      <c r="E130" s="60" t="s">
        <v>198</v>
      </c>
      <c r="F130" s="63"/>
      <c r="G130" s="100" t="s">
        <v>158</v>
      </c>
      <c r="H130" s="140"/>
      <c r="I130" s="141"/>
      <c r="J130" s="107">
        <v>50</v>
      </c>
      <c r="K130" s="174"/>
      <c r="L130" s="92">
        <f t="shared" si="2"/>
        <v>50</v>
      </c>
      <c r="P130" s="150"/>
    </row>
    <row r="131" spans="1:16" s="149" customFormat="1" ht="31.5" customHeight="1" thickBot="1" x14ac:dyDescent="0.25">
      <c r="A131" s="173"/>
      <c r="B131" s="61" t="s">
        <v>184</v>
      </c>
      <c r="C131" s="57">
        <v>117</v>
      </c>
      <c r="D131" s="62" t="s">
        <v>311</v>
      </c>
      <c r="E131" s="60" t="s">
        <v>199</v>
      </c>
      <c r="F131" s="63"/>
      <c r="G131" s="100" t="s">
        <v>158</v>
      </c>
      <c r="H131" s="140"/>
      <c r="I131" s="141"/>
      <c r="J131" s="107">
        <v>55</v>
      </c>
      <c r="K131" s="174"/>
      <c r="L131" s="92">
        <f t="shared" si="2"/>
        <v>55</v>
      </c>
      <c r="P131" s="150"/>
    </row>
    <row r="132" spans="1:16" s="149" customFormat="1" ht="31.5" customHeight="1" thickBot="1" x14ac:dyDescent="0.25">
      <c r="A132" s="173"/>
      <c r="B132" s="61" t="s">
        <v>184</v>
      </c>
      <c r="C132" s="57">
        <v>118</v>
      </c>
      <c r="D132" s="62" t="s">
        <v>312</v>
      </c>
      <c r="E132" s="58" t="s">
        <v>200</v>
      </c>
      <c r="F132" s="63"/>
      <c r="G132" s="100" t="s">
        <v>158</v>
      </c>
      <c r="H132" s="140"/>
      <c r="I132" s="141"/>
      <c r="J132" s="107">
        <v>65</v>
      </c>
      <c r="K132" s="174"/>
      <c r="L132" s="92">
        <f t="shared" si="2"/>
        <v>65</v>
      </c>
      <c r="P132" s="150"/>
    </row>
    <row r="133" spans="1:16" s="149" customFormat="1" ht="31.5" customHeight="1" thickBot="1" x14ac:dyDescent="0.25">
      <c r="A133" s="173"/>
      <c r="B133" s="61" t="s">
        <v>184</v>
      </c>
      <c r="C133" s="57">
        <v>119</v>
      </c>
      <c r="D133" s="62" t="s">
        <v>313</v>
      </c>
      <c r="E133" s="58" t="s">
        <v>201</v>
      </c>
      <c r="F133" s="63"/>
      <c r="G133" s="100" t="s">
        <v>158</v>
      </c>
      <c r="H133" s="140"/>
      <c r="I133" s="141"/>
      <c r="J133" s="107">
        <v>32</v>
      </c>
      <c r="K133" s="174"/>
      <c r="L133" s="92">
        <f t="shared" si="2"/>
        <v>32</v>
      </c>
      <c r="P133" s="150"/>
    </row>
    <row r="134" spans="1:16" s="149" customFormat="1" ht="31.5" customHeight="1" thickBot="1" x14ac:dyDescent="0.25">
      <c r="A134" s="173"/>
      <c r="B134" s="61" t="s">
        <v>184</v>
      </c>
      <c r="C134" s="57">
        <v>120</v>
      </c>
      <c r="D134" s="62" t="s">
        <v>314</v>
      </c>
      <c r="E134" s="58" t="s">
        <v>202</v>
      </c>
      <c r="F134" s="63"/>
      <c r="G134" s="100" t="s">
        <v>158</v>
      </c>
      <c r="H134" s="140"/>
      <c r="I134" s="141"/>
      <c r="J134" s="107">
        <v>55</v>
      </c>
      <c r="K134" s="174"/>
      <c r="L134" s="92">
        <f t="shared" si="2"/>
        <v>55</v>
      </c>
      <c r="P134" s="150"/>
    </row>
    <row r="135" spans="1:16" s="149" customFormat="1" ht="31.5" customHeight="1" thickBot="1" x14ac:dyDescent="0.25">
      <c r="A135" s="173"/>
      <c r="B135" s="61" t="s">
        <v>203</v>
      </c>
      <c r="C135" s="57">
        <v>121</v>
      </c>
      <c r="D135" s="62" t="s">
        <v>186</v>
      </c>
      <c r="E135" s="60" t="s">
        <v>205</v>
      </c>
      <c r="F135" s="58" t="s">
        <v>48</v>
      </c>
      <c r="G135" s="100" t="s">
        <v>16</v>
      </c>
      <c r="H135" s="140"/>
      <c r="I135" s="141"/>
      <c r="J135" s="107">
        <v>2500</v>
      </c>
      <c r="K135" s="174"/>
      <c r="L135" s="92">
        <f t="shared" si="2"/>
        <v>2500</v>
      </c>
      <c r="P135" s="150"/>
    </row>
    <row r="136" spans="1:16" s="149" customFormat="1" ht="31.5" customHeight="1" thickBot="1" x14ac:dyDescent="0.25">
      <c r="A136" s="173"/>
      <c r="B136" s="61" t="s">
        <v>203</v>
      </c>
      <c r="C136" s="57">
        <v>122</v>
      </c>
      <c r="D136" s="62" t="s">
        <v>188</v>
      </c>
      <c r="E136" s="60" t="s">
        <v>207</v>
      </c>
      <c r="F136" s="58" t="s">
        <v>48</v>
      </c>
      <c r="G136" s="100" t="s">
        <v>16</v>
      </c>
      <c r="H136" s="140"/>
      <c r="I136" s="141"/>
      <c r="J136" s="107">
        <v>2400</v>
      </c>
      <c r="K136" s="174"/>
      <c r="L136" s="92">
        <f t="shared" si="2"/>
        <v>2400</v>
      </c>
      <c r="P136" s="150"/>
    </row>
    <row r="137" spans="1:16" s="149" customFormat="1" ht="31.5" customHeight="1" thickBot="1" x14ac:dyDescent="0.25">
      <c r="A137" s="173"/>
      <c r="B137" s="61" t="s">
        <v>212</v>
      </c>
      <c r="C137" s="57">
        <v>123</v>
      </c>
      <c r="D137" s="62" t="s">
        <v>315</v>
      </c>
      <c r="E137" s="60" t="s">
        <v>221</v>
      </c>
      <c r="F137" s="63"/>
      <c r="G137" s="100" t="s">
        <v>158</v>
      </c>
      <c r="H137" s="140"/>
      <c r="I137" s="140"/>
      <c r="J137" s="107">
        <v>2500</v>
      </c>
      <c r="K137" s="174"/>
      <c r="L137" s="92">
        <f t="shared" si="2"/>
        <v>2500</v>
      </c>
      <c r="P137" s="150"/>
    </row>
    <row r="138" spans="1:16" s="149" customFormat="1" ht="31.5" customHeight="1" thickBot="1" x14ac:dyDescent="0.25">
      <c r="A138" s="173"/>
      <c r="B138" s="61" t="s">
        <v>212</v>
      </c>
      <c r="C138" s="57">
        <v>124</v>
      </c>
      <c r="D138" s="62" t="s">
        <v>316</v>
      </c>
      <c r="E138" s="60" t="s">
        <v>222</v>
      </c>
      <c r="F138" s="63"/>
      <c r="G138" s="100" t="s">
        <v>158</v>
      </c>
      <c r="H138" s="140"/>
      <c r="I138" s="141"/>
      <c r="J138" s="107">
        <v>2800</v>
      </c>
      <c r="K138" s="174"/>
      <c r="L138" s="92">
        <f t="shared" si="2"/>
        <v>2800</v>
      </c>
      <c r="P138" s="150"/>
    </row>
    <row r="139" spans="1:16" s="149" customFormat="1" ht="31.5" customHeight="1" thickBot="1" x14ac:dyDescent="0.25">
      <c r="A139" s="173"/>
      <c r="B139" s="68" t="s">
        <v>227</v>
      </c>
      <c r="C139" s="57">
        <v>125</v>
      </c>
      <c r="D139" s="62" t="s">
        <v>317</v>
      </c>
      <c r="E139" s="60" t="s">
        <v>230</v>
      </c>
      <c r="F139" s="63"/>
      <c r="G139" s="161" t="s">
        <v>16</v>
      </c>
      <c r="H139" s="140"/>
      <c r="I139" s="141"/>
      <c r="J139" s="107">
        <v>4500</v>
      </c>
      <c r="K139" s="174"/>
      <c r="L139" s="92">
        <f t="shared" si="2"/>
        <v>4500</v>
      </c>
      <c r="P139" s="150"/>
    </row>
    <row r="140" spans="1:16" s="149" customFormat="1" ht="31.5" customHeight="1" thickBot="1" x14ac:dyDescent="0.25">
      <c r="A140" s="173"/>
      <c r="B140" s="114" t="s">
        <v>14</v>
      </c>
      <c r="C140" s="66">
        <v>126</v>
      </c>
      <c r="D140" s="66">
        <v>2.15</v>
      </c>
      <c r="E140" s="162" t="s">
        <v>29</v>
      </c>
      <c r="F140" s="67"/>
      <c r="G140" s="101" t="s">
        <v>16</v>
      </c>
      <c r="H140" s="140"/>
      <c r="I140" s="141"/>
      <c r="J140" s="108">
        <v>2500</v>
      </c>
      <c r="K140" s="174"/>
      <c r="L140" s="93">
        <f t="shared" si="2"/>
        <v>2500</v>
      </c>
      <c r="P140" s="150"/>
    </row>
    <row r="141" spans="1:16" s="149" customFormat="1" ht="31.5" customHeight="1" thickBot="1" x14ac:dyDescent="0.25">
      <c r="A141" s="169" t="s">
        <v>329</v>
      </c>
      <c r="B141" s="71" t="s">
        <v>38</v>
      </c>
      <c r="C141" s="72">
        <v>127</v>
      </c>
      <c r="D141" s="72">
        <v>4.2</v>
      </c>
      <c r="E141" s="163" t="s">
        <v>40</v>
      </c>
      <c r="F141" s="73"/>
      <c r="G141" s="102" t="s">
        <v>16</v>
      </c>
      <c r="H141" s="142"/>
      <c r="I141" s="143"/>
      <c r="J141" s="109">
        <v>3600</v>
      </c>
      <c r="K141" s="172"/>
      <c r="L141" s="94">
        <f>J141*(1-$K$141)</f>
        <v>3600</v>
      </c>
      <c r="P141" s="150"/>
    </row>
    <row r="142" spans="1:16" s="149" customFormat="1" ht="31.5" customHeight="1" thickBot="1" x14ac:dyDescent="0.25">
      <c r="A142" s="170"/>
      <c r="B142" s="74" t="s">
        <v>38</v>
      </c>
      <c r="C142" s="75">
        <v>128</v>
      </c>
      <c r="D142" s="75">
        <v>4.4000000000000004</v>
      </c>
      <c r="E142" s="77" t="s">
        <v>42</v>
      </c>
      <c r="F142" s="76"/>
      <c r="G142" s="103" t="s">
        <v>16</v>
      </c>
      <c r="H142" s="142"/>
      <c r="I142" s="143"/>
      <c r="J142" s="110">
        <v>3600</v>
      </c>
      <c r="K142" s="172"/>
      <c r="L142" s="95">
        <f>J142*(1-$K$141)</f>
        <v>3600</v>
      </c>
      <c r="P142" s="150"/>
    </row>
    <row r="143" spans="1:16" s="149" customFormat="1" ht="31.5" customHeight="1" thickBot="1" x14ac:dyDescent="0.25">
      <c r="A143" s="170"/>
      <c r="B143" s="74" t="s">
        <v>38</v>
      </c>
      <c r="C143" s="75">
        <v>129</v>
      </c>
      <c r="D143" s="75">
        <v>4.5</v>
      </c>
      <c r="E143" s="77" t="s">
        <v>43</v>
      </c>
      <c r="F143" s="76"/>
      <c r="G143" s="103" t="s">
        <v>16</v>
      </c>
      <c r="H143" s="142"/>
      <c r="I143" s="143"/>
      <c r="J143" s="110">
        <v>3200</v>
      </c>
      <c r="K143" s="172"/>
      <c r="L143" s="95">
        <f>J143*(1-$K$141)</f>
        <v>3200</v>
      </c>
      <c r="P143" s="150"/>
    </row>
    <row r="144" spans="1:16" s="149" customFormat="1" ht="31.5" customHeight="1" thickBot="1" x14ac:dyDescent="0.25">
      <c r="A144" s="170"/>
      <c r="B144" s="78" t="s">
        <v>44</v>
      </c>
      <c r="C144" s="75">
        <v>130</v>
      </c>
      <c r="D144" s="79" t="s">
        <v>304</v>
      </c>
      <c r="E144" s="76" t="s">
        <v>56</v>
      </c>
      <c r="F144" s="76" t="s">
        <v>48</v>
      </c>
      <c r="G144" s="103" t="s">
        <v>16</v>
      </c>
      <c r="H144" s="142"/>
      <c r="I144" s="143"/>
      <c r="J144" s="110">
        <v>130</v>
      </c>
      <c r="K144" s="172"/>
      <c r="L144" s="95">
        <f t="shared" ref="L144:L166" si="3">J144*(1-$K$141)</f>
        <v>130</v>
      </c>
      <c r="P144" s="150"/>
    </row>
    <row r="145" spans="1:16" s="149" customFormat="1" ht="31.5" customHeight="1" thickBot="1" x14ac:dyDescent="0.25">
      <c r="A145" s="170"/>
      <c r="B145" s="78" t="s">
        <v>44</v>
      </c>
      <c r="C145" s="75">
        <v>131</v>
      </c>
      <c r="D145" s="79" t="s">
        <v>321</v>
      </c>
      <c r="E145" s="76" t="s">
        <v>60</v>
      </c>
      <c r="F145" s="76" t="s">
        <v>48</v>
      </c>
      <c r="G145" s="103" t="s">
        <v>16</v>
      </c>
      <c r="H145" s="142"/>
      <c r="I145" s="143"/>
      <c r="J145" s="110">
        <v>400</v>
      </c>
      <c r="K145" s="172"/>
      <c r="L145" s="95">
        <f t="shared" si="3"/>
        <v>400</v>
      </c>
      <c r="P145" s="150"/>
    </row>
    <row r="146" spans="1:16" s="149" customFormat="1" ht="31.5" customHeight="1" thickBot="1" x14ac:dyDescent="0.25">
      <c r="A146" s="170"/>
      <c r="B146" s="78" t="s">
        <v>44</v>
      </c>
      <c r="C146" s="75">
        <v>132</v>
      </c>
      <c r="D146" s="79" t="s">
        <v>305</v>
      </c>
      <c r="E146" s="76" t="s">
        <v>62</v>
      </c>
      <c r="F146" s="76" t="s">
        <v>48</v>
      </c>
      <c r="G146" s="103" t="s">
        <v>16</v>
      </c>
      <c r="H146" s="142"/>
      <c r="I146" s="143"/>
      <c r="J146" s="110">
        <v>460</v>
      </c>
      <c r="K146" s="172"/>
      <c r="L146" s="95">
        <f t="shared" si="3"/>
        <v>460</v>
      </c>
      <c r="P146" s="150"/>
    </row>
    <row r="147" spans="1:16" s="149" customFormat="1" ht="31.5" customHeight="1" thickBot="1" x14ac:dyDescent="0.25">
      <c r="A147" s="170"/>
      <c r="B147" s="78" t="s">
        <v>77</v>
      </c>
      <c r="C147" s="75">
        <v>133</v>
      </c>
      <c r="D147" s="79" t="s">
        <v>51</v>
      </c>
      <c r="E147" s="77" t="s">
        <v>79</v>
      </c>
      <c r="F147" s="76" t="s">
        <v>48</v>
      </c>
      <c r="G147" s="103" t="s">
        <v>16</v>
      </c>
      <c r="H147" s="142"/>
      <c r="I147" s="143"/>
      <c r="J147" s="110">
        <v>2100</v>
      </c>
      <c r="K147" s="172"/>
      <c r="L147" s="95">
        <f t="shared" si="3"/>
        <v>2100</v>
      </c>
      <c r="P147" s="150"/>
    </row>
    <row r="148" spans="1:16" s="149" customFormat="1" ht="31.5" customHeight="1" thickBot="1" x14ac:dyDescent="0.25">
      <c r="A148" s="170"/>
      <c r="B148" s="78" t="s">
        <v>77</v>
      </c>
      <c r="C148" s="75">
        <v>134</v>
      </c>
      <c r="D148" s="79" t="s">
        <v>53</v>
      </c>
      <c r="E148" s="77" t="s">
        <v>80</v>
      </c>
      <c r="F148" s="76" t="s">
        <v>48</v>
      </c>
      <c r="G148" s="103" t="s">
        <v>16</v>
      </c>
      <c r="H148" s="142"/>
      <c r="I148" s="143"/>
      <c r="J148" s="110">
        <v>2500</v>
      </c>
      <c r="K148" s="172"/>
      <c r="L148" s="95">
        <f t="shared" si="3"/>
        <v>2500</v>
      </c>
      <c r="P148" s="150"/>
    </row>
    <row r="149" spans="1:16" s="149" customFormat="1" ht="31.5" customHeight="1" thickBot="1" x14ac:dyDescent="0.25">
      <c r="A149" s="170"/>
      <c r="B149" s="78" t="s">
        <v>77</v>
      </c>
      <c r="C149" s="75">
        <v>135</v>
      </c>
      <c r="D149" s="79" t="s">
        <v>55</v>
      </c>
      <c r="E149" s="77" t="s">
        <v>81</v>
      </c>
      <c r="F149" s="76" t="s">
        <v>48</v>
      </c>
      <c r="G149" s="103" t="s">
        <v>16</v>
      </c>
      <c r="H149" s="142"/>
      <c r="I149" s="143"/>
      <c r="J149" s="110">
        <v>4550</v>
      </c>
      <c r="K149" s="172"/>
      <c r="L149" s="95">
        <f t="shared" si="3"/>
        <v>4550</v>
      </c>
      <c r="P149" s="150"/>
    </row>
    <row r="150" spans="1:16" s="149" customFormat="1" ht="31.5" customHeight="1" thickBot="1" x14ac:dyDescent="0.25">
      <c r="A150" s="170"/>
      <c r="B150" s="78" t="s">
        <v>77</v>
      </c>
      <c r="C150" s="75">
        <v>136</v>
      </c>
      <c r="D150" s="79" t="s">
        <v>57</v>
      </c>
      <c r="E150" s="77" t="s">
        <v>82</v>
      </c>
      <c r="F150" s="76"/>
      <c r="G150" s="103" t="s">
        <v>16</v>
      </c>
      <c r="H150" s="142"/>
      <c r="I150" s="143"/>
      <c r="J150" s="110">
        <v>10</v>
      </c>
      <c r="K150" s="172"/>
      <c r="L150" s="95">
        <f t="shared" si="3"/>
        <v>10</v>
      </c>
      <c r="P150" s="150"/>
    </row>
    <row r="151" spans="1:16" s="149" customFormat="1" ht="31.5" customHeight="1" thickBot="1" x14ac:dyDescent="0.25">
      <c r="A151" s="170"/>
      <c r="B151" s="78" t="s">
        <v>77</v>
      </c>
      <c r="C151" s="75">
        <v>137</v>
      </c>
      <c r="D151" s="79" t="s">
        <v>59</v>
      </c>
      <c r="E151" s="77" t="s">
        <v>83</v>
      </c>
      <c r="F151" s="76" t="s">
        <v>48</v>
      </c>
      <c r="G151" s="103" t="s">
        <v>16</v>
      </c>
      <c r="H151" s="142"/>
      <c r="I151" s="143"/>
      <c r="J151" s="110">
        <v>350</v>
      </c>
      <c r="K151" s="172"/>
      <c r="L151" s="95">
        <f t="shared" si="3"/>
        <v>350</v>
      </c>
      <c r="P151" s="150"/>
    </row>
    <row r="152" spans="1:16" s="149" customFormat="1" ht="31.5" customHeight="1" thickBot="1" x14ac:dyDescent="0.25">
      <c r="A152" s="170"/>
      <c r="B152" s="78" t="s">
        <v>77</v>
      </c>
      <c r="C152" s="75">
        <v>138</v>
      </c>
      <c r="D152" s="79" t="s">
        <v>63</v>
      </c>
      <c r="E152" s="77" t="s">
        <v>85</v>
      </c>
      <c r="F152" s="76" t="s">
        <v>48</v>
      </c>
      <c r="G152" s="103" t="s">
        <v>16</v>
      </c>
      <c r="H152" s="142"/>
      <c r="I152" s="143"/>
      <c r="J152" s="110">
        <v>600</v>
      </c>
      <c r="K152" s="172"/>
      <c r="L152" s="95">
        <f t="shared" si="3"/>
        <v>600</v>
      </c>
      <c r="P152" s="150"/>
    </row>
    <row r="153" spans="1:16" s="149" customFormat="1" ht="31.5" customHeight="1" thickBot="1" x14ac:dyDescent="0.25">
      <c r="A153" s="170"/>
      <c r="B153" s="78" t="s">
        <v>77</v>
      </c>
      <c r="C153" s="75">
        <v>139</v>
      </c>
      <c r="D153" s="79" t="s">
        <v>65</v>
      </c>
      <c r="E153" s="77" t="s">
        <v>86</v>
      </c>
      <c r="F153" s="76" t="s">
        <v>48</v>
      </c>
      <c r="G153" s="103" t="s">
        <v>16</v>
      </c>
      <c r="H153" s="142"/>
      <c r="I153" s="143"/>
      <c r="J153" s="110">
        <v>460</v>
      </c>
      <c r="K153" s="172"/>
      <c r="L153" s="95">
        <f t="shared" si="3"/>
        <v>460</v>
      </c>
      <c r="P153" s="150"/>
    </row>
    <row r="154" spans="1:16" s="149" customFormat="1" ht="31.5" customHeight="1" thickBot="1" x14ac:dyDescent="0.25">
      <c r="A154" s="170"/>
      <c r="B154" s="78" t="s">
        <v>77</v>
      </c>
      <c r="C154" s="75">
        <v>140</v>
      </c>
      <c r="D154" s="79" t="s">
        <v>67</v>
      </c>
      <c r="E154" s="77" t="s">
        <v>87</v>
      </c>
      <c r="F154" s="76" t="s">
        <v>48</v>
      </c>
      <c r="G154" s="103" t="s">
        <v>16</v>
      </c>
      <c r="H154" s="142"/>
      <c r="I154" s="143"/>
      <c r="J154" s="110">
        <v>350</v>
      </c>
      <c r="K154" s="172"/>
      <c r="L154" s="95">
        <f t="shared" si="3"/>
        <v>350</v>
      </c>
      <c r="P154" s="150"/>
    </row>
    <row r="155" spans="1:16" s="149" customFormat="1" ht="31.5" customHeight="1" thickBot="1" x14ac:dyDescent="0.25">
      <c r="A155" s="170"/>
      <c r="B155" s="78" t="s">
        <v>77</v>
      </c>
      <c r="C155" s="75">
        <v>141</v>
      </c>
      <c r="D155" s="79" t="s">
        <v>73</v>
      </c>
      <c r="E155" s="77" t="s">
        <v>90</v>
      </c>
      <c r="F155" s="76" t="s">
        <v>48</v>
      </c>
      <c r="G155" s="103" t="s">
        <v>16</v>
      </c>
      <c r="H155" s="142"/>
      <c r="I155" s="143"/>
      <c r="J155" s="110">
        <v>150</v>
      </c>
      <c r="K155" s="172"/>
      <c r="L155" s="95">
        <f t="shared" si="3"/>
        <v>150</v>
      </c>
      <c r="P155" s="150"/>
    </row>
    <row r="156" spans="1:16" s="149" customFormat="1" ht="31.5" customHeight="1" thickBot="1" x14ac:dyDescent="0.25">
      <c r="A156" s="170"/>
      <c r="B156" s="78" t="s">
        <v>77</v>
      </c>
      <c r="C156" s="75">
        <v>142</v>
      </c>
      <c r="D156" s="79" t="s">
        <v>71</v>
      </c>
      <c r="E156" s="77" t="s">
        <v>89</v>
      </c>
      <c r="F156" s="76" t="s">
        <v>48</v>
      </c>
      <c r="G156" s="103" t="s">
        <v>16</v>
      </c>
      <c r="H156" s="142"/>
      <c r="I156" s="143"/>
      <c r="J156" s="110">
        <v>250</v>
      </c>
      <c r="K156" s="172"/>
      <c r="L156" s="95">
        <f t="shared" si="3"/>
        <v>250</v>
      </c>
      <c r="P156" s="150"/>
    </row>
    <row r="157" spans="1:16" s="149" customFormat="1" ht="31.5" customHeight="1" thickBot="1" x14ac:dyDescent="0.25">
      <c r="A157" s="170"/>
      <c r="B157" s="78" t="s">
        <v>77</v>
      </c>
      <c r="C157" s="75">
        <v>143</v>
      </c>
      <c r="D157" s="79" t="s">
        <v>75</v>
      </c>
      <c r="E157" s="77" t="s">
        <v>91</v>
      </c>
      <c r="F157" s="76" t="s">
        <v>48</v>
      </c>
      <c r="G157" s="103" t="s">
        <v>16</v>
      </c>
      <c r="H157" s="142"/>
      <c r="I157" s="143"/>
      <c r="J157" s="110">
        <v>110</v>
      </c>
      <c r="K157" s="172"/>
      <c r="L157" s="95">
        <f t="shared" si="3"/>
        <v>110</v>
      </c>
      <c r="P157" s="150"/>
    </row>
    <row r="158" spans="1:16" s="149" customFormat="1" ht="31.5" customHeight="1" thickBot="1" x14ac:dyDescent="0.25">
      <c r="A158" s="170"/>
      <c r="B158" s="78" t="s">
        <v>77</v>
      </c>
      <c r="C158" s="75">
        <v>144</v>
      </c>
      <c r="D158" s="79" t="s">
        <v>306</v>
      </c>
      <c r="E158" s="77" t="s">
        <v>92</v>
      </c>
      <c r="F158" s="76" t="s">
        <v>48</v>
      </c>
      <c r="G158" s="103" t="s">
        <v>16</v>
      </c>
      <c r="H158" s="142"/>
      <c r="I158" s="143"/>
      <c r="J158" s="110">
        <v>950</v>
      </c>
      <c r="K158" s="172"/>
      <c r="L158" s="95">
        <f t="shared" si="3"/>
        <v>950</v>
      </c>
      <c r="P158" s="150"/>
    </row>
    <row r="159" spans="1:16" s="149" customFormat="1" ht="61.5" customHeight="1" thickBot="1" x14ac:dyDescent="0.25">
      <c r="A159" s="170"/>
      <c r="B159" s="78" t="s">
        <v>77</v>
      </c>
      <c r="C159" s="75">
        <v>145</v>
      </c>
      <c r="D159" s="79" t="s">
        <v>318</v>
      </c>
      <c r="E159" s="77" t="s">
        <v>93</v>
      </c>
      <c r="F159" s="76" t="s">
        <v>94</v>
      </c>
      <c r="G159" s="103" t="s">
        <v>16</v>
      </c>
      <c r="H159" s="142"/>
      <c r="I159" s="143"/>
      <c r="J159" s="110">
        <v>390</v>
      </c>
      <c r="K159" s="172"/>
      <c r="L159" s="95">
        <f t="shared" si="3"/>
        <v>390</v>
      </c>
      <c r="P159" s="150"/>
    </row>
    <row r="160" spans="1:16" s="149" customFormat="1" ht="31.5" customHeight="1" thickBot="1" x14ac:dyDescent="0.25">
      <c r="A160" s="170"/>
      <c r="B160" s="78" t="s">
        <v>77</v>
      </c>
      <c r="C160" s="75">
        <v>146</v>
      </c>
      <c r="D160" s="79" t="s">
        <v>319</v>
      </c>
      <c r="E160" s="77" t="s">
        <v>97</v>
      </c>
      <c r="F160" s="76" t="s">
        <v>48</v>
      </c>
      <c r="G160" s="103" t="s">
        <v>16</v>
      </c>
      <c r="H160" s="142"/>
      <c r="I160" s="143"/>
      <c r="J160" s="110">
        <v>60</v>
      </c>
      <c r="K160" s="172"/>
      <c r="L160" s="95">
        <f t="shared" si="3"/>
        <v>60</v>
      </c>
      <c r="P160" s="150"/>
    </row>
    <row r="161" spans="1:22" s="149" customFormat="1" ht="31.5" customHeight="1" thickBot="1" x14ac:dyDescent="0.25">
      <c r="A161" s="170"/>
      <c r="B161" s="80" t="s">
        <v>108</v>
      </c>
      <c r="C161" s="75">
        <v>147</v>
      </c>
      <c r="D161" s="75">
        <v>8.5</v>
      </c>
      <c r="E161" s="77" t="s">
        <v>113</v>
      </c>
      <c r="F161" s="81"/>
      <c r="G161" s="103" t="s">
        <v>16</v>
      </c>
      <c r="H161" s="142"/>
      <c r="I161" s="143"/>
      <c r="J161" s="110">
        <v>260</v>
      </c>
      <c r="K161" s="172"/>
      <c r="L161" s="95">
        <f t="shared" si="3"/>
        <v>260</v>
      </c>
      <c r="P161" s="150"/>
    </row>
    <row r="162" spans="1:22" s="149" customFormat="1" ht="31.5" customHeight="1" thickBot="1" x14ac:dyDescent="0.25">
      <c r="A162" s="170"/>
      <c r="B162" s="80" t="s">
        <v>108</v>
      </c>
      <c r="C162" s="75">
        <v>148</v>
      </c>
      <c r="D162" s="75">
        <v>8.6</v>
      </c>
      <c r="E162" s="77" t="s">
        <v>114</v>
      </c>
      <c r="F162" s="81"/>
      <c r="G162" s="103" t="s">
        <v>16</v>
      </c>
      <c r="H162" s="142"/>
      <c r="I162" s="143"/>
      <c r="J162" s="110">
        <v>245</v>
      </c>
      <c r="K162" s="172"/>
      <c r="L162" s="95">
        <f t="shared" si="3"/>
        <v>245</v>
      </c>
      <c r="P162" s="150"/>
    </row>
    <row r="163" spans="1:22" s="149" customFormat="1" ht="31.5" customHeight="1" thickBot="1" x14ac:dyDescent="0.25">
      <c r="A163" s="170"/>
      <c r="B163" s="80" t="s">
        <v>108</v>
      </c>
      <c r="C163" s="75">
        <v>149</v>
      </c>
      <c r="D163" s="75">
        <v>8.6999999999999993</v>
      </c>
      <c r="E163" s="77" t="s">
        <v>115</v>
      </c>
      <c r="F163" s="81"/>
      <c r="G163" s="103" t="s">
        <v>16</v>
      </c>
      <c r="H163" s="142"/>
      <c r="I163" s="143"/>
      <c r="J163" s="110">
        <v>260</v>
      </c>
      <c r="K163" s="172"/>
      <c r="L163" s="95">
        <f t="shared" si="3"/>
        <v>260</v>
      </c>
      <c r="P163" s="150"/>
    </row>
    <row r="164" spans="1:22" s="149" customFormat="1" ht="31.5" customHeight="1" thickBot="1" x14ac:dyDescent="0.25">
      <c r="A164" s="170"/>
      <c r="B164" s="80" t="s">
        <v>108</v>
      </c>
      <c r="C164" s="75">
        <v>150</v>
      </c>
      <c r="D164" s="75">
        <v>8.1300000000000008</v>
      </c>
      <c r="E164" s="77" t="s">
        <v>121</v>
      </c>
      <c r="F164" s="81"/>
      <c r="G164" s="103" t="s">
        <v>16</v>
      </c>
      <c r="H164" s="142"/>
      <c r="I164" s="143"/>
      <c r="J164" s="110">
        <v>260</v>
      </c>
      <c r="K164" s="172"/>
      <c r="L164" s="95">
        <f t="shared" si="3"/>
        <v>260</v>
      </c>
      <c r="P164" s="150"/>
    </row>
    <row r="165" spans="1:22" s="149" customFormat="1" ht="31.5" customHeight="1" thickBot="1" x14ac:dyDescent="0.25">
      <c r="A165" s="170"/>
      <c r="B165" s="80" t="s">
        <v>108</v>
      </c>
      <c r="C165" s="75">
        <v>151</v>
      </c>
      <c r="D165" s="82">
        <v>8.14</v>
      </c>
      <c r="E165" s="77" t="s">
        <v>122</v>
      </c>
      <c r="F165" s="81"/>
      <c r="G165" s="103" t="s">
        <v>16</v>
      </c>
      <c r="H165" s="142"/>
      <c r="I165" s="142"/>
      <c r="J165" s="110">
        <v>245</v>
      </c>
      <c r="K165" s="172"/>
      <c r="L165" s="95">
        <f t="shared" si="3"/>
        <v>245</v>
      </c>
      <c r="P165" s="150"/>
    </row>
    <row r="166" spans="1:22" s="149" customFormat="1" ht="31.5" customHeight="1" thickBot="1" x14ac:dyDescent="0.25">
      <c r="A166" s="171"/>
      <c r="B166" s="87" t="s">
        <v>132</v>
      </c>
      <c r="C166" s="88">
        <v>152</v>
      </c>
      <c r="D166" s="90" t="s">
        <v>307</v>
      </c>
      <c r="E166" s="89" t="s">
        <v>138</v>
      </c>
      <c r="F166" s="89" t="s">
        <v>139</v>
      </c>
      <c r="G166" s="104" t="s">
        <v>16</v>
      </c>
      <c r="H166" s="142"/>
      <c r="I166" s="143"/>
      <c r="J166" s="113">
        <v>450</v>
      </c>
      <c r="K166" s="172"/>
      <c r="L166" s="97">
        <f t="shared" si="3"/>
        <v>450</v>
      </c>
      <c r="P166" s="150"/>
    </row>
    <row r="167" spans="1:22" ht="42" customHeight="1" x14ac:dyDescent="0.45">
      <c r="B167" s="175" t="s">
        <v>257</v>
      </c>
      <c r="C167" s="176"/>
      <c r="D167" s="176"/>
      <c r="E167" s="176"/>
      <c r="F167" s="176"/>
      <c r="G167" s="176"/>
      <c r="H167" s="176"/>
      <c r="I167" s="176"/>
      <c r="J167" s="176"/>
      <c r="K167" s="176"/>
      <c r="L167" s="4">
        <f>SUM(L16:L166)</f>
        <v>1071426.1499999999</v>
      </c>
      <c r="P167" s="5"/>
      <c r="S167" s="2"/>
      <c r="T167" s="2"/>
      <c r="U167" s="2"/>
      <c r="V167" s="2"/>
    </row>
    <row r="168" spans="1:22" ht="47.25" thickBot="1" x14ac:dyDescent="0.5">
      <c r="B168" s="6"/>
      <c r="C168" s="7"/>
      <c r="D168" s="7"/>
      <c r="E168" s="8" t="s">
        <v>258</v>
      </c>
      <c r="F168" s="9"/>
      <c r="G168" s="10" t="s">
        <v>259</v>
      </c>
      <c r="H168" s="10" t="s">
        <v>13</v>
      </c>
      <c r="I168" s="165" t="s">
        <v>351</v>
      </c>
      <c r="J168" s="47" t="s">
        <v>347</v>
      </c>
      <c r="K168" s="10" t="s">
        <v>346</v>
      </c>
      <c r="L168" s="11"/>
      <c r="S168" s="2"/>
      <c r="T168" s="2"/>
      <c r="U168" s="2"/>
    </row>
    <row r="169" spans="1:22" ht="39.75" customHeight="1" thickBot="1" x14ac:dyDescent="0.25">
      <c r="A169" s="38">
        <v>0.55000000000000004</v>
      </c>
      <c r="B169" s="166" t="s">
        <v>260</v>
      </c>
      <c r="C169" s="12" t="s">
        <v>332</v>
      </c>
      <c r="D169" s="12"/>
      <c r="E169" s="13" t="s">
        <v>330</v>
      </c>
      <c r="F169" s="14" t="s">
        <v>340</v>
      </c>
      <c r="G169" s="15" t="s">
        <v>261</v>
      </c>
      <c r="H169" s="16">
        <v>7</v>
      </c>
      <c r="I169" s="147"/>
      <c r="J169" s="48">
        <v>0.06</v>
      </c>
      <c r="K169" s="17">
        <f>IF(ISBLANK(I169),J169*30000000,IF(I169&gt;J169,"ERROR",I169*30000000))</f>
        <v>1800000</v>
      </c>
      <c r="L169" s="1">
        <f>K169*H169</f>
        <v>12600000</v>
      </c>
    </row>
    <row r="170" spans="1:22" ht="39.75" customHeight="1" thickBot="1" x14ac:dyDescent="0.25">
      <c r="A170" s="38">
        <v>0.4</v>
      </c>
      <c r="B170" s="167"/>
      <c r="C170" s="12" t="s">
        <v>333</v>
      </c>
      <c r="D170" s="12"/>
      <c r="E170" s="13" t="s">
        <v>262</v>
      </c>
      <c r="F170" s="18" t="s">
        <v>331</v>
      </c>
      <c r="G170" s="19" t="s">
        <v>261</v>
      </c>
      <c r="H170" s="20">
        <v>4</v>
      </c>
      <c r="I170" s="147"/>
      <c r="J170" s="48">
        <v>4.4999999999999998E-2</v>
      </c>
      <c r="K170" s="17">
        <f>IF(ISBLANK(I170),J170*S2,IF(I170&gt;J170,"ERROR",I170*S2))</f>
        <v>225000</v>
      </c>
      <c r="L170" s="1">
        <f>K170*H170</f>
        <v>900000</v>
      </c>
    </row>
    <row r="171" spans="1:22" ht="36.75" customHeight="1" thickBot="1" x14ac:dyDescent="0.25">
      <c r="A171" s="38">
        <v>0.05</v>
      </c>
      <c r="B171" s="168"/>
      <c r="C171" s="12" t="s">
        <v>334</v>
      </c>
      <c r="D171" s="12"/>
      <c r="E171" s="13" t="s">
        <v>263</v>
      </c>
      <c r="F171" s="18" t="s">
        <v>264</v>
      </c>
      <c r="G171" s="19" t="s">
        <v>249</v>
      </c>
      <c r="H171" s="20">
        <v>35</v>
      </c>
      <c r="I171" s="164"/>
      <c r="J171" s="98">
        <v>260</v>
      </c>
      <c r="K171" s="17">
        <f>IF(ISBLANK(I171),260,IF(I171&lt;0,"ERROR",(J171-I171*J171)))</f>
        <v>260</v>
      </c>
      <c r="L171" s="1">
        <f>K171*H171</f>
        <v>9100</v>
      </c>
    </row>
    <row r="172" spans="1:22" ht="23.25" customHeight="1" x14ac:dyDescent="0.45">
      <c r="B172" s="3"/>
      <c r="C172" s="21"/>
      <c r="D172" s="21"/>
      <c r="E172" s="21"/>
      <c r="F172" s="21"/>
      <c r="G172" s="21"/>
      <c r="H172" s="22" t="s">
        <v>265</v>
      </c>
      <c r="I172" s="23" t="s">
        <v>266</v>
      </c>
      <c r="J172" s="21"/>
      <c r="K172" s="21"/>
      <c r="L172" s="4">
        <f>SUM(L169:L171)</f>
        <v>13509100</v>
      </c>
    </row>
    <row r="173" spans="1:22" ht="23.25" customHeight="1" x14ac:dyDescent="0.45">
      <c r="A173" s="52"/>
      <c r="B173" s="24"/>
      <c r="C173" s="25"/>
      <c r="D173" s="25"/>
      <c r="E173" s="26"/>
      <c r="F173" s="24" t="s">
        <v>267</v>
      </c>
      <c r="G173" s="26"/>
      <c r="H173" s="26"/>
      <c r="I173" s="26"/>
      <c r="J173" s="27"/>
      <c r="K173" s="28"/>
      <c r="L173" s="29">
        <f>SUM(L172,L167)</f>
        <v>14580526.15</v>
      </c>
    </row>
  </sheetData>
  <sheetProtection algorithmName="SHA-512" hashValue="pDAweNTGpC7LNsmSGlIdprHutMl+3dsz59FCiMKjidndmdC3qDafd1Z6QTlyp3r+Py6zKKzGCwQDJp+KgmZs+g==" saltValue="wd91LdQAl2e/GX28Nk6slw==" spinCount="100000" sheet="1" formatCells="0" formatColumns="0" formatRows="0" selectLockedCells="1" sort="0" autoFilter="0"/>
  <protectedRanges>
    <protectedRange sqref="B167 H172:K172 H168:N168 I167:K167 M169:N171 J169:K171" name="טווח1"/>
    <protectedRange sqref="K16:N20 H16:I20" name="טווח1_1"/>
    <protectedRange sqref="H21:N21" name="טווח1_3"/>
    <protectedRange sqref="H22:N24" name="טווח1_4"/>
    <protectedRange sqref="H25:N28" name="טווח1_5"/>
    <protectedRange sqref="H29:N29" name="טווח1_6"/>
    <protectedRange sqref="H30:N31" name="טווח1_7"/>
    <protectedRange sqref="H32:N33" name="טווח1_8"/>
    <protectedRange sqref="H34:N34" name="טווח1_9"/>
    <protectedRange sqref="H35:N35" name="טווח1_10"/>
    <protectedRange sqref="H36:N36" name="טווח1_11"/>
    <protectedRange sqref="H37:N37" name="טווח1_13"/>
    <protectedRange sqref="H38:N38" name="טווח1_14"/>
    <protectedRange sqref="H39:I39 K39:N39" name="טווח1_15"/>
    <protectedRange sqref="H40:I43 L40 J41:N43 N40" name="טווח1_16"/>
    <protectedRange sqref="H44:N44" name="טווח1_17"/>
    <protectedRange sqref="H45:N46" name="טווח1_18"/>
    <protectedRange sqref="H47:N52" name="טווח1_19"/>
    <protectedRange sqref="H53:N53" name="טווח1_20"/>
    <protectedRange sqref="H54:N54" name="טווח1_21"/>
    <protectedRange sqref="H55:N55" name="טווח1_22"/>
    <protectedRange sqref="H56:N58" name="טווח1_23"/>
    <protectedRange sqref="H59:N61" name="טווח1_24"/>
    <protectedRange sqref="H62:N66" name="טווח1_25"/>
    <protectedRange sqref="H67:N74" name="טווח1_26"/>
    <protectedRange sqref="H75:N75" name="טווח1_27"/>
    <protectedRange sqref="H76:N78" name="טווח1_28"/>
    <protectedRange sqref="H79:N79" name="טווח1_29"/>
    <protectedRange sqref="H80:N81" name="טווח1_30"/>
    <protectedRange sqref="H82:N82" name="טווח1_31"/>
    <protectedRange sqref="H83:N84" name="טווח1_32"/>
    <protectedRange sqref="J87 H85:N86 N87 L87" name="טווח1_33"/>
    <protectedRange sqref="H88:N88" name="טווח1_34"/>
    <protectedRange sqref="H89:N91" name="טווח1_36"/>
    <protectedRange sqref="H92:N92" name="טווח1_39"/>
    <protectedRange sqref="H96:I99 K96:N99" name="טווח1_40"/>
    <protectedRange sqref="H100:I102 K100:N102" name="טווח1_41"/>
    <protectedRange sqref="H103:N103" name="טווח1_42"/>
    <protectedRange sqref="H104:N104" name="טווח1_43"/>
    <protectedRange sqref="H105:N107" name="טווח1_44"/>
    <protectedRange sqref="H108:N108" name="טווח1_45"/>
    <protectedRange sqref="H109:N110" name="טווח1_46"/>
    <protectedRange sqref="H152:N154" name="טווח1_47"/>
    <protectedRange sqref="H155:N155" name="טווח1_48"/>
    <protectedRange sqref="H158:N158" name="טווח1_49"/>
    <protectedRange sqref="H161:N163" name="טווח1_50"/>
    <protectedRange sqref="H166:N166" name="טווח1_51"/>
    <protectedRange sqref="H111:N112" name="טווח1_52"/>
    <protectedRange sqref="H120:N120" name="טווח1_53"/>
    <protectedRange sqref="H121:N121" name="טווח1_54"/>
    <protectedRange sqref="H133 J133 I133:I134 K133:K134 H130:K132 H135:N136 L130:N134" name="טווח1_55"/>
    <protectedRange sqref="I138 H137:J137 K137:N138" name="טווח1_56"/>
    <protectedRange sqref="H139:N139" name="טווח1_57"/>
    <protectedRange sqref="H93:N93" name="טווח1_58"/>
    <protectedRange sqref="H141:N141" name="טווח1_59"/>
    <protectedRange sqref="H142:N143" name="טווח1_60"/>
    <protectedRange sqref="H147:N149" name="טווח1_61"/>
    <protectedRange sqref="H151:N151" name="טווח1_62"/>
    <protectedRange sqref="H156:N156" name="טווח1_63"/>
    <protectedRange sqref="H157:N157" name="טווח1_64"/>
    <protectedRange sqref="H159:N159" name="טווח1_65"/>
    <protectedRange sqref="H160:N160" name="טווח1_66"/>
    <protectedRange sqref="H164:N164" name="טווח1_67"/>
    <protectedRange sqref="H94:N94 L95" name="טווח1_68"/>
    <protectedRange sqref="H140:I140 K140:N140" name="טווח1_69"/>
    <protectedRange sqref="H144:N144" name="טווח1_70"/>
    <protectedRange sqref="H145:N146" name="טווח1_71"/>
    <protectedRange sqref="H150:N150" name="טווח1_72"/>
    <protectedRange sqref="H165:N165" name="טווח1_73"/>
    <protectedRange sqref="H113:H116 J113:J116 H119 I113:I119 K113:N119" name="טווח1_74"/>
    <protectedRange sqref="J118:J119" name="טווח1_2_1"/>
    <protectedRange sqref="H122:N129" name="טווח1_75"/>
    <protectedRange sqref="H95:K95 M95:N95" name="טווח1_76"/>
  </protectedRanges>
  <autoFilter ref="A15:W173"/>
  <mergeCells count="21">
    <mergeCell ref="E2:J2"/>
    <mergeCell ref="E3:J3"/>
    <mergeCell ref="A16:A38"/>
    <mergeCell ref="K16:K38"/>
    <mergeCell ref="A39:A95"/>
    <mergeCell ref="K39:K95"/>
    <mergeCell ref="B10:L10"/>
    <mergeCell ref="B11:L11"/>
    <mergeCell ref="B12:L12"/>
    <mergeCell ref="B13:L13"/>
    <mergeCell ref="B6:L6"/>
    <mergeCell ref="B7:L7"/>
    <mergeCell ref="B8:L8"/>
    <mergeCell ref="B5:L5"/>
    <mergeCell ref="B9:L9"/>
    <mergeCell ref="B169:B171"/>
    <mergeCell ref="A141:A166"/>
    <mergeCell ref="K141:K166"/>
    <mergeCell ref="A96:A140"/>
    <mergeCell ref="K96:K140"/>
    <mergeCell ref="B167:K167"/>
  </mergeCells>
  <pageMargins left="0.7" right="0.7" top="0.75" bottom="0.75" header="0.3" footer="0.3"/>
  <pageSetup paperSize="9" scale="31" fitToHeight="0" orientation="landscape" r:id="rId1"/>
  <ignoredErrors>
    <ignoredError sqref="D22:D166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394F598D-16E7-4234-898C-5EF7A192511E}">
            <xm:f>NOT(ISERROR(SEARCH("ERROR",I1)))</xm:f>
            <xm:f>"ERROR"</xm:f>
            <x14:dxf>
              <fill>
                <patternFill>
                  <bgColor rgb="FFFF0000"/>
                </patternFill>
              </fill>
            </x14:dxf>
          </x14:cfRule>
          <xm:sqref>S1:S2 K169:L171 I171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3857489F246648B7896355ED86D2B9A2" ma:contentTypeVersion="2" ma:contentTypeDescription="צור מסמך חדש." ma:contentTypeScope="" ma:versionID="c01442d2e81efca7527d68537fd7154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07bfaee0113d50512fce4b4315c3de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A01F4E-495C-403B-89DA-8513583F0283}"/>
</file>

<file path=customXml/itemProps2.xml><?xml version="1.0" encoding="utf-8"?>
<ds:datastoreItem xmlns:ds="http://schemas.openxmlformats.org/officeDocument/2006/customXml" ds:itemID="{332FC995-06D3-4884-A6BE-42A64BCFB3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 והצעת מחיר בטל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shachar dotan</dc:creator>
  <cp:lastModifiedBy>צחי יצחק . לביא</cp:lastModifiedBy>
  <cp:lastPrinted>2026-07-13T06:38:00Z</cp:lastPrinted>
  <dcterms:created xsi:type="dcterms:W3CDTF">2025-11-02T06:27:12Z</dcterms:created>
  <dcterms:modified xsi:type="dcterms:W3CDTF">2026-07-13T06:39:30Z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0x0101003857489F246648B7896355ED86D2B9A2</vt:lpwstr>
  </property>
  <property fmtid="{D5CDD505-2E9C-101B-9397-08002B2CF9AE}" pid="3" name="Order">
    <vt:r8>239200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