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worksheets/sheet14.xml" ContentType="application/vnd.openxmlformats-officedocument.spreadsheetml.worksheet+xml"/>
  <Override PartName="/xl/sharedStrings.xml" ContentType="application/vnd.openxmlformats-officedocument.spreadsheetml.sharedStrings+xml"/>
  <Override PartName="/xl/worksheets/sheet13.xml" ContentType="application/vnd.openxmlformats-officedocument.spreadsheetml.worksheet+xml"/>
  <Override PartName="/docProps/custom.xml" ContentType="application/vnd.openxmlformats-officedocument.custom-properti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535"/>
  </bookViews>
  <sheets>
    <sheet name="פתיח" sheetId="1" r:id="rId1"/>
    <sheet name="שאלון למילוי מגיש הבקשה - חובה" sheetId="15" r:id="rId2"/>
    <sheet name="חדר המתנה" sheetId="3" r:id="rId3"/>
    <sheet name="פיזיותרפיה" sheetId="4" r:id="rId4"/>
    <sheet name="ריפוי בעיסוק" sheetId="5" r:id="rId5"/>
    <sheet name="קלינאי תקשורת" sheetId="6" r:id="rId6"/>
    <sheet name="טיפול רגשי" sheetId="7" r:id="rId7"/>
    <sheet name="סנוזלן" sheetId="8" r:id="rId8"/>
    <sheet name="חדר תצפית" sheetId="9" r:id="rId9"/>
    <sheet name="חצר" sheetId="11" r:id="rId10"/>
    <sheet name="הדרכה" sheetId="17" r:id="rId11"/>
    <sheet name="סיכום בקשת הגוף" sheetId="20" r:id="rId12"/>
    <sheet name="סיכום לוועדה" sheetId="16" r:id="rId13"/>
    <sheet name="Sheet2" sheetId="19" state="hidden" r:id="rId14"/>
  </sheets>
  <definedNames>
    <definedName name="BedroomType" localSheetId="10">#REF!</definedName>
    <definedName name="BedroomType" localSheetId="11">#REF!</definedName>
    <definedName name="BedroomTyp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20" l="1"/>
  <c r="C24" i="20"/>
  <c r="C23" i="20"/>
  <c r="C25" i="20"/>
  <c r="B30" i="20"/>
  <c r="B29" i="20"/>
  <c r="B28" i="20"/>
  <c r="B27" i="20"/>
  <c r="B26" i="20"/>
  <c r="B25" i="20"/>
  <c r="B24" i="20"/>
  <c r="B23" i="20"/>
  <c r="B22" i="20"/>
  <c r="C19" i="20"/>
  <c r="C18" i="20"/>
  <c r="B18" i="20"/>
  <c r="C17" i="20"/>
  <c r="B17" i="20"/>
  <c r="C16" i="20"/>
  <c r="B16" i="20"/>
  <c r="C15" i="20"/>
  <c r="B15" i="20"/>
  <c r="C14" i="20"/>
  <c r="B14" i="20"/>
  <c r="C13" i="20"/>
  <c r="B13" i="20"/>
  <c r="C12" i="20"/>
  <c r="B12" i="20"/>
  <c r="C11" i="20"/>
  <c r="B11" i="20"/>
  <c r="C10" i="20"/>
  <c r="B10" i="20"/>
  <c r="L9" i="17" l="1"/>
  <c r="L8" i="17"/>
  <c r="L7" i="17"/>
  <c r="L6" i="17"/>
  <c r="L8" i="11"/>
  <c r="L7" i="11"/>
  <c r="L6" i="11"/>
  <c r="L10" i="9"/>
  <c r="L9" i="9"/>
  <c r="L8" i="9"/>
  <c r="L7" i="9"/>
  <c r="L6" i="9"/>
  <c r="L7" i="8"/>
  <c r="L8" i="8"/>
  <c r="L9" i="8"/>
  <c r="L10" i="8"/>
  <c r="L11" i="8"/>
  <c r="L12" i="8"/>
  <c r="L13" i="8"/>
  <c r="L14" i="8"/>
  <c r="L15" i="8"/>
  <c r="L16" i="8"/>
  <c r="L17" i="8"/>
  <c r="L6" i="8"/>
  <c r="L42" i="7"/>
  <c r="L41" i="7"/>
  <c r="L40" i="7"/>
  <c r="L38" i="7"/>
  <c r="L37" i="7"/>
  <c r="L36" i="7"/>
  <c r="L34" i="7"/>
  <c r="L33" i="7"/>
  <c r="L32" i="7"/>
  <c r="L31" i="7"/>
  <c r="L30" i="7"/>
  <c r="L29" i="7"/>
  <c r="L28" i="7"/>
  <c r="L27" i="7"/>
  <c r="L26" i="7"/>
  <c r="L25" i="7"/>
  <c r="L24" i="7"/>
  <c r="L23" i="7"/>
  <c r="L22" i="7"/>
  <c r="L21" i="7"/>
  <c r="L17" i="7"/>
  <c r="L18" i="7"/>
  <c r="L19" i="7"/>
  <c r="L9" i="7"/>
  <c r="L10" i="7"/>
  <c r="L11" i="7"/>
  <c r="L12" i="7"/>
  <c r="L13" i="7"/>
  <c r="L14" i="7"/>
  <c r="L15" i="7"/>
  <c r="L16" i="7"/>
  <c r="L8" i="7"/>
  <c r="L43" i="6"/>
  <c r="L42" i="6"/>
  <c r="L41" i="6"/>
  <c r="L40" i="6"/>
  <c r="L39" i="6"/>
  <c r="L38" i="6"/>
  <c r="L37" i="6"/>
  <c r="L36" i="6"/>
  <c r="L34" i="6"/>
  <c r="L33" i="6"/>
  <c r="L32" i="6"/>
  <c r="L31" i="6"/>
  <c r="L30" i="6"/>
  <c r="L29" i="6"/>
  <c r="L28" i="6"/>
  <c r="L27" i="6"/>
  <c r="L26" i="6"/>
  <c r="L25" i="6"/>
  <c r="L24" i="6"/>
  <c r="L23" i="6"/>
  <c r="L9" i="6"/>
  <c r="L10" i="6"/>
  <c r="L11" i="6"/>
  <c r="L12" i="6"/>
  <c r="L13" i="6"/>
  <c r="L14" i="6"/>
  <c r="L15" i="6"/>
  <c r="L16" i="6"/>
  <c r="L17" i="6"/>
  <c r="L18" i="6"/>
  <c r="L19" i="6"/>
  <c r="L20" i="6"/>
  <c r="L21" i="6"/>
  <c r="L8" i="6"/>
  <c r="L57" i="5"/>
  <c r="L56" i="5"/>
  <c r="L55" i="5"/>
  <c r="L54" i="5"/>
  <c r="L53" i="5"/>
  <c r="L52" i="5"/>
  <c r="L51" i="5"/>
  <c r="L50" i="5"/>
  <c r="L38" i="5"/>
  <c r="L39" i="5"/>
  <c r="L40" i="5"/>
  <c r="L41" i="5"/>
  <c r="L42" i="5"/>
  <c r="L43" i="5"/>
  <c r="L44" i="5"/>
  <c r="L45" i="5"/>
  <c r="L46" i="5"/>
  <c r="L47" i="5"/>
  <c r="L48" i="5"/>
  <c r="L37" i="5"/>
  <c r="L22" i="5"/>
  <c r="L23" i="5"/>
  <c r="L24" i="5"/>
  <c r="L25" i="5"/>
  <c r="L26" i="5"/>
  <c r="L27" i="5"/>
  <c r="L28" i="5"/>
  <c r="L29" i="5"/>
  <c r="L30" i="5"/>
  <c r="L31" i="5"/>
  <c r="L32" i="5"/>
  <c r="L33" i="5"/>
  <c r="L21" i="5"/>
  <c r="L9" i="5"/>
  <c r="L10" i="5"/>
  <c r="L11" i="5"/>
  <c r="L12" i="5"/>
  <c r="L13" i="5"/>
  <c r="L14" i="5"/>
  <c r="L15" i="5"/>
  <c r="L16" i="5"/>
  <c r="L17" i="5"/>
  <c r="L18" i="5"/>
  <c r="L19" i="5"/>
  <c r="L8" i="5"/>
  <c r="L52" i="4"/>
  <c r="L53" i="4"/>
  <c r="L51" i="4"/>
  <c r="L49" i="4"/>
  <c r="L48" i="4"/>
  <c r="L47" i="4"/>
  <c r="L46" i="4"/>
  <c r="L45" i="4"/>
  <c r="L43" i="4"/>
  <c r="L42" i="4"/>
  <c r="L41" i="4"/>
  <c r="L40" i="4"/>
  <c r="L39" i="4"/>
  <c r="L37" i="4"/>
  <c r="L36" i="4"/>
  <c r="L35" i="4"/>
  <c r="L34" i="4"/>
  <c r="L33" i="4"/>
  <c r="L32" i="4"/>
  <c r="L31" i="4"/>
  <c r="L30" i="4"/>
  <c r="L29" i="4"/>
  <c r="L28" i="4"/>
  <c r="L27" i="4"/>
  <c r="L26" i="4"/>
  <c r="L25" i="4"/>
  <c r="L24" i="4"/>
  <c r="L23" i="4"/>
  <c r="L22" i="4"/>
  <c r="L21" i="4"/>
  <c r="L20" i="4"/>
  <c r="L9" i="4"/>
  <c r="L10" i="4"/>
  <c r="L11" i="4"/>
  <c r="L12" i="4"/>
  <c r="L13" i="4"/>
  <c r="L14" i="4"/>
  <c r="L15" i="4"/>
  <c r="L16" i="4"/>
  <c r="L17" i="4"/>
  <c r="L18" i="4"/>
  <c r="L8" i="4"/>
  <c r="L7" i="3"/>
  <c r="L8" i="3"/>
  <c r="L9" i="3"/>
  <c r="L10" i="3"/>
  <c r="L11" i="3"/>
  <c r="L12" i="3"/>
  <c r="L6" i="3"/>
  <c r="D37" i="7" l="1"/>
  <c r="D38" i="7"/>
  <c r="D10" i="7"/>
  <c r="D42" i="7" l="1"/>
  <c r="L36" i="5" l="1"/>
  <c r="L35" i="5"/>
  <c r="D7" i="9" l="1"/>
  <c r="D8" i="9"/>
  <c r="D9" i="9"/>
  <c r="D10" i="9"/>
  <c r="I18" i="7" l="1"/>
  <c r="C19" i="16" l="1"/>
  <c r="B30" i="16" l="1"/>
  <c r="G7" i="17"/>
  <c r="G8" i="17"/>
  <c r="I8" i="17"/>
  <c r="G9" i="17"/>
  <c r="D7" i="17"/>
  <c r="D8" i="17"/>
  <c r="D9" i="17"/>
  <c r="D6" i="17"/>
  <c r="I6" i="17"/>
  <c r="D6" i="9"/>
  <c r="K39" i="7"/>
  <c r="F39" i="7"/>
  <c r="G37" i="7"/>
  <c r="I37" i="7"/>
  <c r="I38" i="7"/>
  <c r="G38" i="7"/>
  <c r="M38" i="7"/>
  <c r="G29" i="7"/>
  <c r="M29" i="7"/>
  <c r="N29" i="7" s="1"/>
  <c r="G30" i="7"/>
  <c r="I31" i="7"/>
  <c r="G31" i="7"/>
  <c r="G32" i="7"/>
  <c r="M32" i="7"/>
  <c r="G33" i="7"/>
  <c r="H33" i="7" s="1"/>
  <c r="I33" i="7"/>
  <c r="G34" i="7"/>
  <c r="M34" i="7"/>
  <c r="G22" i="7"/>
  <c r="G23" i="7"/>
  <c r="M23" i="7"/>
  <c r="I24" i="7"/>
  <c r="G24" i="7"/>
  <c r="M24" i="7"/>
  <c r="G25" i="7"/>
  <c r="I25" i="7"/>
  <c r="M25" i="7"/>
  <c r="G26" i="7"/>
  <c r="H26" i="7" s="1"/>
  <c r="G27" i="7"/>
  <c r="M27" i="7"/>
  <c r="I28" i="7"/>
  <c r="M28" i="7"/>
  <c r="F20" i="7"/>
  <c r="I19" i="7"/>
  <c r="G19" i="7"/>
  <c r="G21" i="7"/>
  <c r="H21" i="7" s="1"/>
  <c r="I21" i="7"/>
  <c r="K35" i="7"/>
  <c r="F35" i="7"/>
  <c r="K20" i="7"/>
  <c r="D41" i="7"/>
  <c r="D40" i="7"/>
  <c r="D36" i="7"/>
  <c r="D34" i="7"/>
  <c r="D33" i="7"/>
  <c r="D32" i="7"/>
  <c r="D31" i="7"/>
  <c r="D30" i="7"/>
  <c r="D29" i="7"/>
  <c r="D28" i="7"/>
  <c r="D27" i="7"/>
  <c r="D26" i="7"/>
  <c r="D25" i="7"/>
  <c r="D24" i="7"/>
  <c r="D23" i="7"/>
  <c r="D22" i="7"/>
  <c r="D21" i="7"/>
  <c r="D19" i="7"/>
  <c r="D18" i="7"/>
  <c r="D17" i="7"/>
  <c r="D16" i="7"/>
  <c r="D15" i="7"/>
  <c r="D14" i="7"/>
  <c r="D13" i="7"/>
  <c r="D12" i="7"/>
  <c r="D11" i="7"/>
  <c r="D9" i="7"/>
  <c r="D8" i="7"/>
  <c r="N27" i="7" l="1"/>
  <c r="H32" i="7"/>
  <c r="H19" i="7"/>
  <c r="N25" i="7"/>
  <c r="H22" i="7"/>
  <c r="N38" i="7"/>
  <c r="N28" i="7"/>
  <c r="N24" i="7"/>
  <c r="H25" i="7"/>
  <c r="N34" i="7"/>
  <c r="N32" i="7"/>
  <c r="H30" i="7"/>
  <c r="H8" i="17"/>
  <c r="M9" i="17"/>
  <c r="N9" i="17" s="1"/>
  <c r="D10" i="17"/>
  <c r="I9" i="17"/>
  <c r="I7" i="17"/>
  <c r="M8" i="17"/>
  <c r="N8" i="17" s="1"/>
  <c r="H9" i="17"/>
  <c r="H7" i="17"/>
  <c r="M7" i="17"/>
  <c r="N7" i="17" s="1"/>
  <c r="G6" i="17"/>
  <c r="M6" i="17"/>
  <c r="H38" i="7"/>
  <c r="H37" i="7"/>
  <c r="M37" i="7"/>
  <c r="N37" i="7" s="1"/>
  <c r="H27" i="7"/>
  <c r="I32" i="7"/>
  <c r="H31" i="7"/>
  <c r="N23" i="7"/>
  <c r="G28" i="7"/>
  <c r="H28" i="7" s="1"/>
  <c r="M26" i="7"/>
  <c r="N26" i="7" s="1"/>
  <c r="H24" i="7"/>
  <c r="M22" i="7"/>
  <c r="N22" i="7" s="1"/>
  <c r="H34" i="7"/>
  <c r="I29" i="7"/>
  <c r="H23" i="7"/>
  <c r="I26" i="7"/>
  <c r="I22" i="7"/>
  <c r="M33" i="7"/>
  <c r="N33" i="7" s="1"/>
  <c r="M30" i="7"/>
  <c r="N30" i="7" s="1"/>
  <c r="H29" i="7"/>
  <c r="I34" i="7"/>
  <c r="M31" i="7"/>
  <c r="N31" i="7" s="1"/>
  <c r="I30" i="7"/>
  <c r="I27" i="7"/>
  <c r="I23" i="7"/>
  <c r="H6" i="17" l="1"/>
  <c r="G10" i="17"/>
  <c r="M10" i="17"/>
  <c r="N6" i="17"/>
  <c r="H10" i="17" l="1"/>
  <c r="D30" i="20"/>
  <c r="C30" i="20" s="1"/>
  <c r="N10" i="17"/>
  <c r="D30" i="16"/>
  <c r="C30" i="16" s="1"/>
  <c r="D7" i="11"/>
  <c r="D8" i="11"/>
  <c r="D7" i="8"/>
  <c r="D8" i="8"/>
  <c r="D9" i="8"/>
  <c r="D10" i="8"/>
  <c r="D11" i="8"/>
  <c r="D12" i="8"/>
  <c r="D13" i="8"/>
  <c r="D14" i="8"/>
  <c r="D15" i="8"/>
  <c r="D16" i="8"/>
  <c r="D17" i="8"/>
  <c r="D37" i="6"/>
  <c r="D38" i="6"/>
  <c r="D39" i="6"/>
  <c r="D40" i="6"/>
  <c r="D41" i="6"/>
  <c r="D42" i="6"/>
  <c r="D43" i="6"/>
  <c r="D24" i="6"/>
  <c r="D25" i="6"/>
  <c r="D26" i="6"/>
  <c r="D27" i="6"/>
  <c r="D28" i="6"/>
  <c r="D29" i="6"/>
  <c r="D30" i="6"/>
  <c r="D31" i="6"/>
  <c r="D32" i="6"/>
  <c r="D33" i="6"/>
  <c r="D34" i="6"/>
  <c r="D9" i="6"/>
  <c r="D10" i="6"/>
  <c r="D11" i="6"/>
  <c r="D12" i="6"/>
  <c r="D13" i="6"/>
  <c r="D14" i="6"/>
  <c r="D15" i="6"/>
  <c r="D16" i="6"/>
  <c r="D17" i="6"/>
  <c r="D18" i="6"/>
  <c r="D19" i="6"/>
  <c r="D20" i="6"/>
  <c r="D21" i="6"/>
  <c r="D53" i="5"/>
  <c r="D54" i="5"/>
  <c r="D55" i="5"/>
  <c r="D56" i="5"/>
  <c r="D57" i="5"/>
  <c r="D51" i="5"/>
  <c r="D52" i="5"/>
  <c r="D36" i="5"/>
  <c r="D37" i="5"/>
  <c r="D38" i="5"/>
  <c r="D39" i="5"/>
  <c r="D40" i="5"/>
  <c r="D41" i="5"/>
  <c r="D42" i="5"/>
  <c r="D43" i="5"/>
  <c r="D44" i="5"/>
  <c r="D45" i="5"/>
  <c r="D46" i="5"/>
  <c r="D47" i="5"/>
  <c r="D48" i="5"/>
  <c r="D22" i="5"/>
  <c r="D23" i="5"/>
  <c r="D24" i="5"/>
  <c r="D25" i="5"/>
  <c r="D26" i="5"/>
  <c r="D27" i="5"/>
  <c r="D28" i="5"/>
  <c r="D29" i="5"/>
  <c r="D30" i="5"/>
  <c r="D31" i="5"/>
  <c r="D32" i="5"/>
  <c r="D33" i="5"/>
  <c r="D19" i="5"/>
  <c r="D9" i="5"/>
  <c r="D10" i="5"/>
  <c r="D11" i="5"/>
  <c r="D12" i="5"/>
  <c r="D13" i="5"/>
  <c r="D14" i="5"/>
  <c r="D15" i="5"/>
  <c r="D16" i="5"/>
  <c r="D17" i="5"/>
  <c r="D18" i="5"/>
  <c r="D31" i="4"/>
  <c r="D32" i="4"/>
  <c r="D33" i="4"/>
  <c r="D34" i="4"/>
  <c r="D35" i="4"/>
  <c r="D36" i="4"/>
  <c r="D37" i="4"/>
  <c r="D21" i="4"/>
  <c r="D22" i="4"/>
  <c r="D23" i="4"/>
  <c r="D24" i="4"/>
  <c r="D25" i="4"/>
  <c r="D26" i="4"/>
  <c r="D27" i="4"/>
  <c r="D28" i="4"/>
  <c r="D29" i="4"/>
  <c r="D30" i="4"/>
  <c r="D9" i="4"/>
  <c r="D10" i="4"/>
  <c r="D11" i="4"/>
  <c r="D12" i="4"/>
  <c r="D13" i="4"/>
  <c r="D14" i="4"/>
  <c r="D15" i="4"/>
  <c r="D16" i="4"/>
  <c r="D17" i="4"/>
  <c r="D18" i="4"/>
  <c r="G7" i="3"/>
  <c r="G8" i="3"/>
  <c r="G9" i="3"/>
  <c r="G10" i="3"/>
  <c r="G11" i="3"/>
  <c r="G12" i="3"/>
  <c r="D7" i="3"/>
  <c r="D8" i="3"/>
  <c r="D9" i="3"/>
  <c r="D10" i="3"/>
  <c r="D11" i="3"/>
  <c r="D12" i="3"/>
  <c r="E7" i="16" l="1"/>
  <c r="E6" i="16"/>
  <c r="D7" i="16"/>
  <c r="D6" i="16"/>
  <c r="B18" i="16"/>
  <c r="C18" i="16"/>
  <c r="C17" i="16"/>
  <c r="B17" i="16"/>
  <c r="B15" i="16"/>
  <c r="C15" i="16"/>
  <c r="B16" i="16"/>
  <c r="C16" i="16"/>
  <c r="C12" i="16"/>
  <c r="B14" i="16"/>
  <c r="C14" i="16"/>
  <c r="B12" i="16"/>
  <c r="B13" i="16"/>
  <c r="C13" i="16"/>
  <c r="C11" i="16"/>
  <c r="B11" i="16"/>
  <c r="B10" i="16"/>
  <c r="C10" i="16"/>
  <c r="C26" i="16"/>
  <c r="B26" i="16"/>
  <c r="D43" i="7"/>
  <c r="M42" i="7"/>
  <c r="M41" i="7"/>
  <c r="N41" i="7" s="1"/>
  <c r="I40" i="7"/>
  <c r="I36" i="7"/>
  <c r="M19" i="7"/>
  <c r="G17" i="7"/>
  <c r="G16" i="7"/>
  <c r="M15" i="7"/>
  <c r="I14" i="7"/>
  <c r="M13" i="7"/>
  <c r="G12" i="7"/>
  <c r="M11" i="7"/>
  <c r="I10" i="7"/>
  <c r="M9" i="7"/>
  <c r="G8" i="7"/>
  <c r="K7" i="7"/>
  <c r="F7" i="7"/>
  <c r="G15" i="7" l="1"/>
  <c r="I17" i="7"/>
  <c r="G42" i="7"/>
  <c r="I15" i="7"/>
  <c r="I42" i="7"/>
  <c r="G41" i="7"/>
  <c r="H41" i="7" s="1"/>
  <c r="G9" i="7"/>
  <c r="G11" i="7"/>
  <c r="G13" i="7"/>
  <c r="I9" i="7"/>
  <c r="I11" i="7"/>
  <c r="I13" i="7"/>
  <c r="I41" i="7"/>
  <c r="M36" i="7"/>
  <c r="M40" i="7"/>
  <c r="G36" i="7"/>
  <c r="G40" i="7"/>
  <c r="M14" i="7"/>
  <c r="I8" i="7"/>
  <c r="G10" i="7"/>
  <c r="H10" i="7" s="1"/>
  <c r="I12" i="7"/>
  <c r="G14" i="7"/>
  <c r="I16" i="7"/>
  <c r="M17" i="7"/>
  <c r="G18" i="7"/>
  <c r="M21" i="7"/>
  <c r="M18" i="7"/>
  <c r="M8" i="7"/>
  <c r="M12" i="7"/>
  <c r="M16" i="7"/>
  <c r="M10" i="7"/>
  <c r="N10" i="7" s="1"/>
  <c r="G43" i="7" l="1"/>
  <c r="M43" i="7"/>
  <c r="M45" i="7" s="1"/>
  <c r="G45" i="7" l="1"/>
  <c r="D26" i="20" s="1"/>
  <c r="D26" i="16"/>
  <c r="C25" i="16"/>
  <c r="B25" i="16"/>
  <c r="I43" i="6"/>
  <c r="G43" i="6"/>
  <c r="H43" i="6" s="1"/>
  <c r="I42" i="6"/>
  <c r="G42" i="6"/>
  <c r="H42" i="6" s="1"/>
  <c r="I41" i="6"/>
  <c r="G41" i="6"/>
  <c r="H41" i="6" s="1"/>
  <c r="M41" i="6"/>
  <c r="N41" i="6" s="1"/>
  <c r="I40" i="6"/>
  <c r="I39" i="6"/>
  <c r="G39" i="6"/>
  <c r="H39" i="6" s="1"/>
  <c r="G38" i="6"/>
  <c r="H38" i="6" s="1"/>
  <c r="I37" i="6"/>
  <c r="G37" i="6"/>
  <c r="H37" i="6" s="1"/>
  <c r="M37" i="6"/>
  <c r="N37" i="6" s="1"/>
  <c r="I36" i="6"/>
  <c r="I34" i="6"/>
  <c r="G34" i="6"/>
  <c r="H34" i="6" s="1"/>
  <c r="M34" i="6"/>
  <c r="N34" i="6" s="1"/>
  <c r="I33" i="6"/>
  <c r="I32" i="6"/>
  <c r="G32" i="6"/>
  <c r="H32" i="6" s="1"/>
  <c r="I31" i="6"/>
  <c r="G31" i="6"/>
  <c r="H31" i="6" s="1"/>
  <c r="I30" i="6"/>
  <c r="G30" i="6"/>
  <c r="H30" i="6" s="1"/>
  <c r="M30" i="6"/>
  <c r="N30" i="6" s="1"/>
  <c r="M29" i="6"/>
  <c r="N29" i="6" s="1"/>
  <c r="I28" i="6"/>
  <c r="G28" i="6"/>
  <c r="H28" i="6" s="1"/>
  <c r="I27" i="6"/>
  <c r="G27" i="6"/>
  <c r="H27" i="6" s="1"/>
  <c r="I26" i="6"/>
  <c r="G26" i="6"/>
  <c r="H26" i="6" s="1"/>
  <c r="M26" i="6"/>
  <c r="N26" i="6" s="1"/>
  <c r="M25" i="6"/>
  <c r="N25" i="6" s="1"/>
  <c r="I25" i="6"/>
  <c r="I24" i="6"/>
  <c r="G24" i="6"/>
  <c r="H24" i="6" s="1"/>
  <c r="I23" i="6"/>
  <c r="G23" i="6"/>
  <c r="I21" i="6"/>
  <c r="G21" i="6"/>
  <c r="H21" i="6" s="1"/>
  <c r="I20" i="6"/>
  <c r="G20" i="6"/>
  <c r="H20" i="6" s="1"/>
  <c r="M20" i="6"/>
  <c r="N20" i="6" s="1"/>
  <c r="I19" i="6"/>
  <c r="I18" i="6"/>
  <c r="M18" i="6"/>
  <c r="N18" i="6" s="1"/>
  <c r="I17" i="6"/>
  <c r="G17" i="6"/>
  <c r="H17" i="6" s="1"/>
  <c r="I16" i="6"/>
  <c r="G16" i="6"/>
  <c r="H16" i="6" s="1"/>
  <c r="M16" i="6"/>
  <c r="N16" i="6" s="1"/>
  <c r="I15" i="6"/>
  <c r="I14" i="6"/>
  <c r="M14" i="6"/>
  <c r="N14" i="6" s="1"/>
  <c r="I13" i="6"/>
  <c r="G13" i="6"/>
  <c r="H13" i="6" s="1"/>
  <c r="I12" i="6"/>
  <c r="G12" i="6"/>
  <c r="H12" i="6" s="1"/>
  <c r="M12" i="6"/>
  <c r="N12" i="6" s="1"/>
  <c r="I11" i="6"/>
  <c r="I10" i="6"/>
  <c r="M10" i="6"/>
  <c r="N10" i="6" s="1"/>
  <c r="I9" i="6"/>
  <c r="G9" i="6"/>
  <c r="I8" i="6"/>
  <c r="G8" i="6"/>
  <c r="M8" i="6"/>
  <c r="D36" i="6"/>
  <c r="D23" i="6"/>
  <c r="K35" i="6"/>
  <c r="F35" i="6"/>
  <c r="K22" i="6"/>
  <c r="F22" i="6"/>
  <c r="K7" i="6"/>
  <c r="F7" i="6"/>
  <c r="H23" i="6" l="1"/>
  <c r="M40" i="6"/>
  <c r="N40" i="6" s="1"/>
  <c r="G36" i="6"/>
  <c r="H36" i="6" s="1"/>
  <c r="I38" i="6"/>
  <c r="M39" i="6"/>
  <c r="N39" i="6" s="1"/>
  <c r="G40" i="6"/>
  <c r="H40" i="6" s="1"/>
  <c r="M43" i="6"/>
  <c r="N43" i="6" s="1"/>
  <c r="M36" i="6"/>
  <c r="N36" i="6" s="1"/>
  <c r="M38" i="6"/>
  <c r="N38" i="6" s="1"/>
  <c r="M42" i="6"/>
  <c r="N42" i="6" s="1"/>
  <c r="M33" i="6"/>
  <c r="N33" i="6" s="1"/>
  <c r="M24" i="6"/>
  <c r="N24" i="6" s="1"/>
  <c r="G25" i="6"/>
  <c r="H25" i="6" s="1"/>
  <c r="M28" i="6"/>
  <c r="N28" i="6" s="1"/>
  <c r="G29" i="6"/>
  <c r="H29" i="6" s="1"/>
  <c r="M32" i="6"/>
  <c r="N32" i="6" s="1"/>
  <c r="G33" i="6"/>
  <c r="H33" i="6" s="1"/>
  <c r="M23" i="6"/>
  <c r="N23" i="6" s="1"/>
  <c r="M27" i="6"/>
  <c r="N27" i="6" s="1"/>
  <c r="M31" i="6"/>
  <c r="N31" i="6" s="1"/>
  <c r="I29" i="6"/>
  <c r="H9" i="6"/>
  <c r="M11" i="6"/>
  <c r="N11" i="6" s="1"/>
  <c r="M19" i="6"/>
  <c r="N19" i="6" s="1"/>
  <c r="G11" i="6"/>
  <c r="H11" i="6" s="1"/>
  <c r="G15" i="6"/>
  <c r="H15" i="6" s="1"/>
  <c r="G19" i="6"/>
  <c r="H19" i="6" s="1"/>
  <c r="M9" i="6"/>
  <c r="N9" i="6" s="1"/>
  <c r="G10" i="6"/>
  <c r="H10" i="6" s="1"/>
  <c r="M13" i="6"/>
  <c r="N13" i="6" s="1"/>
  <c r="G14" i="6"/>
  <c r="H14" i="6" s="1"/>
  <c r="M17" i="6"/>
  <c r="N17" i="6" s="1"/>
  <c r="G18" i="6"/>
  <c r="H18" i="6" s="1"/>
  <c r="M21" i="6"/>
  <c r="N21" i="6" s="1"/>
  <c r="M15" i="6"/>
  <c r="N15" i="6" s="1"/>
  <c r="M44" i="6" l="1"/>
  <c r="M46" i="6" s="1"/>
  <c r="D25" i="16" s="1"/>
  <c r="G44" i="6"/>
  <c r="B27" i="16"/>
  <c r="G17" i="8"/>
  <c r="G16" i="8"/>
  <c r="M15" i="8"/>
  <c r="I14" i="8"/>
  <c r="G13" i="8"/>
  <c r="G12" i="8"/>
  <c r="M11" i="8"/>
  <c r="I10" i="8"/>
  <c r="G9" i="8"/>
  <c r="G8" i="8"/>
  <c r="M7" i="8"/>
  <c r="I6" i="8"/>
  <c r="G46" i="6" l="1"/>
  <c r="D25" i="20" s="1"/>
  <c r="I9" i="8"/>
  <c r="I7" i="8"/>
  <c r="I13" i="8"/>
  <c r="I17" i="8"/>
  <c r="I12" i="8"/>
  <c r="I8" i="8"/>
  <c r="I16" i="8"/>
  <c r="G7" i="8"/>
  <c r="G11" i="8"/>
  <c r="G15" i="8"/>
  <c r="I11" i="8"/>
  <c r="I15" i="8"/>
  <c r="M17" i="8"/>
  <c r="M9" i="8"/>
  <c r="M13" i="8"/>
  <c r="M16" i="8"/>
  <c r="M6" i="8"/>
  <c r="M10" i="8"/>
  <c r="M14" i="8"/>
  <c r="G6" i="8"/>
  <c r="G10" i="8"/>
  <c r="G14" i="8"/>
  <c r="M8" i="8"/>
  <c r="M12" i="8"/>
  <c r="G18" i="8" l="1"/>
  <c r="D27" i="20" s="1"/>
  <c r="C27" i="20" s="1"/>
  <c r="M18" i="8"/>
  <c r="D27" i="16" l="1"/>
  <c r="C27" i="16" s="1"/>
  <c r="B28" i="16" l="1"/>
  <c r="I10" i="9"/>
  <c r="G8" i="9"/>
  <c r="M7" i="9"/>
  <c r="N7" i="9" s="1"/>
  <c r="I6" i="9"/>
  <c r="M9" i="9" l="1"/>
  <c r="N9" i="9" s="1"/>
  <c r="G9" i="9"/>
  <c r="H9" i="9" s="1"/>
  <c r="I9" i="9"/>
  <c r="I7" i="9"/>
  <c r="H8" i="9"/>
  <c r="G7" i="9"/>
  <c r="H7" i="9" s="1"/>
  <c r="M6" i="9"/>
  <c r="M10" i="9"/>
  <c r="N10" i="9" s="1"/>
  <c r="G6" i="9"/>
  <c r="I8" i="9"/>
  <c r="G10" i="9"/>
  <c r="H10" i="9" s="1"/>
  <c r="M8" i="9"/>
  <c r="N8" i="9" s="1"/>
  <c r="G11" i="9" l="1"/>
  <c r="D28" i="20" s="1"/>
  <c r="C28" i="20" s="1"/>
  <c r="M11" i="9"/>
  <c r="D28" i="16" s="1"/>
  <c r="C28" i="16" s="1"/>
  <c r="B29" i="16"/>
  <c r="I8" i="11"/>
  <c r="G8" i="11"/>
  <c r="G7" i="11"/>
  <c r="I6" i="11"/>
  <c r="G6" i="11"/>
  <c r="M6" i="11"/>
  <c r="G9" i="11" l="1"/>
  <c r="D29" i="20" s="1"/>
  <c r="C29" i="20" s="1"/>
  <c r="H7" i="11"/>
  <c r="I7" i="11"/>
  <c r="H8" i="11"/>
  <c r="M8" i="11"/>
  <c r="N8" i="11" s="1"/>
  <c r="M7" i="11"/>
  <c r="N7" i="11" s="1"/>
  <c r="C24" i="16"/>
  <c r="C23" i="16"/>
  <c r="B24" i="16"/>
  <c r="I57" i="5"/>
  <c r="G57" i="5"/>
  <c r="H57" i="5" s="1"/>
  <c r="I56" i="5"/>
  <c r="G56" i="5"/>
  <c r="H56" i="5" s="1"/>
  <c r="I55" i="5"/>
  <c r="G55" i="5"/>
  <c r="H55" i="5" s="1"/>
  <c r="M55" i="5"/>
  <c r="N55" i="5" s="1"/>
  <c r="I54" i="5"/>
  <c r="I53" i="5"/>
  <c r="G53" i="5"/>
  <c r="H53" i="5" s="1"/>
  <c r="M53" i="5"/>
  <c r="N53" i="5" s="1"/>
  <c r="G52" i="5"/>
  <c r="H52" i="5" s="1"/>
  <c r="I51" i="5"/>
  <c r="G51" i="5"/>
  <c r="H51" i="5" s="1"/>
  <c r="M51" i="5"/>
  <c r="N51" i="5" s="1"/>
  <c r="I50" i="5"/>
  <c r="I48" i="5"/>
  <c r="G48" i="5"/>
  <c r="H48" i="5" s="1"/>
  <c r="I47" i="5"/>
  <c r="G47" i="5"/>
  <c r="H47" i="5" s="1"/>
  <c r="I46" i="5"/>
  <c r="G46" i="5"/>
  <c r="H46" i="5" s="1"/>
  <c r="M46" i="5"/>
  <c r="N46" i="5" s="1"/>
  <c r="I45" i="5"/>
  <c r="I44" i="5"/>
  <c r="G44" i="5"/>
  <c r="H44" i="5" s="1"/>
  <c r="M44" i="5"/>
  <c r="N44" i="5" s="1"/>
  <c r="G43" i="5"/>
  <c r="H43" i="5" s="1"/>
  <c r="I42" i="5"/>
  <c r="G42" i="5"/>
  <c r="H42" i="5" s="1"/>
  <c r="M42" i="5"/>
  <c r="N42" i="5" s="1"/>
  <c r="I41" i="5"/>
  <c r="I40" i="5"/>
  <c r="G40" i="5"/>
  <c r="H40" i="5" s="1"/>
  <c r="M40" i="5"/>
  <c r="N40" i="5" s="1"/>
  <c r="G39" i="5"/>
  <c r="H39" i="5" s="1"/>
  <c r="I38" i="5"/>
  <c r="G38" i="5"/>
  <c r="H38" i="5" s="1"/>
  <c r="M38" i="5"/>
  <c r="N38" i="5" s="1"/>
  <c r="I37" i="5"/>
  <c r="I36" i="5"/>
  <c r="G36" i="5"/>
  <c r="H36" i="5" s="1"/>
  <c r="M36" i="5"/>
  <c r="N36" i="5" s="1"/>
  <c r="G35" i="5"/>
  <c r="I33" i="5"/>
  <c r="G33" i="5"/>
  <c r="H33" i="5" s="1"/>
  <c r="I32" i="5"/>
  <c r="G32" i="5"/>
  <c r="H32" i="5" s="1"/>
  <c r="I31" i="5"/>
  <c r="G31" i="5"/>
  <c r="H31" i="5" s="1"/>
  <c r="M31" i="5"/>
  <c r="N31" i="5" s="1"/>
  <c r="I30" i="5"/>
  <c r="I29" i="5"/>
  <c r="G29" i="5"/>
  <c r="H29" i="5" s="1"/>
  <c r="G28" i="5"/>
  <c r="H28" i="5" s="1"/>
  <c r="I27" i="5"/>
  <c r="G27" i="5"/>
  <c r="H27" i="5" s="1"/>
  <c r="M27" i="5"/>
  <c r="N27" i="5" s="1"/>
  <c r="I26" i="5"/>
  <c r="I25" i="5"/>
  <c r="G25" i="5"/>
  <c r="H25" i="5" s="1"/>
  <c r="M25" i="5"/>
  <c r="N25" i="5" s="1"/>
  <c r="G24" i="5"/>
  <c r="H24" i="5" s="1"/>
  <c r="I23" i="5"/>
  <c r="G23" i="5"/>
  <c r="H23" i="5" s="1"/>
  <c r="M23" i="5"/>
  <c r="N23" i="5" s="1"/>
  <c r="I22" i="5"/>
  <c r="I21" i="5"/>
  <c r="G21" i="5"/>
  <c r="M21" i="5"/>
  <c r="N21" i="5" s="1"/>
  <c r="I19" i="5"/>
  <c r="G19" i="5"/>
  <c r="H19" i="5" s="1"/>
  <c r="I18" i="5"/>
  <c r="G18" i="5"/>
  <c r="H18" i="5" s="1"/>
  <c r="I17" i="5"/>
  <c r="G17" i="5"/>
  <c r="H17" i="5" s="1"/>
  <c r="M17" i="5"/>
  <c r="N17" i="5" s="1"/>
  <c r="I16" i="5"/>
  <c r="I15" i="5"/>
  <c r="G15" i="5"/>
  <c r="H15" i="5" s="1"/>
  <c r="I14" i="5"/>
  <c r="G14" i="5"/>
  <c r="H14" i="5" s="1"/>
  <c r="I13" i="5"/>
  <c r="G13" i="5"/>
  <c r="H13" i="5" s="1"/>
  <c r="M13" i="5"/>
  <c r="N13" i="5" s="1"/>
  <c r="I12" i="5"/>
  <c r="I11" i="5"/>
  <c r="G11" i="5"/>
  <c r="H11" i="5" s="1"/>
  <c r="I10" i="5"/>
  <c r="G10" i="5"/>
  <c r="H10" i="5" s="1"/>
  <c r="I9" i="5"/>
  <c r="G9" i="5"/>
  <c r="H9" i="5" s="1"/>
  <c r="M9" i="5"/>
  <c r="N9" i="5" s="1"/>
  <c r="I8" i="5"/>
  <c r="D50" i="5"/>
  <c r="D35" i="5"/>
  <c r="D21" i="5"/>
  <c r="K49" i="5"/>
  <c r="F49" i="5"/>
  <c r="K34" i="5"/>
  <c r="F34" i="5"/>
  <c r="K20" i="5"/>
  <c r="F20" i="5"/>
  <c r="K7" i="5"/>
  <c r="F7" i="5"/>
  <c r="G53" i="4"/>
  <c r="D53" i="4"/>
  <c r="I52" i="4"/>
  <c r="G52" i="4"/>
  <c r="D52" i="4"/>
  <c r="G51" i="4"/>
  <c r="H51" i="4" s="1"/>
  <c r="D51" i="4"/>
  <c r="I49" i="4"/>
  <c r="G49" i="4"/>
  <c r="D49" i="4"/>
  <c r="G48" i="4"/>
  <c r="H48" i="4" s="1"/>
  <c r="D48" i="4"/>
  <c r="I47" i="4"/>
  <c r="G47" i="4"/>
  <c r="D47" i="4"/>
  <c r="G46" i="4"/>
  <c r="H46" i="4" s="1"/>
  <c r="D46" i="4"/>
  <c r="I45" i="4"/>
  <c r="M45" i="4"/>
  <c r="D45" i="4"/>
  <c r="G43" i="4"/>
  <c r="D43" i="4"/>
  <c r="I42" i="4"/>
  <c r="G42" i="4"/>
  <c r="D42" i="4"/>
  <c r="G41" i="4"/>
  <c r="H41" i="4" s="1"/>
  <c r="D41" i="4"/>
  <c r="G40" i="4"/>
  <c r="D40" i="4"/>
  <c r="M39" i="4"/>
  <c r="N39" i="4" s="1"/>
  <c r="D39" i="4"/>
  <c r="I37" i="4"/>
  <c r="M37" i="4"/>
  <c r="N37" i="4" s="1"/>
  <c r="I36" i="4"/>
  <c r="M36" i="4"/>
  <c r="N36" i="4" s="1"/>
  <c r="I35" i="4"/>
  <c r="M35" i="4"/>
  <c r="N35" i="4" s="1"/>
  <c r="I34" i="4"/>
  <c r="M34" i="4"/>
  <c r="N34" i="4" s="1"/>
  <c r="I33" i="4"/>
  <c r="M33" i="4"/>
  <c r="N33" i="4" s="1"/>
  <c r="I32" i="4"/>
  <c r="M32" i="4"/>
  <c r="N32" i="4" s="1"/>
  <c r="I31" i="4"/>
  <c r="M31" i="4"/>
  <c r="N31" i="4" s="1"/>
  <c r="I30" i="4"/>
  <c r="M30" i="4"/>
  <c r="N30" i="4" s="1"/>
  <c r="I29" i="4"/>
  <c r="M29" i="4"/>
  <c r="N29" i="4" s="1"/>
  <c r="I28" i="4"/>
  <c r="M28" i="4"/>
  <c r="N28" i="4" s="1"/>
  <c r="I27" i="4"/>
  <c r="M27" i="4"/>
  <c r="N27" i="4" s="1"/>
  <c r="I26" i="4"/>
  <c r="M26" i="4"/>
  <c r="N26" i="4" s="1"/>
  <c r="I25" i="4"/>
  <c r="M25" i="4"/>
  <c r="N25" i="4" s="1"/>
  <c r="I24" i="4"/>
  <c r="M24" i="4"/>
  <c r="N24" i="4" s="1"/>
  <c r="I23" i="4"/>
  <c r="M23" i="4"/>
  <c r="N23" i="4" s="1"/>
  <c r="I22" i="4"/>
  <c r="M22" i="4"/>
  <c r="N22" i="4" s="1"/>
  <c r="I21" i="4"/>
  <c r="M21" i="4"/>
  <c r="N21" i="4" s="1"/>
  <c r="M20" i="4"/>
  <c r="N20" i="4" s="1"/>
  <c r="G20" i="4"/>
  <c r="H20" i="4" s="1"/>
  <c r="D20" i="4"/>
  <c r="M17" i="4"/>
  <c r="M15" i="4"/>
  <c r="N15" i="4" s="1"/>
  <c r="M13" i="4"/>
  <c r="N13" i="4" s="1"/>
  <c r="G18" i="4"/>
  <c r="H18" i="4" s="1"/>
  <c r="M16" i="4"/>
  <c r="G15" i="4"/>
  <c r="G14" i="4"/>
  <c r="H14" i="4" s="1"/>
  <c r="G12" i="4"/>
  <c r="I11" i="4"/>
  <c r="I10" i="4"/>
  <c r="M9" i="4"/>
  <c r="N9" i="4" s="1"/>
  <c r="M8" i="4"/>
  <c r="I18" i="4"/>
  <c r="I17" i="4"/>
  <c r="G17" i="4"/>
  <c r="H17" i="4" s="1"/>
  <c r="G16" i="4"/>
  <c r="I15" i="4"/>
  <c r="I14" i="4"/>
  <c r="I13" i="4"/>
  <c r="G13" i="4"/>
  <c r="I12" i="4"/>
  <c r="I9" i="4"/>
  <c r="G9" i="4"/>
  <c r="H9" i="4" s="1"/>
  <c r="G8" i="4"/>
  <c r="B23" i="16"/>
  <c r="K50" i="4"/>
  <c r="F50" i="4"/>
  <c r="K44" i="4"/>
  <c r="F44" i="4"/>
  <c r="K38" i="4"/>
  <c r="F38" i="4"/>
  <c r="K19" i="4"/>
  <c r="F19" i="4"/>
  <c r="K7" i="4"/>
  <c r="F7" i="4"/>
  <c r="I6" i="3"/>
  <c r="H21" i="5" l="1"/>
  <c r="H35" i="5"/>
  <c r="H53" i="4"/>
  <c r="M9" i="11"/>
  <c r="D29" i="16" s="1"/>
  <c r="C29" i="16" s="1"/>
  <c r="G50" i="5"/>
  <c r="H50" i="5" s="1"/>
  <c r="I52" i="5"/>
  <c r="G54" i="5"/>
  <c r="H54" i="5" s="1"/>
  <c r="M57" i="5"/>
  <c r="N57" i="5" s="1"/>
  <c r="M50" i="5"/>
  <c r="N50" i="5" s="1"/>
  <c r="M54" i="5"/>
  <c r="N54" i="5" s="1"/>
  <c r="M52" i="5"/>
  <c r="N52" i="5" s="1"/>
  <c r="M56" i="5"/>
  <c r="N56" i="5" s="1"/>
  <c r="M37" i="5"/>
  <c r="N37" i="5" s="1"/>
  <c r="M45" i="5"/>
  <c r="N45" i="5" s="1"/>
  <c r="I35" i="5"/>
  <c r="G37" i="5"/>
  <c r="H37" i="5" s="1"/>
  <c r="I39" i="5"/>
  <c r="G41" i="5"/>
  <c r="H41" i="5" s="1"/>
  <c r="I43" i="5"/>
  <c r="G45" i="5"/>
  <c r="H45" i="5" s="1"/>
  <c r="M48" i="5"/>
  <c r="N48" i="5" s="1"/>
  <c r="M35" i="5"/>
  <c r="N35" i="5" s="1"/>
  <c r="M39" i="5"/>
  <c r="N39" i="5" s="1"/>
  <c r="M43" i="5"/>
  <c r="N43" i="5" s="1"/>
  <c r="M47" i="5"/>
  <c r="N47" i="5" s="1"/>
  <c r="M41" i="5"/>
  <c r="N41" i="5" s="1"/>
  <c r="M26" i="5"/>
  <c r="N26" i="5" s="1"/>
  <c r="M30" i="5"/>
  <c r="N30" i="5" s="1"/>
  <c r="G22" i="5"/>
  <c r="H22" i="5" s="1"/>
  <c r="I24" i="5"/>
  <c r="G26" i="5"/>
  <c r="H26" i="5" s="1"/>
  <c r="I28" i="5"/>
  <c r="M29" i="5"/>
  <c r="N29" i="5" s="1"/>
  <c r="G30" i="5"/>
  <c r="H30" i="5" s="1"/>
  <c r="M33" i="5"/>
  <c r="N33" i="5" s="1"/>
  <c r="M24" i="5"/>
  <c r="N24" i="5" s="1"/>
  <c r="M28" i="5"/>
  <c r="N28" i="5" s="1"/>
  <c r="M32" i="5"/>
  <c r="N32" i="5" s="1"/>
  <c r="M22" i="5"/>
  <c r="N22" i="5" s="1"/>
  <c r="G8" i="5"/>
  <c r="M11" i="5"/>
  <c r="N11" i="5" s="1"/>
  <c r="G12" i="5"/>
  <c r="H12" i="5" s="1"/>
  <c r="M15" i="5"/>
  <c r="N15" i="5" s="1"/>
  <c r="G16" i="5"/>
  <c r="H16" i="5" s="1"/>
  <c r="M19" i="5"/>
  <c r="N19" i="5" s="1"/>
  <c r="M8" i="5"/>
  <c r="M12" i="5"/>
  <c r="N12" i="5" s="1"/>
  <c r="M16" i="5"/>
  <c r="N16" i="5" s="1"/>
  <c r="M10" i="5"/>
  <c r="N10" i="5" s="1"/>
  <c r="M14" i="5"/>
  <c r="N14" i="5" s="1"/>
  <c r="M18" i="5"/>
  <c r="N18" i="5" s="1"/>
  <c r="M10" i="4"/>
  <c r="N10" i="4" s="1"/>
  <c r="I8" i="4"/>
  <c r="G10" i="4"/>
  <c r="H10" i="4" s="1"/>
  <c r="H13" i="4"/>
  <c r="H15" i="4"/>
  <c r="M11" i="4"/>
  <c r="N11" i="4" s="1"/>
  <c r="M14" i="4"/>
  <c r="N14" i="4" s="1"/>
  <c r="N17" i="4"/>
  <c r="H40" i="4"/>
  <c r="I41" i="4"/>
  <c r="N45" i="4"/>
  <c r="I46" i="4"/>
  <c r="H49" i="4"/>
  <c r="I51" i="4"/>
  <c r="M12" i="4"/>
  <c r="N12" i="4" s="1"/>
  <c r="M18" i="4"/>
  <c r="N18" i="4" s="1"/>
  <c r="I40" i="4"/>
  <c r="H43" i="4"/>
  <c r="I16" i="4"/>
  <c r="I20" i="4"/>
  <c r="G21" i="4"/>
  <c r="H21" i="4" s="1"/>
  <c r="G22" i="4"/>
  <c r="H22" i="4" s="1"/>
  <c r="G23" i="4"/>
  <c r="H23" i="4" s="1"/>
  <c r="G24" i="4"/>
  <c r="H24" i="4" s="1"/>
  <c r="G25" i="4"/>
  <c r="H25" i="4" s="1"/>
  <c r="G26" i="4"/>
  <c r="H26" i="4" s="1"/>
  <c r="G27" i="4"/>
  <c r="H27" i="4" s="1"/>
  <c r="G28" i="4"/>
  <c r="H28" i="4" s="1"/>
  <c r="G29" i="4"/>
  <c r="H29" i="4" s="1"/>
  <c r="G30" i="4"/>
  <c r="H30" i="4" s="1"/>
  <c r="G31" i="4"/>
  <c r="H31" i="4" s="1"/>
  <c r="G32" i="4"/>
  <c r="H32" i="4" s="1"/>
  <c r="G33" i="4"/>
  <c r="H33" i="4" s="1"/>
  <c r="G34" i="4"/>
  <c r="H34" i="4" s="1"/>
  <c r="G35" i="4"/>
  <c r="H35" i="4" s="1"/>
  <c r="G36" i="4"/>
  <c r="H36" i="4" s="1"/>
  <c r="G37" i="4"/>
  <c r="H37" i="4" s="1"/>
  <c r="I39" i="4"/>
  <c r="H42" i="4"/>
  <c r="I43" i="4"/>
  <c r="H47" i="4"/>
  <c r="I48" i="4"/>
  <c r="H52" i="4"/>
  <c r="I53" i="4"/>
  <c r="M51" i="4"/>
  <c r="N51" i="4" s="1"/>
  <c r="M52" i="4"/>
  <c r="N52" i="4" s="1"/>
  <c r="M53" i="4"/>
  <c r="N53" i="4" s="1"/>
  <c r="M46" i="4"/>
  <c r="N46" i="4" s="1"/>
  <c r="M47" i="4"/>
  <c r="N47" i="4" s="1"/>
  <c r="M48" i="4"/>
  <c r="N48" i="4" s="1"/>
  <c r="M49" i="4"/>
  <c r="N49" i="4" s="1"/>
  <c r="G45" i="4"/>
  <c r="H45" i="4" s="1"/>
  <c r="M40" i="4"/>
  <c r="N40" i="4" s="1"/>
  <c r="M41" i="4"/>
  <c r="N41" i="4" s="1"/>
  <c r="M42" i="4"/>
  <c r="N42" i="4" s="1"/>
  <c r="M43" i="4"/>
  <c r="N43" i="4" s="1"/>
  <c r="G39" i="4"/>
  <c r="H39" i="4" s="1"/>
  <c r="H16" i="4"/>
  <c r="H12" i="4"/>
  <c r="N16" i="4"/>
  <c r="G11" i="4"/>
  <c r="H11" i="4" s="1"/>
  <c r="B22" i="16"/>
  <c r="I7" i="3"/>
  <c r="I8" i="3"/>
  <c r="I9" i="3"/>
  <c r="I10" i="3"/>
  <c r="I11" i="3"/>
  <c r="I12" i="3"/>
  <c r="G58" i="5" l="1"/>
  <c r="G60" i="5" s="1"/>
  <c r="D24" i="20" s="1"/>
  <c r="M58" i="5"/>
  <c r="M60" i="5" s="1"/>
  <c r="G54" i="4"/>
  <c r="G56" i="4" s="1"/>
  <c r="D23" i="20" s="1"/>
  <c r="M54" i="4"/>
  <c r="M56" i="4" s="1"/>
  <c r="M9" i="3"/>
  <c r="M12" i="3"/>
  <c r="M8" i="3"/>
  <c r="M11" i="3"/>
  <c r="M7" i="3"/>
  <c r="M10" i="3"/>
  <c r="D24" i="16" l="1"/>
  <c r="D23" i="16"/>
  <c r="C35" i="16" l="1"/>
  <c r="C36" i="16" l="1"/>
  <c r="C37" i="16" l="1"/>
  <c r="D6" i="11"/>
  <c r="D9" i="11" s="1"/>
  <c r="D6" i="8"/>
  <c r="D18" i="8" s="1"/>
  <c r="D8" i="6"/>
  <c r="D8" i="5"/>
  <c r="D8" i="4"/>
  <c r="N12" i="3"/>
  <c r="H12" i="3"/>
  <c r="N11" i="3"/>
  <c r="H11" i="3"/>
  <c r="N10" i="3"/>
  <c r="H10" i="3"/>
  <c r="N9" i="3"/>
  <c r="H9" i="3"/>
  <c r="N8" i="3"/>
  <c r="H8" i="3"/>
  <c r="H7" i="3"/>
  <c r="M6" i="3"/>
  <c r="G6" i="3"/>
  <c r="D6" i="3"/>
  <c r="D13" i="3" s="1"/>
  <c r="D44" i="6" l="1"/>
  <c r="H8" i="6"/>
  <c r="N8" i="6"/>
  <c r="D58" i="5"/>
  <c r="N8" i="5"/>
  <c r="H8" i="5"/>
  <c r="H36" i="7"/>
  <c r="N36" i="7"/>
  <c r="N40" i="7"/>
  <c r="H40" i="7"/>
  <c r="H42" i="7"/>
  <c r="N42" i="7"/>
  <c r="N21" i="7"/>
  <c r="N9" i="7"/>
  <c r="H9" i="7"/>
  <c r="N14" i="7"/>
  <c r="H14" i="7"/>
  <c r="H18" i="7"/>
  <c r="N18" i="7"/>
  <c r="H8" i="7"/>
  <c r="N8" i="7"/>
  <c r="H17" i="7"/>
  <c r="N17" i="7"/>
  <c r="N11" i="7"/>
  <c r="H11" i="7"/>
  <c r="H15" i="7"/>
  <c r="N15" i="7"/>
  <c r="N19" i="7"/>
  <c r="N13" i="7"/>
  <c r="H13" i="7"/>
  <c r="H12" i="7"/>
  <c r="N12" i="7"/>
  <c r="H16" i="7"/>
  <c r="N16" i="7"/>
  <c r="D11" i="9"/>
  <c r="N6" i="9"/>
  <c r="H6" i="9"/>
  <c r="H18" i="8"/>
  <c r="N18" i="8"/>
  <c r="N10" i="8"/>
  <c r="H10" i="8"/>
  <c r="N14" i="8"/>
  <c r="H14" i="8"/>
  <c r="N6" i="8"/>
  <c r="H6" i="8"/>
  <c r="H17" i="8"/>
  <c r="N17" i="8"/>
  <c r="N7" i="8"/>
  <c r="H7" i="8"/>
  <c r="N11" i="8"/>
  <c r="H11" i="8"/>
  <c r="N15" i="8"/>
  <c r="H15" i="8"/>
  <c r="H9" i="8"/>
  <c r="N9" i="8"/>
  <c r="H13" i="8"/>
  <c r="N13" i="8"/>
  <c r="H8" i="8"/>
  <c r="N8" i="8"/>
  <c r="H12" i="8"/>
  <c r="N12" i="8"/>
  <c r="H16" i="8"/>
  <c r="N16" i="8"/>
  <c r="H6" i="11"/>
  <c r="N6" i="11"/>
  <c r="D54" i="4"/>
  <c r="N8" i="4"/>
  <c r="H8" i="4"/>
  <c r="H6" i="3"/>
  <c r="G13" i="3"/>
  <c r="N7" i="3"/>
  <c r="M13" i="3"/>
  <c r="H58" i="5"/>
  <c r="N58" i="5"/>
  <c r="N6" i="3"/>
  <c r="H13" i="3" l="1"/>
  <c r="D22" i="20"/>
  <c r="H44" i="6"/>
  <c r="N44" i="6"/>
  <c r="N13" i="3"/>
  <c r="D22" i="16"/>
  <c r="D31" i="16" s="1"/>
  <c r="H43" i="7"/>
  <c r="N43" i="7"/>
  <c r="N11" i="9"/>
  <c r="H11" i="9"/>
  <c r="H9" i="11"/>
  <c r="N9" i="11"/>
  <c r="N54" i="4"/>
  <c r="H54" i="4"/>
  <c r="C22" i="20" l="1"/>
  <c r="C31" i="20" s="1"/>
  <c r="D31" i="20"/>
  <c r="D50" i="16"/>
  <c r="D36" i="16"/>
  <c r="D35" i="16"/>
  <c r="C22" i="16"/>
  <c r="C31" i="16" s="1"/>
  <c r="D41" i="16" l="1"/>
  <c r="C41" i="16" s="1"/>
  <c r="D37" i="16"/>
  <c r="D48" i="16" l="1"/>
  <c r="C48" i="16" s="1"/>
  <c r="D43" i="16"/>
  <c r="D42" i="16" s="1"/>
  <c r="D49" i="16" l="1"/>
  <c r="C49" i="16" s="1"/>
  <c r="C50" i="16" s="1"/>
  <c r="C42" i="16"/>
  <c r="C43" i="16" s="1"/>
</calcChain>
</file>

<file path=xl/sharedStrings.xml><?xml version="1.0" encoding="utf-8"?>
<sst xmlns="http://schemas.openxmlformats.org/spreadsheetml/2006/main" count="489" uniqueCount="268">
  <si>
    <t>תוכן ענינים - תקן</t>
  </si>
  <si>
    <t>קרנות הביטוח הלאומי</t>
  </si>
  <si>
    <t>הקרן לפיתוח שירותים לנכים</t>
  </si>
  <si>
    <t>רקע כללי:</t>
  </si>
  <si>
    <t xml:space="preserve">תקן זה מיועד ליחידות להתפתחות הילד המוכרות על ידי משרד הבריאות. הציוד מיועד לחדרי טיפול למקצועות הבריאות לטיפול בילדים עם עיכוב התפתחותי לפי הגדרת משרד הבריאות. גילאי הילדים המטופלים מלידה עד גיל תשע בהתאם לחוק בריאות ממלכתי. מרכזים המטפלים בילדים עם נכויות מוטוריות מורכבות  נדרש ציוד יחודי נוסף.
</t>
  </si>
  <si>
    <t xml:space="preserve">הגדרות ותנאי סף לקבלת סיוע בהצטיידות: 
</t>
  </si>
  <si>
    <t>הגשת בקשה להצטיידות לפי תקן אינה מחייבת את הקרן לאישור הבקשה, סכום ואחוז הסיוע נתונים לשיקול החלטתה הבלעדי של הקרן. אחוז הסיוע המצויין הינו מקסימלי ביחס לדירוג סוציואקונומי של הישוב.</t>
  </si>
  <si>
    <t xml:space="preserve">כוח אדם טיפולי- 
נדרש מינימום של 20 שעות שבועיות לתחום טיפול במקצועות הבריאות - ריפוי בעיסוק, פיזיותרפיה, קלינאי תקשורת ותרפיה רגשית.
</t>
  </si>
  <si>
    <t>חדר המתנה</t>
  </si>
  <si>
    <t>יש למלא רק את העמודה בצבע הבא:</t>
  </si>
  <si>
    <t>תקן</t>
  </si>
  <si>
    <t>בקשת הגוף</t>
  </si>
  <si>
    <t>אישור הרכז</t>
  </si>
  <si>
    <t>פריטים</t>
  </si>
  <si>
    <t>כמות תקן למסגרת</t>
  </si>
  <si>
    <t>עלות ליחידה כולל מע"מ</t>
  </si>
  <si>
    <t>סך עלות כולל מע"מ</t>
  </si>
  <si>
    <t xml:space="preserve">כמות מבוקשת </t>
  </si>
  <si>
    <t>תקציב מבוקש</t>
  </si>
  <si>
    <t>סטייה מהתקן</t>
  </si>
  <si>
    <t>הערות הגוף</t>
  </si>
  <si>
    <t>המלצת מנהלת התוכנית</t>
  </si>
  <si>
    <t xml:space="preserve">כמות מאושרת </t>
  </si>
  <si>
    <t>תקציב מאושר</t>
  </si>
  <si>
    <t>הערות מנהלת התכנית</t>
  </si>
  <si>
    <t>כסאות לחדר המתנה</t>
  </si>
  <si>
    <t>שולחן נמוך לחדר המתנה</t>
  </si>
  <si>
    <t>שולחן לילדים + 4 כסאות</t>
  </si>
  <si>
    <t>ארונות אחסון למשחקים וספרים</t>
  </si>
  <si>
    <t>שולחן החתלה</t>
  </si>
  <si>
    <t>משחקים ומתקני פעילות לחדר ההמתנה (סכום גלובלי)</t>
  </si>
  <si>
    <t>ספרי ילדים (סכום גלובלי)</t>
  </si>
  <si>
    <t xml:space="preserve">חדר פיזיותרפיה </t>
  </si>
  <si>
    <t>עבור כמה חדרים מוגשת הבקשה?</t>
  </si>
  <si>
    <t>עבור כמה חדרים מאושרת הבקשה?</t>
  </si>
  <si>
    <t>תקן לחדר אחד</t>
  </si>
  <si>
    <t>בקשת הגוף לחדר אחד</t>
  </si>
  <si>
    <t>אישור הרכז לחדר אחד</t>
  </si>
  <si>
    <t xml:space="preserve">כמות מבוקשת לחדר אחד </t>
  </si>
  <si>
    <t>ריהוט</t>
  </si>
  <si>
    <t xml:space="preserve">מראה קבועה לקיר לא שבירה עם ווילון </t>
  </si>
  <si>
    <t>מראה ניידת לא שבירה עם מסגרת עץ</t>
  </si>
  <si>
    <t>שולחן סטנדרטי לטיפול</t>
  </si>
  <si>
    <t>שולחן טלסקופי מתכוונן</t>
  </si>
  <si>
    <t xml:space="preserve">שולחן חשמלי </t>
  </si>
  <si>
    <t>כסא מטפל</t>
  </si>
  <si>
    <t>כסא לילד</t>
  </si>
  <si>
    <t>כסא טלסקופי מתכוונן לילד</t>
  </si>
  <si>
    <t>מדף אחסון לציוד גדול תלוי</t>
  </si>
  <si>
    <t>ארון אחסון ציוד</t>
  </si>
  <si>
    <t>קופסאות אחסון (סכום גלובלי)</t>
  </si>
  <si>
    <t>תנועה</t>
  </si>
  <si>
    <t>מזרונים טיפוליים</t>
  </si>
  <si>
    <t>נקודת תליה כולל הרכבה</t>
  </si>
  <si>
    <t>סולם שבדי עם כל התוספות כולל התקנה</t>
  </si>
  <si>
    <t xml:space="preserve">ספסל שבדי </t>
  </si>
  <si>
    <t>גלילים בגדלים שונים (סכום גלובלי)</t>
  </si>
  <si>
    <t>נדנדות (סכום גלובלי)</t>
  </si>
  <si>
    <t>חבית קשיחה מרופדת</t>
  </si>
  <si>
    <t>שרפרפי עץ 5 שלבים</t>
  </si>
  <si>
    <t>טרמפולינה עם רשת 140 ס"מ</t>
  </si>
  <si>
    <t>בריכת כדורים + כדורים</t>
  </si>
  <si>
    <t>כריות שונות כמו: פיתה, פילאטיס, תמיכה, כריות הנקה ועוד (סכום לגלובלי)</t>
  </si>
  <si>
    <t>מגוון סוגי כדורים (סכום גלובלי)</t>
  </si>
  <si>
    <t>משאבה חשמלית לכדורים</t>
  </si>
  <si>
    <t xml:space="preserve">עזרים לטיפול מוטורי כמו: גומיות, טבעות, מצנח, מנהרת זחילה מתקפלת, מקלות, שקיות שעועית, קונוסים, כדורים, טרבנד, טרפלסט, משקולות לידיים ולרגלים (סכום גלובלי) </t>
  </si>
  <si>
    <t>עזרים לתרגול שיווי משקל כמו: לוח שיווי משקל, מסלול, סקוטר, צלחת וסטיבולרית, קורות (סכום גלובלי)</t>
  </si>
  <si>
    <t>מקבילים</t>
  </si>
  <si>
    <t>מדרגות שיקומיות מעץ</t>
  </si>
  <si>
    <t>עגלה לאימון הליכה</t>
  </si>
  <si>
    <t>משחק, אמצעי טיפול והערכות</t>
  </si>
  <si>
    <t>משחקים לטיפול (גריה, מרחב, תפיסה, קוגניציה) (סכום גלובלי)</t>
  </si>
  <si>
    <t>אבחון Movement ABC2</t>
  </si>
  <si>
    <t>אבחון Peabody -
 Developmental Motor Scale</t>
  </si>
  <si>
    <t xml:space="preserve">AIMS אבחון </t>
  </si>
  <si>
    <t xml:space="preserve"> Bruininks BOT2 </t>
  </si>
  <si>
    <t>טכנולוגיה</t>
  </si>
  <si>
    <t>מסך טלויזיה והתקנה (להפעלת קונסולת המשחק)</t>
  </si>
  <si>
    <t>קונסולות משחק</t>
  </si>
  <si>
    <t>BOBO</t>
  </si>
  <si>
    <t>בלייזפוד</t>
  </si>
  <si>
    <t>ציוד יחודי</t>
  </si>
  <si>
    <t>כיסא עם תמיכות (סכום גלובאלי)</t>
  </si>
  <si>
    <t>עמידונים (סכום גלובאלי)</t>
  </si>
  <si>
    <t>הליכונים (סכום גלובאלי)</t>
  </si>
  <si>
    <t>חדר ריפוי בעיסוק</t>
  </si>
  <si>
    <t>לוח מחיק נייד</t>
  </si>
  <si>
    <t>מגוון סוגי כדורי פיזיו (סכום גלובלי)</t>
  </si>
  <si>
    <t>סולם שבדי עם תוספות כולל התקנה</t>
  </si>
  <si>
    <t>בריכת כדורים + כדורים + כיסוי</t>
  </si>
  <si>
    <t>עזרים לתרגול שיווי משקל כמו: לוח שיווי משקל, מסלול שיווי משקל, טרמפולינה, סקוטר, צלחת וסטיבולרית, קורות (סכום גלובלי)</t>
  </si>
  <si>
    <t xml:space="preserve">עזרים לטיפול מוטורי כמו: גומיות, טבעות, מצנח, מקלות, שקיות שעועית, קונוסים, כדורים, טרבנד (סכום גלובלי) </t>
  </si>
  <si>
    <t>אביזרי תחושה וגריה (סכום גלובלי)</t>
  </si>
  <si>
    <t>אביזרים לתרגול והפעלת כף היד (סכום גלובלי)</t>
  </si>
  <si>
    <t>משחקי מרחב, בנייה והרכבה (סכום גלובלי)</t>
  </si>
  <si>
    <t>משחקי חשיבה ואסטרטגיה (סכום גלובלי)</t>
  </si>
  <si>
    <t>משחקי ריצפה גדולים כמו: איקס עיגול, סולמות וחבלים (סכום גלובלי)</t>
  </si>
  <si>
    <t>אבחון VMI - Beery - Buktenica</t>
  </si>
  <si>
    <t>Motor-Free Visual Percep Test (MVPT-4)</t>
  </si>
  <si>
    <t>DTVP3 -COMPLETE KIT</t>
  </si>
  <si>
    <t>אבחון פרופיל סנסורי</t>
  </si>
  <si>
    <t xml:space="preserve">אבחון Bruininks </t>
  </si>
  <si>
    <t>Early Learning  Accomplishment Profile (E-LAP) Kit</t>
  </si>
  <si>
    <t>BRIEF אבחון</t>
  </si>
  <si>
    <t>Miller Function &amp; Participation Scales - M-FUN</t>
  </si>
  <si>
    <t xml:space="preserve">טאבלט + מגן + מדבקת מסך </t>
  </si>
  <si>
    <t>עכברים ייחודיים (סכום גלובלי)</t>
  </si>
  <si>
    <t>מקלדות ייחודיות (סכום גלובלי)</t>
  </si>
  <si>
    <t>מתגים ומתאמי מתגים (סכום גלובלי)</t>
  </si>
  <si>
    <t>זרועות למתגים ולטאבלט (סכום גלובלי)</t>
  </si>
  <si>
    <t>חדר קלינאי/ת תקשורת</t>
  </si>
  <si>
    <t>פופים מסוגים שונים (סכום גלובלי)</t>
  </si>
  <si>
    <t>שטיח רצפה</t>
  </si>
  <si>
    <t>משחקים טיפוליים לפיתוח שפה, היגויי ואבחנה שמיעתית (סכום גלובלי)</t>
  </si>
  <si>
    <t>משחקי חשיבה ושפה (סכום גלובלי)</t>
  </si>
  <si>
    <t>אביזרים למוטוריקת פה ותחושה (סכום גלובלי)</t>
  </si>
  <si>
    <t>אביזרים למשחק דימיון ומשחק סימבולי (סכום גלובלי)</t>
  </si>
  <si>
    <t>ספרים טיפוליים לפיתוח שפה והיגויי (סכום גלובלי)</t>
  </si>
  <si>
    <t>כלי נגינה לפיתוח אבחנה שמיעתית (סכום גלובלי)</t>
  </si>
  <si>
    <t xml:space="preserve">אבחון PLS4 </t>
  </si>
  <si>
    <t xml:space="preserve">אבחון כצנברגר </t>
  </si>
  <si>
    <t>מבחן תבור לאוצר מילים</t>
  </si>
  <si>
    <t>מבחן גורלניק</t>
  </si>
  <si>
    <t>מבחן היגוי</t>
  </si>
  <si>
    <t>מבחן מעש"ה</t>
  </si>
  <si>
    <t>אפליקציות תת"ח לטאבלט (סכום גלובלי)</t>
  </si>
  <si>
    <t>מדפסת</t>
  </si>
  <si>
    <t>מכשיר למינציה</t>
  </si>
  <si>
    <t xml:space="preserve">תוכנת גריד למחשב </t>
  </si>
  <si>
    <t>פלטים קוליים (סכום גלובלי)</t>
  </si>
  <si>
    <t>מתגים (סכום גלובלי)</t>
  </si>
  <si>
    <t>עמוד בועות + מראות +בסיס + סוויץ מתגים</t>
  </si>
  <si>
    <t>מקרן אורות</t>
  </si>
  <si>
    <t>פאנל קיר אינטראקטיבי</t>
  </si>
  <si>
    <t>סיבים אופטיים + מקרן + מסרק לסיבים</t>
  </si>
  <si>
    <t>בריכת כדורים אינטראקטיבית</t>
  </si>
  <si>
    <t>תוף פנטאם אינטראקטיבי</t>
  </si>
  <si>
    <t>מנהרת אורות לד</t>
  </si>
  <si>
    <t>אביזרי גריה (סכום גלובלי)</t>
  </si>
  <si>
    <t>ריפוד קירות ורצפה במזרונים (מחיר למ"ר)</t>
  </si>
  <si>
    <t>ארון איחסון לעזרים</t>
  </si>
  <si>
    <t>התקנת ציוד בחדר סנוזלן</t>
  </si>
  <si>
    <t>סנוזלן:</t>
  </si>
  <si>
    <t>חלל החדר יהיה 20 מ"מ מינימום, מינימום פעילות של 15 ש"ש ייעודיות לטיפול בסנוזלן.</t>
  </si>
  <si>
    <t>הטיפול יעשה על ידי איש מקצוע שעבר הכשרה מוכרת ומתאימה לטיפול בסנוזלן מעבר למצבת כוח האדם במסגרת  הטיפולית.</t>
  </si>
  <si>
    <t>התקנת מערכת מיזוג ואוורור מתאימה תהיה באחריות המסגרת.</t>
  </si>
  <si>
    <t>מתקני חצר</t>
  </si>
  <si>
    <t>מתקן חצר ייעודי לילדים עם מוגבלות</t>
  </si>
  <si>
    <t>מתקן נדנדה</t>
  </si>
  <si>
    <t>משטח בטיחות מתחת למתקנים</t>
  </si>
  <si>
    <t>התניות לאישור מתקני חצר:</t>
  </si>
  <si>
    <t>במסגרת התקן לא ניתן לבקש מימון להצללה - באחריות המסגרת להכשיר את השטח ולדאוג להצללה מתאימה.</t>
  </si>
  <si>
    <t xml:space="preserve">על המתקנים  להיות מותאמים לגודל החצר. </t>
  </si>
  <si>
    <t>.התקן כולל משטח בטיחות מתחת למתקנים (עד 80 מ"ר) בתוספת שטחי הבטיחות הנדרשים</t>
  </si>
  <si>
    <t>לא כולל תשתית הנדרשת להנחת משטחי הגומי</t>
  </si>
  <si>
    <t>מותנה באיש מקצוע שילווה את הפעילות</t>
  </si>
  <si>
    <t xml:space="preserve">מותנה בהגשת הצעת מחיר ותכנית העמדה טרם ביצוע </t>
  </si>
  <si>
    <t>שאלון למילוי ע"י  מגיש הבקשה:</t>
  </si>
  <si>
    <t>פרטי הגוף המבקש</t>
  </si>
  <si>
    <t>תאריך הגשת הבקשה:</t>
  </si>
  <si>
    <t>שם הגוף המבקש:</t>
  </si>
  <si>
    <t>כתובת הגוף המבקש:</t>
  </si>
  <si>
    <t>איש קשר בגוף המבקש:</t>
  </si>
  <si>
    <t>טלפון איש קשר בגוף המבקש:</t>
  </si>
  <si>
    <t>מייל איש קשר בגוף המבקש:</t>
  </si>
  <si>
    <t>מאפייני המקום</t>
  </si>
  <si>
    <t>הערות והסברים למילוי הבקשה:</t>
  </si>
  <si>
    <t>נא למלא את השאלון לעיל לפני מעבר לכתב הכמויות</t>
  </si>
  <si>
    <t>כל המחירים והעלויות להלן נקובים בש"ח  וכוללים מע"מ.</t>
  </si>
  <si>
    <t>התקנת חלק מהציוד דורשת עבודות פיתוח, תשתיות ושיפוץ. במסגרת התקן לא ינתן מימון לעבודות הנ"ל</t>
  </si>
  <si>
    <t xml:space="preserve">נא להתייחס להערות בכל הגיליון לגבי הדרישות למשאבים, כ"א, תקנים, מתן  פירוט והסברים  </t>
  </si>
  <si>
    <t>המחירים כוללים הובלה והתקנה של הציוד</t>
  </si>
  <si>
    <t>דו"ח סיכום פרויקט בקשת הצטיידות</t>
  </si>
  <si>
    <t>יש למלא סכום מקסימלי לפי קול קורא:</t>
  </si>
  <si>
    <t>קטגוריית ציוד</t>
  </si>
  <si>
    <t>סה"כ לפרוייקט</t>
  </si>
  <si>
    <t>אחוז מימון מקסימלי לפי דירוג אשכול לאישור הוועדה (לפי אחוז השתתפות בט"ל וללא התחשבות בתקציב הסיוע המקסימלי בקול קורא)</t>
  </si>
  <si>
    <t>גורם מממן</t>
  </si>
  <si>
    <t>אחוז מימון</t>
  </si>
  <si>
    <t xml:space="preserve">סכום מימון </t>
  </si>
  <si>
    <t>אחוז מימון מקסימלי-ביטוח לאומי</t>
  </si>
  <si>
    <t>מימון עצמי</t>
  </si>
  <si>
    <t>סה"כ</t>
  </si>
  <si>
    <t>מימון מקסימלי לפי דירוג אשכול לאישור הוועדה (אחוז השתתפות בט"ל בהתחשב בתקציב הסיוע המקסימלי בקול קורא)</t>
  </si>
  <si>
    <t>סכום מימון מקסימלי-ביטוח לאומי</t>
  </si>
  <si>
    <t>לאישור הוועדה</t>
  </si>
  <si>
    <t>מימון מאושר - הנמוך מבין השניים - אחוז השתתפות  או תקציב סיוע מקסימלי</t>
  </si>
  <si>
    <t>מימון ביטוח לאומי מקסימלי</t>
  </si>
  <si>
    <t>האם יש אישור משרד הבריאות?</t>
  </si>
  <si>
    <t>שעות טיפול כ"א טיפולי:</t>
  </si>
  <si>
    <t>האם קיבלתם סיוע קודם?</t>
  </si>
  <si>
    <t>אם כן באיזה שנה?</t>
  </si>
  <si>
    <r>
      <rPr>
        <b/>
        <sz val="12"/>
        <rFont val="Arial"/>
        <family val="2"/>
      </rPr>
      <t>יש למלא בטבלה כמות מבוקשת עבור חדר אחד בלבד</t>
    </r>
    <r>
      <rPr>
        <sz val="12"/>
        <rFont val="Arial"/>
        <family val="2"/>
      </rPr>
      <t>! כאשר הבקשה מוגשת עבור יותר מחדר אחד, שאר החדרים יאושרו ע"פ 50% מסך עלות חדר בודד ולפי אישור הרכז.</t>
    </r>
  </si>
  <si>
    <t>עלות הציוד לפי מספר חדרים</t>
  </si>
  <si>
    <r>
      <rPr>
        <b/>
        <sz val="12"/>
        <rFont val="Arial"/>
        <family val="2"/>
        <scheme val="minor"/>
      </rPr>
      <t>יש למלא בטבלה כמות מבוקשת עבור חדר אחד בלבד</t>
    </r>
    <r>
      <rPr>
        <sz val="12"/>
        <rFont val="Arial"/>
        <family val="2"/>
        <scheme val="minor"/>
      </rPr>
      <t>! כאשר הבקשה מוגשת עבור יותר מחדר אחד, שאר החדרים יאושרו ע"פ 50% מסך עלות חדר בודד ולפי אישור הרכז.</t>
    </r>
  </si>
  <si>
    <t>מספר חדרים/ כיתות</t>
  </si>
  <si>
    <t>שם היחידה:</t>
  </si>
  <si>
    <t>כתובת היחידה:</t>
  </si>
  <si>
    <t>אוכלוסיית היעד:</t>
  </si>
  <si>
    <t>פרטי היחידה</t>
  </si>
  <si>
    <t>איש קשר ביחידה:</t>
  </si>
  <si>
    <t>טלפון איש קשר ביחידה:</t>
  </si>
  <si>
    <t>מייל איש קשר ביחידה:</t>
  </si>
  <si>
    <t>אוכלוסיית יעד:</t>
  </si>
  <si>
    <t>המוסד לביטוח לאומי</t>
  </si>
  <si>
    <r>
      <t xml:space="preserve">הליך ההצטיידות - 
</t>
    </r>
    <r>
      <rPr>
        <sz val="12"/>
        <color theme="1"/>
        <rFont val="Arial"/>
        <family val="2"/>
        <scheme val="minor"/>
      </rPr>
      <t xml:space="preserve">על המסגרת המבקשת להציג רציונל מקצועי לבקשה, תיאור האוכלוסיה המטופלת במסגרת , הקף השעות הטיפוליות ומספר חדרי הטיפול בכל תחום. 
יש להביא אישור של משרד הבריאות של הכרה ביחידה להפתחות הילד.
את הליך הביצוע תלווה ועדת היגוי שתאשר את הפריטים הנרכשים.
ברכישה של ציוד לפי התקן ובטווח המחירים של התקן אין צורך להביא הצעות מחיר. במידה וישנם המרות של ציוד, יש להביא שתי הצעות מחיר לציוד המבוקש. המרה תתבצע באישור נציג של המוסד לביטוח לאומי. </t>
    </r>
    <r>
      <rPr>
        <b/>
        <sz val="12"/>
        <color theme="1"/>
        <rFont val="Arial"/>
        <family val="2"/>
        <scheme val="minor"/>
      </rPr>
      <t xml:space="preserve">
</t>
    </r>
  </si>
  <si>
    <r>
      <t xml:space="preserve">היקף ההצטיידות - 
</t>
    </r>
    <r>
      <rPr>
        <sz val="12"/>
        <color theme="1"/>
        <rFont val="Arial"/>
        <family val="2"/>
        <scheme val="minor"/>
      </rPr>
      <t xml:space="preserve">היקף ההצטיידות מותנה במספר חדרי הטיפול לכל מקצוע טיפולי, אפשרויות אחסון הקיימות במרכז הטיפולי, מספר שעות הטיפול בכל אחד ממקצועות הבריאות.
תינתן תוספת של 50% על כל חדר טיפול נוסף בכל אחד מהתחומי הטיפול.
תוספת למרכזים המטפלים בילדים עם לקות מוטורית מורכבת תינתן למרכזים המטפלים בלפחות 10 אחוז מהילדים, יש להביא אישור על מספר הילדים עם לקות מוטורית מהמכון להתפתחות הילד שנותן הגגה רפואית למרכז או מהרופא ההתפתחותי של היחידה. </t>
    </r>
    <r>
      <rPr>
        <b/>
        <sz val="12"/>
        <color theme="1"/>
        <rFont val="Arial"/>
        <family val="2"/>
        <scheme val="minor"/>
      </rPr>
      <t xml:space="preserve">
</t>
    </r>
  </si>
  <si>
    <r>
      <t xml:space="preserve">חדרי טיפול -
</t>
    </r>
    <r>
      <rPr>
        <sz val="12"/>
        <color theme="1"/>
        <rFont val="Arial"/>
        <family val="2"/>
        <scheme val="minor"/>
      </rPr>
      <t>גודל מינימלי של חדר טיפול פרטני קטן - 12-16 מ"ר
גודל מינמלי של חדר טיפול פרטני גדול לטיפול הכולל תנועה במרחב  - 20 מ"ר.</t>
    </r>
    <r>
      <rPr>
        <b/>
        <sz val="12"/>
        <color theme="1"/>
        <rFont val="Arial"/>
        <family val="2"/>
        <scheme val="minor"/>
      </rPr>
      <t xml:space="preserve">
</t>
    </r>
  </si>
  <si>
    <r>
      <t xml:space="preserve">נגישות - 
</t>
    </r>
    <r>
      <rPr>
        <sz val="12"/>
        <color theme="1"/>
        <rFont val="Arial"/>
        <family val="2"/>
        <scheme val="minor"/>
      </rPr>
      <t xml:space="preserve"> על המבנה להיות נגיש מבחינת השירות ומבחינה פיזית לאנשים עם מוגבלות.
</t>
    </r>
  </si>
  <si>
    <t>סה"כ מתקני חצר כולל מע"מ</t>
  </si>
  <si>
    <t>סה"כ ציוד ריפוי בעיסוק כולל מע"מ</t>
  </si>
  <si>
    <t>סה"כ ציוד פיזיותרפיה כולל מע"מ</t>
  </si>
  <si>
    <t>סה"כ ציוד חדר המתנה כולל מע"מ</t>
  </si>
  <si>
    <t>חדר סנוזלן</t>
  </si>
  <si>
    <t>סה"כ ציוד חדרי ספח כולל מע"מ</t>
  </si>
  <si>
    <t>סה"כ ציוד קלינאי/ת תקשורת כולל מע"מ</t>
  </si>
  <si>
    <t>חדר טיפול רגשי</t>
  </si>
  <si>
    <t>סה"כ ציוד טיפול רגשי כולל מע"מ</t>
  </si>
  <si>
    <t>דירוג סוציואקונומי של הישוב:</t>
  </si>
  <si>
    <t>קו עימות:</t>
  </si>
  <si>
    <t>חדר תצפית וטיפול מרחוק</t>
  </si>
  <si>
    <t xml:space="preserve">משחק ואמצעי טיפול </t>
  </si>
  <si>
    <t>כן לציור</t>
  </si>
  <si>
    <t>ארנית לייבוש ציורים</t>
  </si>
  <si>
    <t xml:space="preserve">שולחן מים </t>
  </si>
  <si>
    <t>שולחן חול</t>
  </si>
  <si>
    <t>מינאטורות (סכום גלובלי)</t>
  </si>
  <si>
    <t>מבנה תיאטרון בובות</t>
  </si>
  <si>
    <t>מגוון בובות תיאטרון (סכום גלובלי)</t>
  </si>
  <si>
    <t>תחפושות ואביזרי תחפושות (סכום גלובלי)</t>
  </si>
  <si>
    <t xml:space="preserve">בית בובות + אביזרים </t>
  </si>
  <si>
    <t>משחקי דימיון (סכום גלובלי)</t>
  </si>
  <si>
    <t>קלפים טיפוליים (סכום גלובלי)</t>
  </si>
  <si>
    <t>ספרים (סכום גלובלי)</t>
  </si>
  <si>
    <t>משחקים בתנועה (סכום גלובלי)</t>
  </si>
  <si>
    <t>כלי נגינה</t>
  </si>
  <si>
    <t>אורגן</t>
  </si>
  <si>
    <t>סוגי תופים שונים כמו דרבוקה, תופי קונגוס ותוף אוקיינוס (סכום גלובלי)</t>
  </si>
  <si>
    <t>מגוון כלי נגינה: מצילתיים, תיבה סינית, גביע, משולש, גיטרה,  טמבורים וקסילופון (סכום גלובלי)</t>
  </si>
  <si>
    <t>בידורית + רמקול</t>
  </si>
  <si>
    <t>רמקול נייד אלחוטי</t>
  </si>
  <si>
    <t>שולחן</t>
  </si>
  <si>
    <t>כסא להורה ולמטפל</t>
  </si>
  <si>
    <t>שטיח</t>
  </si>
  <si>
    <t xml:space="preserve">הדרכה עבור צוות הריפוי בעיסוק </t>
  </si>
  <si>
    <t>הדרכה עבור צוות הפיזיותרפיה</t>
  </si>
  <si>
    <t>הדרכה עבור צוות קלינאיות התקשורת</t>
  </si>
  <si>
    <t>הדרכה עבור צוות טיפול רגשי</t>
  </si>
  <si>
    <t xml:space="preserve">עבור כל מקצוע ניתן לבקש עד 30 שעות הדרכה </t>
  </si>
  <si>
    <t>חדר תצפית:</t>
  </si>
  <si>
    <t xml:space="preserve">על המסגרת להציג התחייבות למערך מובנה של טיפול מרחוק </t>
  </si>
  <si>
    <r>
      <t>פורמט ההדרכה יכול להיות</t>
    </r>
    <r>
      <rPr>
        <sz val="12"/>
        <color theme="1"/>
        <rFont val="Arial"/>
        <family val="2"/>
      </rPr>
      <t xml:space="preserve"> </t>
    </r>
    <r>
      <rPr>
        <b/>
        <sz val="12"/>
        <color theme="1"/>
        <rFont val="Arial"/>
        <family val="2"/>
      </rPr>
      <t>פנים אל פנים</t>
    </r>
    <r>
      <rPr>
        <sz val="12"/>
        <color theme="1"/>
        <rFont val="Arial"/>
        <family val="2"/>
      </rPr>
      <t xml:space="preserve"> או בהדרכה </t>
    </r>
    <r>
      <rPr>
        <b/>
        <sz val="12"/>
        <color theme="1"/>
        <rFont val="Arial"/>
        <family val="2"/>
      </rPr>
      <t>מקוונת</t>
    </r>
  </si>
  <si>
    <r>
      <t>פורמט ההדרכה יכול להיות כהדרכה</t>
    </r>
    <r>
      <rPr>
        <sz val="12"/>
        <color theme="1"/>
        <rFont val="Arial"/>
        <family val="2"/>
      </rPr>
      <t xml:space="preserve"> </t>
    </r>
    <r>
      <rPr>
        <b/>
        <sz val="12"/>
        <color theme="1"/>
        <rFont val="Arial"/>
        <family val="2"/>
      </rPr>
      <t>פרטנית</t>
    </r>
    <r>
      <rPr>
        <sz val="12"/>
        <color theme="1"/>
        <rFont val="Arial"/>
        <family val="2"/>
      </rPr>
      <t xml:space="preserve"> או </t>
    </r>
    <r>
      <rPr>
        <b/>
        <sz val="12"/>
        <color theme="1"/>
        <rFont val="Arial"/>
        <family val="2"/>
      </rPr>
      <t>קבוצתית</t>
    </r>
  </si>
  <si>
    <r>
      <t xml:space="preserve">ניתן לקבל את ההדרכה רק </t>
    </r>
    <r>
      <rPr>
        <b/>
        <sz val="12"/>
        <color theme="1"/>
        <rFont val="Arial"/>
        <family val="2"/>
      </rPr>
      <t>מאנשי צוות חיצוניים שאינם מועסקים במסגרת</t>
    </r>
    <r>
      <rPr>
        <sz val="12"/>
        <color theme="1"/>
        <rFont val="Arial"/>
        <family val="2"/>
      </rPr>
      <t xml:space="preserve"> ובעלי שמונה שנות ניסיון ומעלה</t>
    </r>
  </si>
  <si>
    <r>
      <t>על ההדרכה</t>
    </r>
    <r>
      <rPr>
        <sz val="12"/>
        <color theme="1"/>
        <rFont val="Arial"/>
        <family val="2"/>
      </rPr>
      <t xml:space="preserve"> </t>
    </r>
    <r>
      <rPr>
        <b/>
        <sz val="12"/>
        <color theme="1"/>
        <rFont val="Arial"/>
        <family val="2"/>
      </rPr>
      <t>להסתיים עד שנה מסיום רכישת הציוד</t>
    </r>
  </si>
  <si>
    <r>
      <t xml:space="preserve">יש להגיש </t>
    </r>
    <r>
      <rPr>
        <b/>
        <sz val="12"/>
        <color theme="1"/>
        <rFont val="Arial"/>
        <family val="2"/>
      </rPr>
      <t>תוכנית הדרכה מפורטת עבור כל מקצוע מבוקש</t>
    </r>
  </si>
  <si>
    <t>מחשב קומפלט</t>
  </si>
  <si>
    <r>
      <t xml:space="preserve">הגוף המבקש מתבקש למלא פרטים </t>
    </r>
    <r>
      <rPr>
        <u/>
        <sz val="12"/>
        <rFont val="Arial"/>
        <family val="2"/>
        <scheme val="minor"/>
      </rPr>
      <t xml:space="preserve">רק </t>
    </r>
    <r>
      <rPr>
        <sz val="12"/>
        <rFont val="Arial"/>
        <family val="2"/>
        <scheme val="minor"/>
      </rPr>
      <t>בתאים המסומנים בצבע צהוב. אין לגעת בתאים אחרים.</t>
    </r>
  </si>
  <si>
    <t>הציוד המבוקש מיועד עבור הילדים בלבד ואינו  מיועד לעובדי  המסגרת ו/או מנהליה.</t>
  </si>
  <si>
    <t>מערכת שידור מקוון כוללת: 2 מצלמות, מיקרופון, מכשיר הקלטה DVR</t>
  </si>
  <si>
    <t>מערכת חשמל מותאמת כולל מתגים והתקנה</t>
  </si>
  <si>
    <t xml:space="preserve"> הדרכה</t>
  </si>
  <si>
    <t>סה"כ תקציב הדרכה כולל מע"מ</t>
  </si>
  <si>
    <t>הדרכה:</t>
  </si>
  <si>
    <t>סך בקשת הגוף שאושרה ע"י מנהל התכנית (בש"ח וכולל מע"מ)</t>
  </si>
  <si>
    <t>סה"כ ציוד חדר סנוזלן כולל מע"מ</t>
  </si>
  <si>
    <t>תקן הצטיידות יחידות להתפתחות הילד - פברואר 2024</t>
  </si>
  <si>
    <t>מספר תאגיד: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</si>
</sst>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quot;₪&quot;\ #,##0"/>
    <numFmt numFmtId="165" formatCode="#,##0_ ;[Red]\-#,##0\ "/>
  </numFmts>
  <fonts count="31" x14ac:knownFonts="1">
    <font>
      <sz val="11"/>
      <color theme="1"/>
      <name val="Arial"/>
      <family val="2"/>
      <scheme val="minor"/>
    </font>
    <font>
      <sz val="11"/>
      <color theme="1"/>
      <name val="Arial"/>
      <family val="2"/>
      <charset val="177"/>
      <scheme val="minor"/>
    </font>
    <font>
      <b/>
      <sz val="12"/>
      <color theme="1"/>
      <name val="Arial"/>
      <family val="2"/>
    </font>
    <font>
      <sz val="12"/>
      <color theme="1"/>
      <name val="Arial"/>
      <family val="2"/>
    </font>
    <font>
      <sz val="11"/>
      <color theme="1"/>
      <name val="Arial"/>
      <family val="2"/>
    </font>
    <font>
      <sz val="14"/>
      <color theme="1"/>
      <name val="Arial"/>
      <family val="2"/>
    </font>
    <font>
      <sz val="16"/>
      <color theme="1"/>
      <name val="Arial"/>
      <family val="2"/>
      <charset val="177"/>
      <scheme val="minor"/>
    </font>
    <font>
      <u/>
      <sz val="11"/>
      <color theme="10"/>
      <name val="Arial"/>
      <family val="2"/>
      <charset val="177"/>
    </font>
    <font>
      <sz val="12"/>
      <color theme="1"/>
      <name val="Arial"/>
      <family val="2"/>
      <scheme val="minor"/>
    </font>
    <font>
      <u/>
      <sz val="12"/>
      <color theme="1"/>
      <name val="Arial"/>
      <family val="2"/>
      <scheme val="minor"/>
    </font>
    <font>
      <sz val="12"/>
      <name val="Arial"/>
      <family val="2"/>
      <scheme val="minor"/>
    </font>
    <font>
      <u/>
      <sz val="12"/>
      <name val="Arial"/>
      <family val="2"/>
      <scheme val="minor"/>
    </font>
    <font>
      <sz val="12"/>
      <color rgb="FFFF0000"/>
      <name val="Arial"/>
      <family val="2"/>
      <scheme val="minor"/>
    </font>
    <font>
      <b/>
      <sz val="12"/>
      <name val="Arial"/>
      <family val="2"/>
    </font>
    <font>
      <sz val="12"/>
      <name val="Arial"/>
      <family val="2"/>
    </font>
    <font>
      <b/>
      <sz val="12"/>
      <color theme="1"/>
      <name val="Arial"/>
      <family val="2"/>
      <scheme val="minor"/>
    </font>
    <font>
      <b/>
      <sz val="12"/>
      <name val="Arial"/>
      <family val="2"/>
      <scheme val="minor"/>
    </font>
    <font>
      <b/>
      <sz val="14"/>
      <color theme="1"/>
      <name val="Arial"/>
      <family val="2"/>
      <scheme val="minor"/>
    </font>
    <font>
      <b/>
      <u/>
      <sz val="14"/>
      <color theme="1"/>
      <name val="Arial"/>
      <family val="2"/>
      <scheme val="minor"/>
    </font>
    <font>
      <b/>
      <sz val="12"/>
      <color theme="1"/>
      <name val="David"/>
      <family val="2"/>
      <charset val="177"/>
    </font>
    <font>
      <sz val="12"/>
      <color theme="1"/>
      <name val="Arial"/>
      <family val="2"/>
      <charset val="177"/>
      <scheme val="minor"/>
    </font>
    <font>
      <b/>
      <sz val="12"/>
      <color rgb="FF800000"/>
      <name val="Arial"/>
      <family val="2"/>
      <scheme val="minor"/>
    </font>
    <font>
      <sz val="12"/>
      <color rgb="FF800000"/>
      <name val="Arial"/>
      <family val="2"/>
      <scheme val="minor"/>
    </font>
    <font>
      <sz val="12"/>
      <color theme="1"/>
      <name val="Arial"/>
      <family val="2"/>
      <charset val="177"/>
    </font>
    <font>
      <sz val="12"/>
      <color theme="1"/>
      <name val="David"/>
      <family val="2"/>
      <charset val="177"/>
    </font>
    <font>
      <b/>
      <sz val="11"/>
      <color theme="1"/>
      <name val="Arial"/>
      <family val="2"/>
      <charset val="177"/>
      <scheme val="minor"/>
    </font>
    <font>
      <b/>
      <sz val="16"/>
      <name val="Arial"/>
      <family val="2"/>
      <scheme val="minor"/>
    </font>
    <font>
      <b/>
      <sz val="16"/>
      <name val="Arial"/>
      <family val="2"/>
    </font>
    <font>
      <b/>
      <sz val="12"/>
      <color theme="1"/>
      <name val="Arial"/>
      <family val="2"/>
      <charset val="177"/>
    </font>
    <font>
      <b/>
      <sz val="12"/>
      <color theme="1"/>
      <name val="Arial"/>
      <family val="2"/>
      <charset val="177"/>
      <scheme val="minor"/>
    </font>
    <font>
      <b/>
      <sz val="14"/>
      <color rgb="FF800000"/>
      <name val="Arial"/>
      <family val="2"/>
      <scheme val="minor"/>
    </font>
  </fonts>
  <fills count="7">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1" fillId="0" borderId="0"/>
    <xf numFmtId="0" fontId="7"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382">
    <xf numFmtId="0" fontId="0" fillId="0" borderId="0" xfId="0"/>
    <xf numFmtId="0" fontId="8" fillId="0" borderId="12" xfId="1" applyFont="1" applyBorder="1"/>
    <xf numFmtId="0" fontId="8" fillId="0" borderId="10" xfId="1" applyFont="1" applyBorder="1"/>
    <xf numFmtId="0" fontId="8" fillId="0" borderId="6" xfId="1" applyFont="1" applyBorder="1"/>
    <xf numFmtId="0" fontId="8" fillId="0" borderId="6" xfId="1" applyFont="1" applyBorder="1" applyAlignment="1">
      <alignment horizontal="right"/>
    </xf>
    <xf numFmtId="0" fontId="8" fillId="0" borderId="11" xfId="1" applyFont="1" applyBorder="1"/>
    <xf numFmtId="0" fontId="8" fillId="0" borderId="0" xfId="1" applyFont="1"/>
    <xf numFmtId="0" fontId="9" fillId="0" borderId="0" xfId="1" applyFont="1" applyAlignment="1">
      <alignment horizontal="center"/>
    </xf>
    <xf numFmtId="0" fontId="9" fillId="0" borderId="0" xfId="1" applyFont="1" applyAlignment="1">
      <alignment horizontal="right"/>
    </xf>
    <xf numFmtId="0" fontId="9" fillId="0" borderId="13" xfId="1" applyFont="1" applyBorder="1" applyAlignment="1">
      <alignment horizontal="center"/>
    </xf>
    <xf numFmtId="0" fontId="8" fillId="0" borderId="0" xfId="1" applyFont="1" applyAlignment="1">
      <alignment horizontal="right"/>
    </xf>
    <xf numFmtId="0" fontId="8" fillId="0" borderId="13" xfId="1" applyFont="1" applyBorder="1"/>
    <xf numFmtId="0" fontId="8" fillId="0" borderId="14" xfId="1" applyFont="1" applyBorder="1"/>
    <xf numFmtId="0" fontId="8" fillId="0" borderId="7" xfId="1" applyFont="1" applyBorder="1"/>
    <xf numFmtId="0" fontId="8" fillId="0" borderId="7" xfId="1" applyFont="1" applyBorder="1" applyAlignment="1">
      <alignment horizontal="right"/>
    </xf>
    <xf numFmtId="0" fontId="8" fillId="0" borderId="15" xfId="1" applyFont="1" applyBorder="1"/>
    <xf numFmtId="0" fontId="9" fillId="0" borderId="6" xfId="1" applyFont="1" applyBorder="1"/>
    <xf numFmtId="0" fontId="10" fillId="0" borderId="0" xfId="1" applyFont="1"/>
    <xf numFmtId="0" fontId="10" fillId="0" borderId="0" xfId="1" applyFont="1" applyAlignment="1">
      <alignment horizontal="right"/>
    </xf>
    <xf numFmtId="0" fontId="12" fillId="0" borderId="0" xfId="1" applyFont="1" applyAlignment="1">
      <alignment horizontal="right"/>
    </xf>
    <xf numFmtId="0" fontId="8" fillId="4" borderId="2" xfId="1" applyFont="1" applyFill="1" applyBorder="1" applyAlignment="1" applyProtection="1">
      <alignment horizontal="right"/>
      <protection locked="0"/>
    </xf>
    <xf numFmtId="0" fontId="8" fillId="0" borderId="0" xfId="0" applyFont="1"/>
    <xf numFmtId="0" fontId="15" fillId="0" borderId="0" xfId="0" applyFont="1"/>
    <xf numFmtId="0" fontId="15" fillId="0" borderId="17" xfId="0" applyFont="1" applyBorder="1" applyAlignment="1">
      <alignment wrapText="1"/>
    </xf>
    <xf numFmtId="0" fontId="17" fillId="0" borderId="17" xfId="0" applyFont="1" applyBorder="1" applyAlignment="1">
      <alignment horizontal="center" wrapText="1"/>
    </xf>
    <xf numFmtId="0" fontId="8" fillId="0" borderId="17" xfId="0" applyFont="1" applyBorder="1" applyAlignment="1">
      <alignment wrapText="1"/>
    </xf>
    <xf numFmtId="0" fontId="15" fillId="0" borderId="9" xfId="0" applyFont="1" applyBorder="1" applyAlignment="1">
      <alignment horizontal="center" vertical="center" wrapText="1"/>
    </xf>
    <xf numFmtId="0" fontId="18" fillId="0" borderId="17" xfId="0" applyFont="1" applyBorder="1" applyAlignment="1">
      <alignment horizontal="center" wrapText="1"/>
    </xf>
    <xf numFmtId="0" fontId="17" fillId="0" borderId="4" xfId="0" applyFont="1" applyBorder="1" applyAlignment="1">
      <alignment wrapText="1"/>
    </xf>
    <xf numFmtId="0" fontId="17" fillId="0" borderId="17" xfId="0" applyFont="1" applyBorder="1" applyAlignment="1">
      <alignment wrapText="1"/>
    </xf>
    <xf numFmtId="0" fontId="21" fillId="0" borderId="0" xfId="1" applyFont="1" applyAlignment="1">
      <alignment horizontal="left"/>
    </xf>
    <xf numFmtId="14" fontId="8" fillId="4" borderId="2" xfId="0" applyNumberFormat="1" applyFont="1" applyFill="1" applyBorder="1" applyProtection="1">
      <protection locked="0"/>
    </xf>
    <xf numFmtId="0" fontId="7" fillId="4" borderId="2" xfId="2" applyFill="1" applyBorder="1" applyAlignment="1" applyProtection="1">
      <alignment horizontal="right"/>
      <protection locked="0"/>
    </xf>
    <xf numFmtId="0" fontId="22" fillId="0" borderId="0" xfId="1" applyFont="1" applyAlignment="1">
      <alignment horizontal="left"/>
    </xf>
    <xf numFmtId="0" fontId="8" fillId="0" borderId="0" xfId="0" applyFont="1" applyAlignment="1">
      <alignment horizontal="right"/>
    </xf>
    <xf numFmtId="0" fontId="14" fillId="0" borderId="0" xfId="0" applyFont="1" applyAlignment="1">
      <alignment horizontal="center" readingOrder="2"/>
    </xf>
    <xf numFmtId="0" fontId="3" fillId="0" borderId="0" xfId="0" applyFont="1" applyAlignment="1">
      <alignment horizontal="right"/>
    </xf>
    <xf numFmtId="1" fontId="3" fillId="4" borderId="2" xfId="0" applyNumberFormat="1" applyFont="1" applyFill="1" applyBorder="1"/>
    <xf numFmtId="0" fontId="3" fillId="0" borderId="0" xfId="0" applyFont="1"/>
    <xf numFmtId="0" fontId="3" fillId="0" borderId="0" xfId="0" applyFont="1" applyAlignment="1">
      <alignment horizontal="center" vertical="center"/>
    </xf>
    <xf numFmtId="0" fontId="3" fillId="0" borderId="2" xfId="0" applyFont="1" applyBorder="1" applyAlignment="1">
      <alignment horizontal="center"/>
    </xf>
    <xf numFmtId="3" fontId="3" fillId="0" borderId="2" xfId="0" applyNumberFormat="1" applyFont="1" applyBorder="1" applyAlignment="1">
      <alignment horizontal="center"/>
    </xf>
    <xf numFmtId="38" fontId="3" fillId="0" borderId="2" xfId="0" applyNumberFormat="1" applyFont="1" applyBorder="1" applyAlignment="1">
      <alignment horizontal="center"/>
    </xf>
    <xf numFmtId="9" fontId="3" fillId="0" borderId="2" xfId="0" applyNumberFormat="1" applyFont="1" applyBorder="1" applyAlignment="1">
      <alignment horizontal="center" wrapText="1"/>
    </xf>
    <xf numFmtId="0" fontId="2" fillId="0" borderId="0" xfId="0" applyFont="1"/>
    <xf numFmtId="0" fontId="3" fillId="0" borderId="0" xfId="0" applyFont="1" applyAlignment="1">
      <alignment horizontal="center"/>
    </xf>
    <xf numFmtId="0" fontId="8" fillId="0" borderId="0" xfId="0" applyFont="1" applyAlignment="1">
      <alignment horizontal="center"/>
    </xf>
    <xf numFmtId="1" fontId="3" fillId="5" borderId="2" xfId="0" applyNumberFormat="1" applyFont="1" applyFill="1" applyBorder="1" applyAlignment="1" applyProtection="1">
      <alignment horizontal="center"/>
      <protection locked="0"/>
    </xf>
    <xf numFmtId="0" fontId="13" fillId="0" borderId="0" xfId="0" applyFont="1" applyAlignment="1">
      <alignment horizontal="center" readingOrder="2"/>
    </xf>
    <xf numFmtId="0" fontId="3" fillId="0" borderId="0" xfId="0" applyFont="1" applyAlignment="1">
      <alignment horizontal="left"/>
    </xf>
    <xf numFmtId="0" fontId="14" fillId="0" borderId="0" xfId="0" applyFont="1" applyAlignment="1">
      <alignment horizontal="right" readingOrder="2"/>
    </xf>
    <xf numFmtId="3" fontId="3" fillId="0" borderId="0" xfId="0" applyNumberFormat="1" applyFo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right" wrapText="1"/>
    </xf>
    <xf numFmtId="38" fontId="2" fillId="0" borderId="0" xfId="0" applyNumberFormat="1" applyFont="1" applyAlignment="1">
      <alignment horizontal="center"/>
    </xf>
    <xf numFmtId="0" fontId="2" fillId="0" borderId="0" xfId="0" applyFont="1" applyAlignment="1">
      <alignment horizontal="center" wrapText="1"/>
    </xf>
    <xf numFmtId="9" fontId="2" fillId="0" borderId="0" xfId="0" applyNumberFormat="1" applyFont="1" applyAlignment="1">
      <alignment wrapText="1"/>
    </xf>
    <xf numFmtId="0" fontId="2" fillId="0" borderId="0" xfId="0" applyFont="1" applyAlignment="1">
      <alignment wrapText="1"/>
    </xf>
    <xf numFmtId="164" fontId="2" fillId="0" borderId="0" xfId="0" applyNumberFormat="1" applyFont="1" applyAlignment="1">
      <alignment horizontal="center" wrapText="1"/>
    </xf>
    <xf numFmtId="0" fontId="2" fillId="0" borderId="16" xfId="0" applyFont="1" applyBorder="1" applyAlignment="1">
      <alignment horizontal="center" wrapText="1"/>
    </xf>
    <xf numFmtId="38" fontId="2" fillId="0" borderId="5" xfId="0" applyNumberFormat="1" applyFont="1" applyBorder="1" applyAlignment="1">
      <alignment horizontal="center"/>
    </xf>
    <xf numFmtId="9" fontId="2" fillId="0" borderId="5" xfId="0" applyNumberFormat="1" applyFont="1" applyBorder="1" applyAlignment="1">
      <alignment wrapText="1"/>
    </xf>
    <xf numFmtId="0" fontId="2" fillId="0" borderId="3" xfId="0" applyFont="1" applyBorder="1" applyAlignment="1">
      <alignment wrapText="1"/>
    </xf>
    <xf numFmtId="0" fontId="2" fillId="0" borderId="16" xfId="0" applyFont="1" applyBorder="1" applyAlignment="1">
      <alignment wrapText="1"/>
    </xf>
    <xf numFmtId="164" fontId="2" fillId="0" borderId="5" xfId="0" applyNumberFormat="1" applyFont="1" applyBorder="1" applyAlignment="1">
      <alignment horizontal="center" wrapText="1"/>
    </xf>
    <xf numFmtId="3" fontId="3" fillId="0" borderId="0" xfId="0" applyNumberFormat="1" applyFont="1" applyAlignment="1">
      <alignment horizontal="center"/>
    </xf>
    <xf numFmtId="0" fontId="16" fillId="0" borderId="0" xfId="0" applyFont="1" applyAlignment="1">
      <alignment horizontal="center" readingOrder="2"/>
    </xf>
    <xf numFmtId="1" fontId="8" fillId="4" borderId="2" xfId="0" applyNumberFormat="1" applyFont="1" applyFill="1" applyBorder="1"/>
    <xf numFmtId="0" fontId="10" fillId="0" borderId="0" xfId="0" applyFont="1" applyAlignment="1">
      <alignment horizontal="right" readingOrder="2"/>
    </xf>
    <xf numFmtId="3" fontId="8" fillId="0" borderId="0" xfId="0" applyNumberFormat="1" applyFont="1"/>
    <xf numFmtId="0" fontId="8" fillId="2" borderId="1" xfId="0" applyFont="1" applyFill="1" applyBorder="1" applyAlignment="1">
      <alignment horizontal="right" wrapText="1"/>
    </xf>
    <xf numFmtId="0" fontId="8" fillId="0" borderId="2" xfId="0" applyFont="1" applyBorder="1" applyAlignment="1">
      <alignment horizontal="center"/>
    </xf>
    <xf numFmtId="3" fontId="8" fillId="0" borderId="2" xfId="0" applyNumberFormat="1" applyFont="1" applyBorder="1" applyAlignment="1">
      <alignment horizontal="center"/>
    </xf>
    <xf numFmtId="0" fontId="10" fillId="0" borderId="2" xfId="0" applyFont="1" applyBorder="1" applyAlignment="1">
      <alignment horizontal="center"/>
    </xf>
    <xf numFmtId="3" fontId="8" fillId="0" borderId="0" xfId="0" applyNumberFormat="1" applyFont="1" applyAlignment="1">
      <alignment horizontal="center"/>
    </xf>
    <xf numFmtId="0" fontId="4" fillId="0" borderId="0" xfId="0" applyFont="1" applyAlignment="1">
      <alignment horizontal="center"/>
    </xf>
    <xf numFmtId="0" fontId="0" fillId="0" borderId="0" xfId="0" applyAlignment="1">
      <alignment horizontal="center"/>
    </xf>
    <xf numFmtId="0" fontId="4" fillId="0" borderId="0" xfId="0" applyFont="1"/>
    <xf numFmtId="0" fontId="2" fillId="3" borderId="10" xfId="0" applyFont="1" applyFill="1" applyBorder="1" applyAlignment="1">
      <alignment horizontal="right"/>
    </xf>
    <xf numFmtId="0" fontId="3" fillId="3" borderId="6" xfId="0" applyFont="1" applyFill="1" applyBorder="1" applyAlignment="1">
      <alignment horizontal="right"/>
    </xf>
    <xf numFmtId="3" fontId="3" fillId="3" borderId="6" xfId="0" applyNumberFormat="1" applyFont="1" applyFill="1" applyBorder="1" applyAlignment="1">
      <alignment horizontal="right"/>
    </xf>
    <xf numFmtId="0" fontId="2" fillId="3" borderId="6" xfId="0" applyFont="1" applyFill="1" applyBorder="1" applyAlignment="1">
      <alignment horizontal="right"/>
    </xf>
    <xf numFmtId="0" fontId="19" fillId="3" borderId="6" xfId="0" applyFont="1" applyFill="1" applyBorder="1" applyAlignment="1">
      <alignment horizontal="right"/>
    </xf>
    <xf numFmtId="0" fontId="19" fillId="3" borderId="6" xfId="0" applyFont="1" applyFill="1" applyBorder="1" applyAlignment="1">
      <alignment horizontal="center"/>
    </xf>
    <xf numFmtId="0" fontId="19" fillId="3" borderId="11" xfId="0" applyFont="1" applyFill="1" applyBorder="1" applyAlignment="1">
      <alignment horizontal="right"/>
    </xf>
    <xf numFmtId="0" fontId="3" fillId="3" borderId="12" xfId="0" applyFont="1" applyFill="1" applyBorder="1" applyAlignment="1">
      <alignment horizontal="right"/>
    </xf>
    <xf numFmtId="0" fontId="3" fillId="3" borderId="0" xfId="0" applyFont="1" applyFill="1" applyAlignment="1">
      <alignment horizontal="right"/>
    </xf>
    <xf numFmtId="0" fontId="3" fillId="3" borderId="14" xfId="0" applyFont="1" applyFill="1" applyBorder="1" applyAlignment="1">
      <alignment horizontal="right"/>
    </xf>
    <xf numFmtId="0" fontId="3" fillId="3" borderId="7" xfId="0" applyFont="1" applyFill="1" applyBorder="1" applyAlignment="1">
      <alignment horizontal="right"/>
    </xf>
    <xf numFmtId="0" fontId="2" fillId="3" borderId="7" xfId="0" applyFont="1" applyFill="1" applyBorder="1" applyAlignment="1">
      <alignment horizontal="right"/>
    </xf>
    <xf numFmtId="0" fontId="19" fillId="3" borderId="7" xfId="0" applyFont="1" applyFill="1" applyBorder="1" applyAlignment="1">
      <alignment horizontal="right"/>
    </xf>
    <xf numFmtId="0" fontId="19" fillId="3" borderId="7" xfId="0" applyFont="1" applyFill="1" applyBorder="1" applyAlignment="1">
      <alignment horizontal="center"/>
    </xf>
    <xf numFmtId="0" fontId="19" fillId="3" borderId="15" xfId="0" applyFont="1" applyFill="1" applyBorder="1" applyAlignment="1">
      <alignment horizontal="right"/>
    </xf>
    <xf numFmtId="0" fontId="14" fillId="0" borderId="0" xfId="0" applyFont="1" applyAlignment="1">
      <alignment readingOrder="2"/>
    </xf>
    <xf numFmtId="0" fontId="5" fillId="0" borderId="0" xfId="0" applyFont="1" applyAlignment="1">
      <alignment horizontal="center"/>
    </xf>
    <xf numFmtId="3" fontId="4" fillId="0" borderId="0" xfId="0" applyNumberFormat="1" applyFont="1" applyAlignment="1">
      <alignment horizontal="center"/>
    </xf>
    <xf numFmtId="0" fontId="6" fillId="0" borderId="0" xfId="0" applyFont="1" applyAlignment="1">
      <alignment horizontal="right"/>
    </xf>
    <xf numFmtId="3" fontId="3" fillId="3" borderId="0" xfId="0" applyNumberFormat="1" applyFont="1" applyFill="1" applyAlignment="1">
      <alignment horizontal="right"/>
    </xf>
    <xf numFmtId="3" fontId="3" fillId="3" borderId="7" xfId="0" applyNumberFormat="1" applyFont="1" applyFill="1" applyBorder="1" applyAlignment="1">
      <alignment horizontal="right"/>
    </xf>
    <xf numFmtId="0" fontId="23" fillId="3" borderId="12" xfId="0" applyFont="1" applyFill="1" applyBorder="1" applyAlignment="1">
      <alignment horizontal="right"/>
    </xf>
    <xf numFmtId="0" fontId="23" fillId="3" borderId="0" xfId="0" applyFont="1" applyFill="1" applyAlignment="1">
      <alignment horizontal="right"/>
    </xf>
    <xf numFmtId="3" fontId="23" fillId="3" borderId="0" xfId="0" applyNumberFormat="1" applyFont="1" applyFill="1" applyAlignment="1">
      <alignment horizontal="right"/>
    </xf>
    <xf numFmtId="0" fontId="23" fillId="3" borderId="14" xfId="0" applyFont="1" applyFill="1" applyBorder="1" applyAlignment="1">
      <alignment horizontal="right"/>
    </xf>
    <xf numFmtId="0" fontId="23" fillId="3" borderId="7" xfId="0" applyFont="1" applyFill="1" applyBorder="1" applyAlignment="1">
      <alignment horizontal="right"/>
    </xf>
    <xf numFmtId="3" fontId="23" fillId="3" borderId="7" xfId="0" applyNumberFormat="1" applyFont="1" applyFill="1" applyBorder="1" applyAlignment="1">
      <alignment horizontal="right"/>
    </xf>
    <xf numFmtId="0" fontId="15" fillId="0" borderId="12" xfId="1" applyFont="1" applyBorder="1"/>
    <xf numFmtId="0" fontId="15" fillId="0" borderId="10" xfId="1" applyFont="1" applyBorder="1"/>
    <xf numFmtId="0" fontId="14" fillId="0" borderId="0" xfId="0" applyFont="1" applyAlignment="1">
      <alignment horizontal="center" wrapText="1" readingOrder="2"/>
    </xf>
    <xf numFmtId="0" fontId="3" fillId="0" borderId="0" xfId="0" applyFont="1" applyAlignment="1">
      <alignment horizontal="center" wrapText="1"/>
    </xf>
    <xf numFmtId="0" fontId="8" fillId="0" borderId="0" xfId="0" applyFont="1" applyAlignment="1">
      <alignment horizontal="center" wrapText="1"/>
    </xf>
    <xf numFmtId="0" fontId="3" fillId="0" borderId="0" xfId="0" applyFont="1" applyAlignment="1">
      <alignment wrapText="1"/>
    </xf>
    <xf numFmtId="0" fontId="8" fillId="0" borderId="0" xfId="0" applyFont="1" applyAlignment="1">
      <alignment wrapText="1"/>
    </xf>
    <xf numFmtId="0" fontId="14" fillId="0" borderId="0" xfId="0" applyFont="1" applyAlignment="1">
      <alignment horizontal="right" wrapText="1" readingOrder="2"/>
    </xf>
    <xf numFmtId="0" fontId="3" fillId="0" borderId="0" xfId="0" applyFont="1" applyAlignment="1">
      <alignment horizontal="right" wrapText="1"/>
    </xf>
    <xf numFmtId="0" fontId="8" fillId="0" borderId="0" xfId="0" applyFont="1" applyAlignment="1">
      <alignment horizontal="right" wrapText="1"/>
    </xf>
    <xf numFmtId="1" fontId="3" fillId="4" borderId="2" xfId="0" applyNumberFormat="1" applyFont="1" applyFill="1" applyBorder="1" applyAlignment="1" applyProtection="1">
      <alignment horizontal="center" wrapText="1"/>
      <protection locked="0"/>
    </xf>
    <xf numFmtId="0" fontId="3" fillId="0" borderId="2" xfId="0" applyFont="1" applyBorder="1" applyAlignment="1">
      <alignment horizontal="center" vertical="center"/>
    </xf>
    <xf numFmtId="3" fontId="3" fillId="0" borderId="2" xfId="0" applyNumberFormat="1" applyFont="1" applyBorder="1" applyAlignment="1">
      <alignment horizontal="center" vertical="center"/>
    </xf>
    <xf numFmtId="0" fontId="14" fillId="0" borderId="2" xfId="0" applyFont="1" applyBorder="1" applyAlignment="1">
      <alignment horizontal="center" vertical="center"/>
    </xf>
    <xf numFmtId="0" fontId="3" fillId="2" borderId="2" xfId="0" applyFont="1" applyFill="1" applyBorder="1" applyAlignment="1">
      <alignment horizontal="center" vertical="center"/>
    </xf>
    <xf numFmtId="3" fontId="3" fillId="2" borderId="2" xfId="0" applyNumberFormat="1" applyFont="1" applyFill="1" applyBorder="1" applyAlignment="1">
      <alignment horizontal="center" vertical="center"/>
    </xf>
    <xf numFmtId="0" fontId="16" fillId="0" borderId="0" xfId="0" applyFont="1" applyAlignment="1">
      <alignment horizontal="right"/>
    </xf>
    <xf numFmtId="0" fontId="13" fillId="0" borderId="0" xfId="0" applyFont="1" applyAlignment="1">
      <alignment horizontal="right"/>
    </xf>
    <xf numFmtId="0" fontId="10" fillId="0" borderId="2" xfId="0" applyFont="1" applyBorder="1" applyAlignment="1">
      <alignment horizontal="center" vertical="center"/>
    </xf>
    <xf numFmtId="3"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2" borderId="2" xfId="0"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0" borderId="4" xfId="0" applyNumberFormat="1" applyFont="1" applyBorder="1" applyAlignment="1">
      <alignment horizontal="center" vertical="center"/>
    </xf>
    <xf numFmtId="0" fontId="8" fillId="2" borderId="1" xfId="0" applyFont="1" applyFill="1" applyBorder="1" applyAlignment="1">
      <alignment horizontal="right" vertical="center" wrapText="1"/>
    </xf>
    <xf numFmtId="0" fontId="10" fillId="0" borderId="1" xfId="0" applyFont="1" applyBorder="1" applyAlignment="1">
      <alignment horizontal="right" vertical="center" wrapText="1"/>
    </xf>
    <xf numFmtId="0" fontId="10" fillId="2" borderId="1" xfId="0" applyFont="1" applyFill="1" applyBorder="1" applyAlignment="1">
      <alignment horizontal="right" vertical="center" wrapText="1"/>
    </xf>
    <xf numFmtId="0" fontId="8" fillId="0" borderId="1" xfId="0" applyFont="1" applyBorder="1" applyAlignment="1">
      <alignment horizontal="right" vertical="center" wrapText="1"/>
    </xf>
    <xf numFmtId="0" fontId="8" fillId="2" borderId="1" xfId="0" applyFont="1" applyFill="1" applyBorder="1" applyAlignment="1">
      <alignment horizontal="right" vertical="center"/>
    </xf>
    <xf numFmtId="0" fontId="10" fillId="2" borderId="1" xfId="0" applyFont="1" applyFill="1" applyBorder="1" applyAlignment="1">
      <alignment horizontal="right" vertical="center"/>
    </xf>
    <xf numFmtId="0" fontId="8" fillId="2" borderId="1" xfId="0" applyFont="1" applyFill="1" applyBorder="1" applyAlignment="1">
      <alignment vertical="center"/>
    </xf>
    <xf numFmtId="0" fontId="3" fillId="0" borderId="1" xfId="0" applyFont="1" applyBorder="1" applyAlignment="1">
      <alignment horizontal="right" vertical="center" wrapText="1"/>
    </xf>
    <xf numFmtId="0" fontId="8" fillId="0" borderId="1" xfId="0" applyFont="1" applyBorder="1" applyAlignment="1">
      <alignment horizontal="right" vertical="center"/>
    </xf>
    <xf numFmtId="0" fontId="8" fillId="0" borderId="8" xfId="0" applyFont="1" applyBorder="1" applyAlignment="1">
      <alignment horizontal="right" vertical="center"/>
    </xf>
    <xf numFmtId="0" fontId="8" fillId="0" borderId="1" xfId="0" applyFont="1" applyBorder="1" applyAlignment="1">
      <alignment vertical="center" wrapText="1"/>
    </xf>
    <xf numFmtId="0" fontId="8" fillId="0" borderId="1" xfId="0" applyFont="1" applyBorder="1" applyAlignment="1">
      <alignment vertical="center" wrapText="1" readingOrder="1"/>
    </xf>
    <xf numFmtId="0" fontId="8" fillId="0" borderId="0" xfId="0" applyFont="1" applyAlignment="1">
      <alignment horizontal="center" vertical="center"/>
    </xf>
    <xf numFmtId="0" fontId="8" fillId="0" borderId="0" xfId="0" applyFont="1" applyAlignment="1">
      <alignment vertical="center"/>
    </xf>
    <xf numFmtId="38" fontId="3" fillId="0" borderId="2" xfId="0" applyNumberFormat="1" applyFont="1" applyBorder="1" applyAlignment="1">
      <alignment horizontal="center" vertical="center"/>
    </xf>
    <xf numFmtId="0" fontId="2" fillId="0" borderId="5" xfId="0" applyFont="1" applyBorder="1" applyAlignment="1">
      <alignment horizontal="right" vertical="center" readingOrder="2"/>
    </xf>
    <xf numFmtId="0" fontId="8" fillId="0" borderId="0" xfId="0" applyFont="1" applyAlignment="1">
      <alignment horizontal="left" vertical="center"/>
    </xf>
    <xf numFmtId="1" fontId="8" fillId="4" borderId="2" xfId="0" applyNumberFormat="1" applyFont="1" applyFill="1" applyBorder="1" applyAlignment="1" applyProtection="1">
      <alignment horizontal="center" vertical="center" wrapText="1"/>
      <protection locked="0"/>
    </xf>
    <xf numFmtId="0" fontId="8" fillId="0" borderId="0" xfId="0" applyFont="1" applyAlignment="1">
      <alignment horizontal="right" vertical="center" wrapText="1"/>
    </xf>
    <xf numFmtId="9" fontId="3" fillId="0" borderId="2" xfId="0" applyNumberFormat="1" applyFont="1" applyBorder="1" applyAlignment="1">
      <alignment horizontal="center" vertical="center" wrapText="1"/>
    </xf>
    <xf numFmtId="0" fontId="3" fillId="0" borderId="0" xfId="0" applyFont="1" applyAlignment="1">
      <alignment horizontal="right" vertical="center" wrapText="1"/>
    </xf>
    <xf numFmtId="1" fontId="8" fillId="5" borderId="2" xfId="0" applyNumberFormat="1" applyFont="1" applyFill="1" applyBorder="1" applyAlignment="1" applyProtection="1">
      <alignment horizontal="center" vertical="center"/>
      <protection locked="0"/>
    </xf>
    <xf numFmtId="1" fontId="3" fillId="5" borderId="2" xfId="0" applyNumberFormat="1" applyFont="1" applyFill="1" applyBorder="1" applyAlignment="1" applyProtection="1">
      <alignment horizontal="center" vertical="center" wrapText="1"/>
      <protection locked="0"/>
    </xf>
    <xf numFmtId="0" fontId="28" fillId="0" borderId="0" xfId="0" applyFont="1" applyAlignment="1">
      <alignment horizontal="center" vertical="center"/>
    </xf>
    <xf numFmtId="0" fontId="29" fillId="0" borderId="0" xfId="0" applyFont="1" applyAlignment="1">
      <alignment vertical="center"/>
    </xf>
    <xf numFmtId="0" fontId="0" fillId="0" borderId="0" xfId="0" applyAlignment="1">
      <alignment vertical="center"/>
    </xf>
    <xf numFmtId="0" fontId="25" fillId="0" borderId="0" xfId="0" applyFont="1" applyAlignment="1">
      <alignment vertical="center"/>
    </xf>
    <xf numFmtId="0" fontId="3" fillId="0" borderId="0" xfId="0" applyFont="1" applyAlignment="1">
      <alignment vertical="center"/>
    </xf>
    <xf numFmtId="0" fontId="2" fillId="0" borderId="0" xfId="0" applyFont="1" applyAlignment="1">
      <alignment horizontal="right" vertical="center"/>
    </xf>
    <xf numFmtId="9" fontId="3" fillId="0" borderId="2" xfId="0" applyNumberFormat="1" applyFont="1" applyBorder="1" applyAlignment="1">
      <alignment vertical="center" wrapText="1"/>
    </xf>
    <xf numFmtId="38" fontId="3" fillId="0" borderId="2" xfId="0" applyNumberFormat="1" applyFont="1" applyBorder="1" applyAlignment="1">
      <alignment vertical="center"/>
    </xf>
    <xf numFmtId="0" fontId="2" fillId="0" borderId="0" xfId="0" applyFont="1" applyAlignment="1">
      <alignment vertical="center"/>
    </xf>
    <xf numFmtId="0" fontId="0" fillId="0" borderId="0" xfId="0" applyAlignment="1">
      <alignment horizontal="right" vertical="center" wrapText="1"/>
    </xf>
    <xf numFmtId="1" fontId="8" fillId="4" borderId="2" xfId="0" applyNumberFormat="1" applyFont="1" applyFill="1" applyBorder="1" applyAlignment="1">
      <alignment vertical="center"/>
    </xf>
    <xf numFmtId="0" fontId="16" fillId="0" borderId="0" xfId="0" applyFont="1" applyAlignment="1">
      <alignment horizontal="center" vertical="center" readingOrder="2"/>
    </xf>
    <xf numFmtId="3" fontId="8" fillId="0" borderId="0" xfId="0" applyNumberFormat="1" applyFont="1" applyAlignment="1">
      <alignment vertical="center"/>
    </xf>
    <xf numFmtId="3" fontId="8" fillId="0" borderId="0" xfId="0" applyNumberFormat="1" applyFont="1" applyAlignment="1">
      <alignment horizontal="center" vertical="center"/>
    </xf>
    <xf numFmtId="3" fontId="3" fillId="0" borderId="0" xfId="0" applyNumberFormat="1"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4" fillId="0" borderId="0" xfId="0" applyFont="1" applyAlignment="1">
      <alignment horizontal="center" vertical="center" readingOrder="2"/>
    </xf>
    <xf numFmtId="0" fontId="4" fillId="0" borderId="0" xfId="0" applyFont="1" applyAlignment="1">
      <alignment vertical="center"/>
    </xf>
    <xf numFmtId="0" fontId="4" fillId="0" borderId="0" xfId="0" applyFont="1" applyAlignment="1">
      <alignment horizontal="center" vertical="center"/>
    </xf>
    <xf numFmtId="0" fontId="3" fillId="3" borderId="6" xfId="0" applyFont="1" applyFill="1" applyBorder="1" applyAlignment="1">
      <alignment horizontal="right" vertical="center"/>
    </xf>
    <xf numFmtId="0" fontId="2" fillId="3" borderId="6" xfId="0" applyFont="1" applyFill="1" applyBorder="1" applyAlignment="1">
      <alignment horizontal="right" vertical="center"/>
    </xf>
    <xf numFmtId="0" fontId="19" fillId="3" borderId="6" xfId="0" applyFont="1" applyFill="1" applyBorder="1" applyAlignment="1">
      <alignment horizontal="right" vertical="center"/>
    </xf>
    <xf numFmtId="0" fontId="19" fillId="3" borderId="6" xfId="0" applyFont="1" applyFill="1" applyBorder="1" applyAlignment="1">
      <alignment horizontal="center" vertical="center"/>
    </xf>
    <xf numFmtId="0" fontId="19" fillId="3" borderId="11" xfId="0" applyFont="1" applyFill="1" applyBorder="1" applyAlignment="1">
      <alignment horizontal="right" vertical="center"/>
    </xf>
    <xf numFmtId="0" fontId="3" fillId="3" borderId="0" xfId="0" applyFont="1" applyFill="1" applyAlignment="1">
      <alignment horizontal="right" vertical="center"/>
    </xf>
    <xf numFmtId="0" fontId="2" fillId="3" borderId="0" xfId="0" applyFont="1" applyFill="1" applyAlignment="1">
      <alignment horizontal="right" vertical="center"/>
    </xf>
    <xf numFmtId="0" fontId="19" fillId="3" borderId="0" xfId="0" applyFont="1" applyFill="1" applyAlignment="1">
      <alignment horizontal="right" vertical="center"/>
    </xf>
    <xf numFmtId="0" fontId="19" fillId="3" borderId="0" xfId="0" applyFont="1" applyFill="1" applyAlignment="1">
      <alignment horizontal="center" vertical="center"/>
    </xf>
    <xf numFmtId="0" fontId="19" fillId="3" borderId="13" xfId="0" applyFont="1" applyFill="1" applyBorder="1" applyAlignment="1">
      <alignment horizontal="right" vertical="center"/>
    </xf>
    <xf numFmtId="0" fontId="3" fillId="3" borderId="7" xfId="0" applyFont="1" applyFill="1" applyBorder="1" applyAlignment="1">
      <alignment horizontal="right" vertical="center"/>
    </xf>
    <xf numFmtId="0" fontId="2" fillId="3" borderId="7" xfId="0" applyFont="1" applyFill="1" applyBorder="1" applyAlignment="1">
      <alignment horizontal="right" vertical="center"/>
    </xf>
    <xf numFmtId="0" fontId="19" fillId="3" borderId="7" xfId="0" applyFont="1" applyFill="1" applyBorder="1" applyAlignment="1">
      <alignment horizontal="right" vertical="center"/>
    </xf>
    <xf numFmtId="0" fontId="19" fillId="3" borderId="7" xfId="0" applyFont="1" applyFill="1" applyBorder="1" applyAlignment="1">
      <alignment horizontal="center" vertical="center"/>
    </xf>
    <xf numFmtId="0" fontId="19" fillId="3" borderId="15" xfId="0" applyFont="1" applyFill="1" applyBorder="1" applyAlignment="1">
      <alignment horizontal="right" vertical="center"/>
    </xf>
    <xf numFmtId="0" fontId="3" fillId="0" borderId="1" xfId="0" applyFont="1" applyBorder="1" applyAlignment="1">
      <alignment vertical="center" wrapText="1"/>
    </xf>
    <xf numFmtId="0" fontId="14" fillId="0" borderId="0" xfId="0" applyFont="1" applyAlignment="1">
      <alignment vertical="center" readingOrder="2"/>
    </xf>
    <xf numFmtId="164" fontId="3" fillId="3" borderId="0" xfId="0" applyNumberFormat="1" applyFont="1" applyFill="1" applyAlignment="1">
      <alignment horizontal="right" vertical="center"/>
    </xf>
    <xf numFmtId="164" fontId="20" fillId="3" borderId="0" xfId="0" applyNumberFormat="1" applyFont="1" applyFill="1" applyAlignment="1">
      <alignment horizontal="right" vertical="center"/>
    </xf>
    <xf numFmtId="164" fontId="20" fillId="3" borderId="0" xfId="0" applyNumberFormat="1" applyFont="1" applyFill="1" applyAlignment="1">
      <alignment horizontal="center" vertical="center"/>
    </xf>
    <xf numFmtId="164" fontId="20" fillId="3" borderId="13" xfId="0" applyNumberFormat="1" applyFont="1" applyFill="1" applyBorder="1" applyAlignment="1">
      <alignment horizontal="right" vertical="center"/>
    </xf>
    <xf numFmtId="0" fontId="20" fillId="3" borderId="0" xfId="0" applyFont="1" applyFill="1" applyAlignment="1">
      <alignment horizontal="right" vertical="center"/>
    </xf>
    <xf numFmtId="0" fontId="20" fillId="3" borderId="0" xfId="0" applyFont="1" applyFill="1" applyAlignment="1">
      <alignment horizontal="center" vertical="center"/>
    </xf>
    <xf numFmtId="0" fontId="20" fillId="3" borderId="13" xfId="0" applyFont="1" applyFill="1" applyBorder="1" applyAlignment="1">
      <alignment horizontal="right" vertical="center"/>
    </xf>
    <xf numFmtId="0" fontId="20" fillId="3" borderId="7" xfId="0" applyFont="1" applyFill="1" applyBorder="1" applyAlignment="1">
      <alignment horizontal="right" vertical="center"/>
    </xf>
    <xf numFmtId="0" fontId="20" fillId="3" borderId="7" xfId="0" applyFont="1" applyFill="1" applyBorder="1" applyAlignment="1">
      <alignment horizontal="center" vertical="center"/>
    </xf>
    <xf numFmtId="0" fontId="20" fillId="3" borderId="15" xfId="0" applyFont="1" applyFill="1" applyBorder="1" applyAlignment="1">
      <alignment horizontal="right" vertical="center"/>
    </xf>
    <xf numFmtId="0" fontId="23" fillId="3" borderId="0" xfId="0" applyFont="1" applyFill="1" applyAlignment="1">
      <alignment horizontal="right" vertical="center"/>
    </xf>
    <xf numFmtId="0" fontId="24" fillId="3" borderId="0" xfId="0" applyFont="1" applyFill="1" applyAlignment="1">
      <alignment horizontal="right" vertical="center"/>
    </xf>
    <xf numFmtId="0" fontId="24" fillId="3" borderId="0" xfId="0" applyFont="1" applyFill="1" applyAlignment="1">
      <alignment horizontal="center" vertical="center"/>
    </xf>
    <xf numFmtId="0" fontId="24" fillId="3" borderId="13" xfId="0" applyFont="1" applyFill="1" applyBorder="1" applyAlignment="1">
      <alignment horizontal="right" vertical="center"/>
    </xf>
    <xf numFmtId="164" fontId="23" fillId="3" borderId="0" xfId="0" applyNumberFormat="1" applyFont="1" applyFill="1" applyAlignment="1">
      <alignment horizontal="right" vertical="center"/>
    </xf>
    <xf numFmtId="0" fontId="23" fillId="3" borderId="7" xfId="0" applyFont="1" applyFill="1" applyBorder="1" applyAlignment="1">
      <alignment horizontal="right" vertical="center"/>
    </xf>
    <xf numFmtId="0" fontId="8" fillId="0" borderId="0" xfId="1" applyFont="1" applyAlignment="1">
      <alignment horizontal="center" vertical="center"/>
    </xf>
    <xf numFmtId="0" fontId="15" fillId="0" borderId="2" xfId="1" applyFont="1" applyBorder="1" applyAlignment="1">
      <alignment horizontal="center" vertical="center"/>
    </xf>
    <xf numFmtId="164" fontId="15" fillId="0" borderId="2" xfId="3" applyNumberFormat="1" applyFont="1" applyFill="1" applyBorder="1" applyAlignment="1" applyProtection="1">
      <alignment horizontal="center" vertical="center"/>
    </xf>
    <xf numFmtId="10" fontId="8" fillId="0" borderId="2" xfId="4" applyNumberFormat="1" applyFont="1" applyFill="1" applyBorder="1" applyAlignment="1" applyProtection="1">
      <alignment horizontal="center" vertical="center"/>
    </xf>
    <xf numFmtId="165" fontId="8" fillId="0" borderId="2" xfId="3" applyNumberFormat="1" applyFont="1" applyFill="1" applyBorder="1" applyAlignment="1" applyProtection="1">
      <alignment horizontal="center" vertical="center"/>
    </xf>
    <xf numFmtId="10" fontId="8" fillId="0" borderId="2" xfId="1" applyNumberFormat="1" applyFont="1" applyBorder="1" applyAlignment="1">
      <alignment horizontal="center" vertical="center"/>
    </xf>
    <xf numFmtId="165" fontId="8" fillId="0" borderId="0" xfId="1" applyNumberFormat="1" applyFont="1" applyAlignment="1">
      <alignment horizontal="center" vertical="center"/>
    </xf>
    <xf numFmtId="165" fontId="15" fillId="0" borderId="2" xfId="3" applyNumberFormat="1" applyFont="1" applyFill="1" applyBorder="1" applyAlignment="1" applyProtection="1">
      <alignment horizontal="center" vertical="center"/>
    </xf>
    <xf numFmtId="10" fontId="15" fillId="0" borderId="2" xfId="1" applyNumberFormat="1" applyFont="1" applyBorder="1" applyAlignment="1">
      <alignment horizontal="center" vertical="center"/>
    </xf>
    <xf numFmtId="9" fontId="8" fillId="0" borderId="0" xfId="1" applyNumberFormat="1" applyFont="1" applyAlignment="1">
      <alignment horizontal="center" vertical="center"/>
    </xf>
    <xf numFmtId="165" fontId="8" fillId="0" borderId="0" xfId="3" applyNumberFormat="1" applyFont="1" applyFill="1" applyBorder="1" applyAlignment="1" applyProtection="1">
      <alignment horizontal="center" vertical="center"/>
    </xf>
    <xf numFmtId="0" fontId="15" fillId="0" borderId="0" xfId="1" applyFont="1" applyAlignment="1">
      <alignment horizontal="center" vertical="center"/>
    </xf>
    <xf numFmtId="0" fontId="17" fillId="0" borderId="0" xfId="1" applyFont="1" applyAlignment="1">
      <alignment horizontal="center" vertical="center"/>
    </xf>
    <xf numFmtId="0" fontId="16"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17" fillId="0" borderId="30" xfId="1" applyFont="1" applyBorder="1" applyAlignment="1">
      <alignment horizontal="center" vertical="center" wrapText="1"/>
    </xf>
    <xf numFmtId="0" fontId="17" fillId="0" borderId="31"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26" xfId="1" applyFont="1" applyBorder="1" applyAlignment="1">
      <alignment horizontal="center" vertical="center"/>
    </xf>
    <xf numFmtId="3" fontId="17" fillId="0" borderId="27" xfId="1" applyNumberFormat="1" applyFont="1" applyBorder="1" applyAlignment="1">
      <alignment horizontal="center" vertical="center"/>
    </xf>
    <xf numFmtId="3" fontId="17" fillId="0" borderId="28" xfId="1" applyNumberFormat="1" applyFont="1" applyBorder="1" applyAlignment="1">
      <alignment horizontal="center" vertical="center"/>
    </xf>
    <xf numFmtId="0" fontId="17" fillId="0" borderId="18" xfId="1" applyFont="1" applyBorder="1" applyAlignment="1">
      <alignment horizontal="center" vertical="center"/>
    </xf>
    <xf numFmtId="0" fontId="17" fillId="0" borderId="18" xfId="1" applyFont="1" applyBorder="1" applyAlignment="1">
      <alignment horizontal="center" vertical="center" wrapText="1"/>
    </xf>
    <xf numFmtId="0" fontId="17" fillId="0" borderId="33" xfId="1" applyFont="1" applyBorder="1" applyAlignment="1">
      <alignment horizontal="center" vertical="center"/>
    </xf>
    <xf numFmtId="0" fontId="17" fillId="0" borderId="34" xfId="1" applyFont="1" applyBorder="1" applyAlignment="1">
      <alignment horizontal="center" vertical="center"/>
    </xf>
    <xf numFmtId="10" fontId="17" fillId="0" borderId="34" xfId="1" applyNumberFormat="1" applyFont="1" applyBorder="1" applyAlignment="1">
      <alignment horizontal="center" vertical="center"/>
    </xf>
    <xf numFmtId="10" fontId="17" fillId="0" borderId="35" xfId="1" applyNumberFormat="1" applyFont="1" applyBorder="1" applyAlignment="1">
      <alignment horizontal="center" vertical="center"/>
    </xf>
    <xf numFmtId="165" fontId="17" fillId="0" borderId="18" xfId="3" applyNumberFormat="1" applyFont="1" applyFill="1" applyBorder="1" applyAlignment="1" applyProtection="1">
      <alignment horizontal="center" vertical="center"/>
    </xf>
    <xf numFmtId="165" fontId="17" fillId="0" borderId="33" xfId="3" applyNumberFormat="1" applyFont="1" applyFill="1" applyBorder="1" applyAlignment="1" applyProtection="1">
      <alignment horizontal="center" vertical="center"/>
    </xf>
    <xf numFmtId="38" fontId="15" fillId="5" borderId="36" xfId="0" applyNumberFormat="1" applyFont="1" applyFill="1" applyBorder="1" applyAlignment="1" applyProtection="1">
      <alignment horizontal="center"/>
      <protection locked="0"/>
    </xf>
    <xf numFmtId="0" fontId="15" fillId="0" borderId="37" xfId="1" applyFont="1" applyBorder="1" applyAlignment="1">
      <alignment horizontal="center"/>
    </xf>
    <xf numFmtId="0" fontId="15" fillId="0" borderId="18" xfId="1" applyFont="1" applyBorder="1" applyAlignment="1">
      <alignment horizontal="center"/>
    </xf>
    <xf numFmtId="14" fontId="15" fillId="0" borderId="20" xfId="1" applyNumberFormat="1" applyFont="1" applyBorder="1" applyAlignment="1">
      <alignment horizontal="center" vertical="center"/>
    </xf>
    <xf numFmtId="0" fontId="15" fillId="0" borderId="22" xfId="1" applyFont="1" applyBorder="1" applyAlignment="1">
      <alignment horizontal="center" vertical="center"/>
    </xf>
    <xf numFmtId="0" fontId="15" fillId="0" borderId="24" xfId="1" applyFont="1" applyBorder="1"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3" fontId="17" fillId="0" borderId="9" xfId="1" applyNumberFormat="1" applyFont="1" applyBorder="1" applyAlignment="1">
      <alignment horizontal="center" vertical="center"/>
    </xf>
    <xf numFmtId="3" fontId="17" fillId="0" borderId="2" xfId="1" applyNumberFormat="1" applyFont="1" applyBorder="1" applyAlignment="1">
      <alignment horizontal="center" vertical="center"/>
    </xf>
    <xf numFmtId="3" fontId="17" fillId="0" borderId="29" xfId="1" applyNumberFormat="1" applyFont="1" applyBorder="1" applyAlignment="1">
      <alignment horizontal="center" vertical="center"/>
    </xf>
    <xf numFmtId="3" fontId="17" fillId="0" borderId="25" xfId="1" applyNumberFormat="1" applyFont="1" applyBorder="1" applyAlignment="1">
      <alignment horizontal="center" vertical="center"/>
    </xf>
    <xf numFmtId="3" fontId="3" fillId="0" borderId="25" xfId="0" applyNumberFormat="1" applyFont="1" applyBorder="1" applyAlignment="1">
      <alignment horizontal="center" vertical="center"/>
    </xf>
    <xf numFmtId="38" fontId="2" fillId="0" borderId="28" xfId="0" applyNumberFormat="1" applyFont="1" applyBorder="1" applyAlignment="1">
      <alignment horizontal="center"/>
    </xf>
    <xf numFmtId="1" fontId="3" fillId="4" borderId="1" xfId="0" applyNumberFormat="1" applyFont="1" applyFill="1" applyBorder="1" applyAlignment="1" applyProtection="1">
      <alignment horizontal="center" vertical="center"/>
      <protection locked="0"/>
    </xf>
    <xf numFmtId="1" fontId="3" fillId="4" borderId="25" xfId="0" applyNumberFormat="1" applyFont="1" applyFill="1" applyBorder="1" applyAlignment="1" applyProtection="1">
      <alignment horizontal="right" vertical="center" wrapText="1"/>
      <protection locked="0"/>
    </xf>
    <xf numFmtId="0" fontId="2" fillId="0" borderId="26" xfId="0" applyFont="1" applyBorder="1" applyAlignment="1">
      <alignment horizontal="center" vertical="center" wrapText="1"/>
    </xf>
    <xf numFmtId="38" fontId="2" fillId="0" borderId="27" xfId="0" applyNumberFormat="1" applyFont="1" applyBorder="1" applyAlignment="1">
      <alignment horizontal="center" vertical="center"/>
    </xf>
    <xf numFmtId="9" fontId="2" fillId="0" borderId="27" xfId="0" applyNumberFormat="1" applyFont="1" applyBorder="1" applyAlignment="1">
      <alignment horizontal="center" vertical="center" wrapText="1"/>
    </xf>
    <xf numFmtId="0" fontId="2" fillId="0" borderId="28" xfId="0" applyFont="1" applyBorder="1" applyAlignment="1">
      <alignment vertical="center" wrapText="1"/>
    </xf>
    <xf numFmtId="1" fontId="3" fillId="5" borderId="1" xfId="0" applyNumberFormat="1" applyFont="1" applyFill="1" applyBorder="1" applyAlignment="1" applyProtection="1">
      <alignment vertical="center"/>
      <protection locked="0"/>
    </xf>
    <xf numFmtId="1" fontId="3" fillId="5" borderId="25" xfId="0" applyNumberFormat="1" applyFont="1" applyFill="1" applyBorder="1" applyAlignment="1" applyProtection="1">
      <alignment vertical="center"/>
      <protection locked="0"/>
    </xf>
    <xf numFmtId="0" fontId="2" fillId="0" borderId="26" xfId="0" applyFont="1" applyBorder="1" applyAlignment="1">
      <alignment vertical="center" wrapText="1"/>
    </xf>
    <xf numFmtId="164" fontId="2" fillId="0" borderId="27" xfId="0" applyNumberFormat="1" applyFont="1" applyBorder="1" applyAlignment="1">
      <alignment horizontal="center" vertical="center" wrapText="1"/>
    </xf>
    <xf numFmtId="9" fontId="2" fillId="0" borderId="27" xfId="0" applyNumberFormat="1" applyFont="1" applyBorder="1" applyAlignment="1">
      <alignment vertical="center" wrapText="1"/>
    </xf>
    <xf numFmtId="3" fontId="8" fillId="0" borderId="25" xfId="0" applyNumberFormat="1" applyFont="1" applyBorder="1" applyAlignment="1">
      <alignment horizontal="center" vertical="center"/>
    </xf>
    <xf numFmtId="0" fontId="2" fillId="0" borderId="28" xfId="0" applyFont="1" applyBorder="1" applyAlignment="1">
      <alignment horizontal="right" vertical="center" wrapText="1"/>
    </xf>
    <xf numFmtId="0" fontId="2" fillId="0" borderId="40" xfId="0" applyFont="1" applyBorder="1" applyAlignment="1">
      <alignment horizontal="center" vertical="center" wrapText="1"/>
    </xf>
    <xf numFmtId="38" fontId="2" fillId="0" borderId="34" xfId="0" applyNumberFormat="1" applyFont="1" applyBorder="1" applyAlignment="1">
      <alignment horizontal="center" vertical="center"/>
    </xf>
    <xf numFmtId="9" fontId="2" fillId="0" borderId="34" xfId="0" applyNumberFormat="1" applyFont="1" applyBorder="1" applyAlignment="1">
      <alignment horizontal="center" vertical="center" wrapText="1"/>
    </xf>
    <xf numFmtId="0" fontId="2" fillId="0" borderId="41" xfId="0" applyFont="1" applyBorder="1" applyAlignment="1">
      <alignment horizontal="right" vertical="center" wrapText="1"/>
    </xf>
    <xf numFmtId="0" fontId="2" fillId="0" borderId="40" xfId="0" applyFont="1" applyBorder="1" applyAlignment="1">
      <alignment vertical="center" wrapText="1"/>
    </xf>
    <xf numFmtId="164" fontId="2" fillId="0" borderId="34" xfId="0" applyNumberFormat="1" applyFont="1" applyBorder="1" applyAlignment="1">
      <alignment horizontal="center" vertical="center" wrapText="1"/>
    </xf>
    <xf numFmtId="0" fontId="2" fillId="0" borderId="41" xfId="0" applyFont="1" applyBorder="1" applyAlignment="1">
      <alignment vertical="center" wrapText="1"/>
    </xf>
    <xf numFmtId="38" fontId="2" fillId="0" borderId="28" xfId="0" applyNumberFormat="1" applyFont="1" applyBorder="1" applyAlignment="1">
      <alignment horizontal="center" vertical="center"/>
    </xf>
    <xf numFmtId="9" fontId="2" fillId="0" borderId="34" xfId="0" applyNumberFormat="1" applyFont="1" applyBorder="1" applyAlignment="1">
      <alignment vertical="center" wrapText="1"/>
    </xf>
    <xf numFmtId="3" fontId="8" fillId="0" borderId="25" xfId="0" applyNumberFormat="1" applyFont="1" applyBorder="1" applyAlignment="1">
      <alignment horizontal="center"/>
    </xf>
    <xf numFmtId="0" fontId="2" fillId="0" borderId="41" xfId="0" applyFont="1" applyBorder="1" applyAlignment="1">
      <alignment horizontal="center" vertical="center" wrapText="1"/>
    </xf>
    <xf numFmtId="1" fontId="3" fillId="5" borderId="1" xfId="0" applyNumberFormat="1" applyFont="1" applyFill="1" applyBorder="1" applyAlignment="1" applyProtection="1">
      <alignment horizontal="center" vertical="center"/>
      <protection locked="0"/>
    </xf>
    <xf numFmtId="1" fontId="3" fillId="5" borderId="25" xfId="0" applyNumberFormat="1" applyFont="1" applyFill="1" applyBorder="1" applyAlignment="1" applyProtection="1">
      <alignment horizontal="center" vertical="center"/>
      <protection locked="0"/>
    </xf>
    <xf numFmtId="0" fontId="2" fillId="0" borderId="28" xfId="0" applyFont="1" applyBorder="1" applyAlignment="1">
      <alignment horizontal="center" vertical="center" wrapText="1"/>
    </xf>
    <xf numFmtId="0" fontId="28" fillId="2" borderId="30" xfId="0" applyFont="1" applyFill="1" applyBorder="1" applyAlignment="1">
      <alignment horizontal="center" vertical="center"/>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8" fillId="2" borderId="30" xfId="0" applyFont="1" applyFill="1" applyBorder="1" applyAlignment="1">
      <alignment horizontal="center" vertical="center" wrapText="1" readingOrder="2"/>
    </xf>
    <xf numFmtId="0" fontId="28" fillId="2" borderId="31" xfId="0" applyFont="1" applyFill="1" applyBorder="1" applyAlignment="1">
      <alignment horizontal="center" vertical="center" wrapText="1" readingOrder="2"/>
    </xf>
    <xf numFmtId="10" fontId="28" fillId="2" borderId="31" xfId="0" applyNumberFormat="1" applyFont="1" applyFill="1" applyBorder="1" applyAlignment="1">
      <alignment horizontal="center" vertical="center" wrapText="1"/>
    </xf>
    <xf numFmtId="0" fontId="28" fillId="2" borderId="32" xfId="0" applyFont="1" applyFill="1" applyBorder="1" applyAlignment="1">
      <alignment horizontal="right" vertical="center" wrapText="1"/>
    </xf>
    <xf numFmtId="0" fontId="3" fillId="0" borderId="8" xfId="0" applyFont="1" applyBorder="1" applyAlignment="1">
      <alignment vertical="center" wrapText="1"/>
    </xf>
    <xf numFmtId="0" fontId="3" fillId="0" borderId="9" xfId="0" applyFont="1" applyBorder="1" applyAlignment="1">
      <alignment horizontal="center" vertical="center"/>
    </xf>
    <xf numFmtId="3" fontId="3" fillId="0" borderId="9"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1" fontId="3" fillId="4" borderId="8" xfId="0" applyNumberFormat="1" applyFont="1" applyFill="1" applyBorder="1" applyAlignment="1" applyProtection="1">
      <alignment horizontal="center" vertical="center"/>
      <protection locked="0"/>
    </xf>
    <xf numFmtId="38" fontId="3" fillId="0" borderId="9" xfId="0" applyNumberFormat="1" applyFont="1" applyBorder="1" applyAlignment="1">
      <alignment horizontal="center" vertical="center"/>
    </xf>
    <xf numFmtId="9" fontId="3" fillId="0" borderId="9" xfId="0" applyNumberFormat="1" applyFont="1" applyBorder="1" applyAlignment="1">
      <alignment horizontal="center" vertical="center" wrapText="1"/>
    </xf>
    <xf numFmtId="1" fontId="3" fillId="4" borderId="29" xfId="0" applyNumberFormat="1" applyFont="1" applyFill="1" applyBorder="1" applyAlignment="1" applyProtection="1">
      <alignment horizontal="right" vertical="center" wrapText="1"/>
      <protection locked="0"/>
    </xf>
    <xf numFmtId="0" fontId="2" fillId="2" borderId="30"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10" fontId="2" fillId="2" borderId="31" xfId="0" applyNumberFormat="1" applyFont="1" applyFill="1" applyBorder="1" applyAlignment="1">
      <alignment horizontal="center" vertical="center" wrapText="1"/>
    </xf>
    <xf numFmtId="1" fontId="3" fillId="5" borderId="8" xfId="0" applyNumberFormat="1" applyFont="1" applyFill="1" applyBorder="1" applyAlignment="1" applyProtection="1">
      <alignment vertical="center"/>
      <protection locked="0"/>
    </xf>
    <xf numFmtId="1" fontId="3" fillId="5" borderId="29" xfId="0" applyNumberFormat="1" applyFont="1" applyFill="1" applyBorder="1" applyAlignment="1" applyProtection="1">
      <alignment vertical="center"/>
      <protection locked="0"/>
    </xf>
    <xf numFmtId="0" fontId="2" fillId="2" borderId="31" xfId="0" applyFont="1" applyFill="1" applyBorder="1" applyAlignment="1">
      <alignment vertical="center" wrapText="1" readingOrder="2"/>
    </xf>
    <xf numFmtId="9" fontId="3" fillId="0" borderId="9" xfId="0" applyNumberFormat="1" applyFont="1" applyBorder="1" applyAlignment="1">
      <alignment vertical="center" wrapText="1"/>
    </xf>
    <xf numFmtId="0" fontId="2" fillId="2" borderId="32" xfId="0" applyFont="1" applyFill="1" applyBorder="1" applyAlignment="1">
      <alignment horizontal="right" vertical="center" wrapText="1"/>
    </xf>
    <xf numFmtId="0" fontId="3" fillId="2" borderId="1" xfId="0" applyFont="1" applyFill="1" applyBorder="1" applyAlignment="1">
      <alignment horizontal="right" vertical="center" wrapText="1"/>
    </xf>
    <xf numFmtId="0" fontId="14" fillId="2" borderId="1" xfId="0" applyFont="1" applyFill="1" applyBorder="1" applyAlignment="1">
      <alignment horizontal="right" vertical="center" wrapText="1"/>
    </xf>
    <xf numFmtId="3" fontId="3" fillId="0" borderId="1" xfId="0" applyNumberFormat="1" applyFont="1" applyBorder="1" applyAlignment="1">
      <alignment horizontal="right" vertical="center" wrapText="1"/>
    </xf>
    <xf numFmtId="3" fontId="3" fillId="0" borderId="25" xfId="0" applyNumberFormat="1" applyFont="1" applyBorder="1" applyAlignment="1">
      <alignment horizontal="center"/>
    </xf>
    <xf numFmtId="1" fontId="3" fillId="4" borderId="1" xfId="0" applyNumberFormat="1" applyFont="1" applyFill="1" applyBorder="1" applyAlignment="1" applyProtection="1">
      <alignment horizontal="center"/>
      <protection locked="0"/>
    </xf>
    <xf numFmtId="1" fontId="3" fillId="4" borderId="25" xfId="0" applyNumberFormat="1" applyFont="1" applyFill="1" applyBorder="1" applyAlignment="1" applyProtection="1">
      <alignment horizontal="right" wrapText="1"/>
      <protection locked="0"/>
    </xf>
    <xf numFmtId="0" fontId="2" fillId="0" borderId="26" xfId="0" applyFont="1" applyBorder="1" applyAlignment="1">
      <alignment horizontal="center" wrapText="1"/>
    </xf>
    <xf numFmtId="38" fontId="2" fillId="0" borderId="27" xfId="0" applyNumberFormat="1" applyFont="1" applyBorder="1" applyAlignment="1">
      <alignment horizontal="center"/>
    </xf>
    <xf numFmtId="9" fontId="2" fillId="0" borderId="27" xfId="0" applyNumberFormat="1" applyFont="1" applyBorder="1" applyAlignment="1">
      <alignment horizontal="center" wrapText="1"/>
    </xf>
    <xf numFmtId="0" fontId="2" fillId="0" borderId="28" xfId="0" applyFont="1" applyBorder="1" applyAlignment="1">
      <alignment wrapText="1"/>
    </xf>
    <xf numFmtId="1" fontId="3" fillId="5" borderId="1" xfId="0" applyNumberFormat="1" applyFont="1" applyFill="1" applyBorder="1" applyProtection="1">
      <protection locked="0"/>
    </xf>
    <xf numFmtId="1" fontId="3" fillId="5" borderId="25" xfId="0" applyNumberFormat="1" applyFont="1" applyFill="1" applyBorder="1" applyProtection="1">
      <protection locked="0"/>
    </xf>
    <xf numFmtId="0" fontId="2" fillId="0" borderId="26" xfId="0" applyFont="1" applyBorder="1" applyAlignment="1">
      <alignment wrapText="1"/>
    </xf>
    <xf numFmtId="164" fontId="2" fillId="0" borderId="27" xfId="0" applyNumberFormat="1" applyFont="1" applyBorder="1" applyAlignment="1">
      <alignment horizontal="center" wrapText="1"/>
    </xf>
    <xf numFmtId="0" fontId="3" fillId="0" borderId="8" xfId="0" applyFont="1" applyBorder="1" applyAlignment="1">
      <alignment horizontal="right" vertical="center" wrapText="1"/>
    </xf>
    <xf numFmtId="0" fontId="2" fillId="0" borderId="28" xfId="0" applyFont="1" applyBorder="1" applyAlignment="1">
      <alignment horizontal="right" wrapText="1"/>
    </xf>
    <xf numFmtId="1" fontId="3" fillId="4" borderId="8" xfId="0" applyNumberFormat="1" applyFont="1" applyFill="1" applyBorder="1" applyAlignment="1" applyProtection="1">
      <alignment horizontal="center"/>
      <protection locked="0"/>
    </xf>
    <xf numFmtId="38" fontId="3" fillId="0" borderId="9" xfId="0" applyNumberFormat="1" applyFont="1" applyBorder="1" applyAlignment="1">
      <alignment horizontal="center"/>
    </xf>
    <xf numFmtId="9" fontId="3" fillId="0" borderId="9" xfId="0" applyNumberFormat="1" applyFont="1" applyBorder="1" applyAlignment="1">
      <alignment horizontal="center" wrapText="1"/>
    </xf>
    <xf numFmtId="1" fontId="3" fillId="4" borderId="29" xfId="0" applyNumberFormat="1" applyFont="1" applyFill="1" applyBorder="1" applyAlignment="1" applyProtection="1">
      <alignment horizontal="right" wrapText="1"/>
      <protection locked="0"/>
    </xf>
    <xf numFmtId="1" fontId="3" fillId="5" borderId="8" xfId="0" applyNumberFormat="1" applyFont="1" applyFill="1" applyBorder="1" applyProtection="1">
      <protection locked="0"/>
    </xf>
    <xf numFmtId="1" fontId="3" fillId="5" borderId="9" xfId="0" applyNumberFormat="1" applyFont="1" applyFill="1" applyBorder="1" applyAlignment="1" applyProtection="1">
      <alignment horizontal="center"/>
      <protection locked="0"/>
    </xf>
    <xf numFmtId="1" fontId="3" fillId="5" borderId="29" xfId="0" applyNumberFormat="1" applyFont="1" applyFill="1" applyBorder="1" applyProtection="1">
      <protection locked="0"/>
    </xf>
    <xf numFmtId="0" fontId="17" fillId="0" borderId="0" xfId="0" applyFont="1" applyFill="1" applyAlignment="1">
      <alignment horizontal="center"/>
    </xf>
    <xf numFmtId="0" fontId="17" fillId="0" borderId="12" xfId="1" applyFont="1" applyBorder="1" applyAlignment="1">
      <alignment horizontal="center" vertical="center" wrapText="1"/>
    </xf>
    <xf numFmtId="0" fontId="17" fillId="0" borderId="0" xfId="1" applyFont="1" applyAlignment="1">
      <alignment horizontal="center" vertical="center" wrapText="1"/>
    </xf>
    <xf numFmtId="0" fontId="17" fillId="0" borderId="13" xfId="1" applyFont="1" applyBorder="1" applyAlignment="1">
      <alignment horizontal="center" vertical="center" wrapText="1"/>
    </xf>
    <xf numFmtId="0" fontId="2" fillId="6" borderId="42" xfId="0" applyFont="1" applyFill="1" applyBorder="1" applyAlignment="1">
      <alignment horizontal="center"/>
    </xf>
    <xf numFmtId="0" fontId="2" fillId="6" borderId="43" xfId="0" applyFont="1" applyFill="1" applyBorder="1" applyAlignment="1">
      <alignment horizontal="center"/>
    </xf>
    <xf numFmtId="0" fontId="2" fillId="6" borderId="44" xfId="0" applyFont="1" applyFill="1" applyBorder="1" applyAlignment="1">
      <alignment horizontal="center"/>
    </xf>
    <xf numFmtId="0" fontId="27" fillId="0" borderId="0" xfId="0" applyFont="1" applyAlignment="1">
      <alignment horizontal="center" readingOrder="2"/>
    </xf>
    <xf numFmtId="0" fontId="2" fillId="6" borderId="23" xfId="0" applyFont="1" applyFill="1" applyBorder="1" applyAlignment="1">
      <alignment horizontal="center"/>
    </xf>
    <xf numFmtId="0" fontId="2" fillId="6" borderId="38" xfId="0" applyFont="1" applyFill="1" applyBorder="1" applyAlignment="1">
      <alignment horizontal="center"/>
    </xf>
    <xf numFmtId="0" fontId="2" fillId="6" borderId="16" xfId="0" applyFont="1" applyFill="1" applyBorder="1" applyAlignment="1">
      <alignment horizontal="center"/>
    </xf>
    <xf numFmtId="0" fontId="2" fillId="6" borderId="5" xfId="0" applyFont="1" applyFill="1" applyBorder="1" applyAlignment="1">
      <alignment horizontal="center"/>
    </xf>
    <xf numFmtId="0" fontId="2" fillId="6" borderId="3" xfId="0" applyFont="1" applyFill="1" applyBorder="1" applyAlignment="1">
      <alignment horizontal="center"/>
    </xf>
    <xf numFmtId="0" fontId="2" fillId="6" borderId="21" xfId="0" applyFont="1" applyFill="1" applyBorder="1" applyAlignment="1">
      <alignment horizontal="center"/>
    </xf>
    <xf numFmtId="0" fontId="2" fillId="6" borderId="22" xfId="0" applyFont="1" applyFill="1" applyBorder="1" applyAlignment="1">
      <alignment horizontal="center"/>
    </xf>
    <xf numFmtId="0" fontId="27" fillId="0" borderId="0" xfId="0" applyFont="1" applyAlignment="1">
      <alignment horizontal="center" vertical="center" readingOrder="2"/>
    </xf>
    <xf numFmtId="0" fontId="2" fillId="6" borderId="45" xfId="0" applyFont="1" applyFill="1" applyBorder="1" applyAlignment="1">
      <alignment horizontal="center"/>
    </xf>
    <xf numFmtId="0" fontId="2" fillId="6" borderId="7" xfId="0" applyFont="1" applyFill="1" applyBorder="1" applyAlignment="1">
      <alignment horizontal="center"/>
    </xf>
    <xf numFmtId="0" fontId="2" fillId="6" borderId="46" xfId="0" applyFont="1" applyFill="1" applyBorder="1" applyAlignment="1">
      <alignment horizontal="center"/>
    </xf>
    <xf numFmtId="0" fontId="2" fillId="6" borderId="42" xfId="0" applyFont="1" applyFill="1" applyBorder="1" applyAlignment="1">
      <alignment horizontal="center" vertical="center"/>
    </xf>
    <xf numFmtId="0" fontId="2" fillId="6" borderId="43" xfId="0" applyFont="1" applyFill="1" applyBorder="1" applyAlignment="1">
      <alignment horizontal="center" vertical="center"/>
    </xf>
    <xf numFmtId="0" fontId="2" fillId="6" borderId="44" xfId="0" applyFont="1" applyFill="1" applyBorder="1" applyAlignment="1">
      <alignment horizontal="center" vertical="center"/>
    </xf>
    <xf numFmtId="0" fontId="26" fillId="0" borderId="0" xfId="0" applyFont="1" applyAlignment="1">
      <alignment horizontal="center" readingOrder="2"/>
    </xf>
    <xf numFmtId="0" fontId="2" fillId="6" borderId="45" xfId="0" applyFont="1" applyFill="1" applyBorder="1" applyAlignment="1">
      <alignment horizontal="center" vertical="center" readingOrder="2"/>
    </xf>
    <xf numFmtId="0" fontId="2" fillId="6" borderId="7" xfId="0" applyFont="1" applyFill="1" applyBorder="1" applyAlignment="1">
      <alignment horizontal="center" vertical="center" readingOrder="2"/>
    </xf>
    <xf numFmtId="0" fontId="2" fillId="6" borderId="46" xfId="0" applyFont="1" applyFill="1" applyBorder="1" applyAlignment="1">
      <alignment horizontal="center" vertical="center" readingOrder="2"/>
    </xf>
    <xf numFmtId="0" fontId="2" fillId="6" borderId="21" xfId="0" applyFont="1" applyFill="1" applyBorder="1" applyAlignment="1">
      <alignment horizontal="center" vertical="center" readingOrder="2"/>
    </xf>
    <xf numFmtId="0" fontId="2" fillId="6" borderId="5" xfId="0" applyFont="1" applyFill="1" applyBorder="1" applyAlignment="1">
      <alignment horizontal="center" vertical="center" readingOrder="2"/>
    </xf>
    <xf numFmtId="0" fontId="2" fillId="6" borderId="22" xfId="0" applyFont="1" applyFill="1" applyBorder="1" applyAlignment="1">
      <alignment horizontal="center" vertical="center" readingOrder="2"/>
    </xf>
    <xf numFmtId="0" fontId="2" fillId="6" borderId="40"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23" xfId="0" applyFont="1" applyFill="1" applyBorder="1" applyAlignment="1">
      <alignment horizontal="center" vertical="center" wrapText="1"/>
    </xf>
    <xf numFmtId="0" fontId="2" fillId="6" borderId="38"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2" fillId="6" borderId="2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40" xfId="0" applyFont="1" applyFill="1" applyBorder="1" applyAlignment="1">
      <alignment horizontal="center"/>
    </xf>
    <xf numFmtId="0" fontId="2" fillId="6" borderId="34" xfId="0" applyFont="1" applyFill="1" applyBorder="1" applyAlignment="1">
      <alignment horizontal="center"/>
    </xf>
    <xf numFmtId="0" fontId="2" fillId="6" borderId="41" xfId="0" applyFont="1" applyFill="1" applyBorder="1" applyAlignment="1">
      <alignment horizontal="center"/>
    </xf>
    <xf numFmtId="0" fontId="2" fillId="6" borderId="45"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46" xfId="0" applyFont="1" applyFill="1" applyBorder="1" applyAlignment="1">
      <alignment horizontal="center" vertical="center"/>
    </xf>
    <xf numFmtId="0" fontId="2" fillId="6" borderId="39" xfId="0" applyFont="1" applyFill="1" applyBorder="1" applyAlignment="1">
      <alignment horizontal="center"/>
    </xf>
    <xf numFmtId="0" fontId="26" fillId="0" borderId="0" xfId="0" applyFont="1" applyAlignment="1">
      <alignment horizontal="center" vertical="center" readingOrder="2"/>
    </xf>
    <xf numFmtId="0" fontId="2" fillId="6" borderId="23" xfId="0" applyFont="1" applyFill="1" applyBorder="1" applyAlignment="1">
      <alignment horizontal="center" vertical="center"/>
    </xf>
    <xf numFmtId="0" fontId="2" fillId="6" borderId="38" xfId="0" applyFont="1" applyFill="1" applyBorder="1" applyAlignment="1">
      <alignment horizontal="center" vertical="center"/>
    </xf>
    <xf numFmtId="0" fontId="2" fillId="6" borderId="39" xfId="0" applyFont="1" applyFill="1" applyBorder="1" applyAlignment="1">
      <alignment horizontal="center" vertical="center"/>
    </xf>
    <xf numFmtId="0" fontId="30" fillId="0" borderId="0" xfId="1" applyFont="1" applyAlignment="1">
      <alignment horizontal="center" vertical="center"/>
    </xf>
    <xf numFmtId="0" fontId="30" fillId="0" borderId="0" xfId="1" applyFont="1" applyBorder="1" applyAlignment="1">
      <alignment horizontal="center" vertical="center"/>
    </xf>
  </cellXfs>
  <cellStyles count="5">
    <cellStyle name="Comma 2" xfId="3"/>
    <cellStyle name="Normal" xfId="0" builtinId="0"/>
    <cellStyle name="Normal 2" xfId="1"/>
    <cellStyle name="Percent 2" xfId="4"/>
    <cellStyle name="היפר-קישור" xfId="2" builtinId="8"/>
  </cellStyles>
  <dxfs count="45">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4114800</xdr:colOff>
      <xdr:row>1</xdr:row>
      <xdr:rowOff>114300</xdr:rowOff>
    </xdr:from>
    <xdr:to>
      <xdr:col>1</xdr:col>
      <xdr:colOff>5629274</xdr:colOff>
      <xdr:row>6</xdr:row>
      <xdr:rowOff>31983</xdr:rowOff>
    </xdr:to>
    <xdr:pic>
      <xdr:nvPicPr>
        <xdr:cNvPr id="2" name="תמונה 1">
          <a:extLst>
            <a:ext uri="{FF2B5EF4-FFF2-40B4-BE49-F238E27FC236}">
              <a16:creationId xmlns:a16="http://schemas.microsoft.com/office/drawing/2014/main" id="{D4ED913A-7756-48AA-9CE5-F69FB235A22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30562001" y="352425"/>
          <a:ext cx="1514474" cy="11083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742950</xdr:colOff>
      <xdr:row>0</xdr:row>
      <xdr:rowOff>120893</xdr:rowOff>
    </xdr:from>
    <xdr:to>
      <xdr:col>1</xdr:col>
      <xdr:colOff>2628900</xdr:colOff>
      <xdr:row>6</xdr:row>
      <xdr:rowOff>123825</xdr:rowOff>
    </xdr:to>
    <xdr:pic>
      <xdr:nvPicPr>
        <xdr:cNvPr id="2" name="תמונה 1">
          <a:extLst>
            <a:ext uri="{FF2B5EF4-FFF2-40B4-BE49-F238E27FC236}">
              <a16:creationId xmlns:a16="http://schemas.microsoft.com/office/drawing/2014/main" id="{FE62E1E3-5CAC-4E7D-9EDD-6680484A186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95452825" y="120893"/>
          <a:ext cx="1885950" cy="114593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742950</xdr:colOff>
      <xdr:row>0</xdr:row>
      <xdr:rowOff>120893</xdr:rowOff>
    </xdr:from>
    <xdr:to>
      <xdr:col>1</xdr:col>
      <xdr:colOff>2628900</xdr:colOff>
      <xdr:row>6</xdr:row>
      <xdr:rowOff>95250</xdr:rowOff>
    </xdr:to>
    <xdr:pic>
      <xdr:nvPicPr>
        <xdr:cNvPr id="2" name="תמונה 1">
          <a:extLst>
            <a:ext uri="{FF2B5EF4-FFF2-40B4-BE49-F238E27FC236}">
              <a16:creationId xmlns:a16="http://schemas.microsoft.com/office/drawing/2014/main" id="{3DB15CE8-D2A0-41C1-AD37-E6D66BFD7F9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0191475" y="120893"/>
          <a:ext cx="1885950" cy="119355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6"/>
  <sheetViews>
    <sheetView rightToLeft="1" tabSelected="1" workbookViewId="0"/>
  </sheetViews>
  <sheetFormatPr defaultColWidth="9" defaultRowHeight="15.75" x14ac:dyDescent="0.25"/>
  <cols>
    <col min="1" max="1" width="3.875" style="22" customWidth="1"/>
    <col min="2" max="2" width="86.375" style="22" customWidth="1"/>
    <col min="3" max="16384" width="9" style="22"/>
  </cols>
  <sheetData>
    <row r="1" spans="2:2" ht="18" x14ac:dyDescent="0.25">
      <c r="B1" s="331" t="s">
        <v>0</v>
      </c>
    </row>
    <row r="2" spans="2:2" ht="18" x14ac:dyDescent="0.25">
      <c r="B2" s="28"/>
    </row>
    <row r="3" spans="2:2" ht="18" x14ac:dyDescent="0.25">
      <c r="B3" s="24" t="s">
        <v>204</v>
      </c>
    </row>
    <row r="4" spans="2:2" ht="18" x14ac:dyDescent="0.25">
      <c r="B4" s="24" t="s">
        <v>1</v>
      </c>
    </row>
    <row r="5" spans="2:2" ht="18" x14ac:dyDescent="0.25">
      <c r="B5" s="24" t="s">
        <v>2</v>
      </c>
    </row>
    <row r="6" spans="2:2" ht="18" x14ac:dyDescent="0.25">
      <c r="B6" s="29"/>
    </row>
    <row r="7" spans="2:2" ht="18" x14ac:dyDescent="0.25">
      <c r="B7" s="27" t="s">
        <v>266</v>
      </c>
    </row>
    <row r="8" spans="2:2" x14ac:dyDescent="0.25">
      <c r="B8" s="23" t="s">
        <v>3</v>
      </c>
    </row>
    <row r="9" spans="2:2" s="21" customFormat="1" ht="75" x14ac:dyDescent="0.2">
      <c r="B9" s="25" t="s">
        <v>4</v>
      </c>
    </row>
    <row r="10" spans="2:2" ht="31.5" x14ac:dyDescent="0.25">
      <c r="B10" s="23" t="s">
        <v>5</v>
      </c>
    </row>
    <row r="11" spans="2:2" ht="46.5" x14ac:dyDescent="0.25">
      <c r="B11" s="23" t="s">
        <v>208</v>
      </c>
    </row>
    <row r="12" spans="2:2" ht="63" x14ac:dyDescent="0.25">
      <c r="B12" s="23" t="s">
        <v>7</v>
      </c>
    </row>
    <row r="13" spans="2:2" ht="62.25" x14ac:dyDescent="0.25">
      <c r="B13" s="23" t="s">
        <v>207</v>
      </c>
    </row>
    <row r="14" spans="2:2" ht="122.25" x14ac:dyDescent="0.25">
      <c r="B14" s="23" t="s">
        <v>206</v>
      </c>
    </row>
    <row r="15" spans="2:2" ht="122.25" x14ac:dyDescent="0.25">
      <c r="B15" s="23" t="s">
        <v>205</v>
      </c>
    </row>
    <row r="16" spans="2:2" ht="47.25" x14ac:dyDescent="0.25">
      <c r="B16" s="26" t="s">
        <v>6</v>
      </c>
    </row>
  </sheetData>
  <sheetProtection algorithmName="SHA-512" hashValue="HBm/7MyJNWW4XE4yT/cQ7Cz5dxyKSDXlG9UBChIQDXccXO/4AQ9FSlDPEBlfDAbpj7lucyUtb0dwEfjz4ZmUIQ==" saltValue="zlwQtIVMPVk2yTzdHS9GPA==" spinCount="100000" sheet="1" formatCells="0" formatColumns="0" formatRows="0"/>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rightToLeft="1" workbookViewId="0">
      <selection sqref="A1:O1"/>
    </sheetView>
  </sheetViews>
  <sheetFormatPr defaultColWidth="9" defaultRowHeight="14.25" x14ac:dyDescent="0.2"/>
  <cols>
    <col min="1" max="1" width="34.625" customWidth="1"/>
    <col min="4" max="4" width="10.125" customWidth="1"/>
    <col min="5" max="5" width="3" customWidth="1"/>
    <col min="6" max="8" width="9" style="155"/>
    <col min="9" max="9" width="14.25" style="155" customWidth="1"/>
    <col min="10" max="10" width="1.375" style="155" customWidth="1"/>
    <col min="11" max="11" width="9" style="155"/>
    <col min="12" max="12" width="12.25" style="155" customWidth="1"/>
    <col min="13" max="13" width="9" style="155"/>
    <col min="14" max="14" width="9" style="168"/>
    <col min="15" max="15" width="13.375" style="155" customWidth="1"/>
  </cols>
  <sheetData>
    <row r="1" spans="1:15" ht="20.25" x14ac:dyDescent="0.3">
      <c r="A1" s="338" t="s">
        <v>146</v>
      </c>
      <c r="B1" s="338"/>
      <c r="C1" s="338"/>
      <c r="D1" s="338"/>
      <c r="E1" s="338"/>
      <c r="F1" s="338"/>
      <c r="G1" s="338"/>
      <c r="H1" s="338"/>
      <c r="I1" s="338"/>
      <c r="J1" s="338"/>
      <c r="K1" s="338"/>
      <c r="L1" s="338"/>
      <c r="M1" s="338"/>
      <c r="N1" s="338"/>
      <c r="O1" s="338"/>
    </row>
    <row r="2" spans="1:15" ht="15.75" x14ac:dyDescent="0.25">
      <c r="A2" s="52" t="s">
        <v>9</v>
      </c>
      <c r="B2" s="37"/>
      <c r="C2" s="21"/>
      <c r="D2" s="21"/>
      <c r="E2" s="21"/>
      <c r="F2" s="170"/>
      <c r="G2" s="170"/>
      <c r="H2" s="170"/>
      <c r="I2" s="170"/>
      <c r="J2" s="170"/>
      <c r="K2" s="170"/>
      <c r="L2" s="170"/>
      <c r="M2" s="170"/>
      <c r="N2" s="170"/>
      <c r="O2" s="170"/>
    </row>
    <row r="3" spans="1:15" ht="15.75" thickBot="1" x14ac:dyDescent="0.25">
      <c r="A3" s="36"/>
      <c r="B3" s="21"/>
      <c r="C3" s="21"/>
      <c r="D3" s="21"/>
      <c r="E3" s="38"/>
      <c r="F3" s="142"/>
      <c r="G3" s="143"/>
      <c r="H3" s="143"/>
      <c r="I3" s="157"/>
      <c r="J3" s="157"/>
      <c r="K3" s="157"/>
      <c r="L3" s="39"/>
      <c r="M3" s="157"/>
      <c r="N3" s="39"/>
      <c r="O3" s="157"/>
    </row>
    <row r="4" spans="1:15" ht="16.5" thickBot="1" x14ac:dyDescent="0.3">
      <c r="A4" s="369" t="s">
        <v>10</v>
      </c>
      <c r="B4" s="370"/>
      <c r="C4" s="370"/>
      <c r="D4" s="371"/>
      <c r="E4" s="38"/>
      <c r="F4" s="360" t="s">
        <v>11</v>
      </c>
      <c r="G4" s="361"/>
      <c r="H4" s="361"/>
      <c r="I4" s="362"/>
      <c r="J4" s="157"/>
      <c r="K4" s="360" t="s">
        <v>12</v>
      </c>
      <c r="L4" s="361"/>
      <c r="M4" s="361"/>
      <c r="N4" s="361"/>
      <c r="O4" s="362"/>
    </row>
    <row r="5" spans="1:15" ht="63.75" thickBot="1" x14ac:dyDescent="0.25">
      <c r="A5" s="293" t="s">
        <v>13</v>
      </c>
      <c r="B5" s="294" t="s">
        <v>14</v>
      </c>
      <c r="C5" s="294" t="s">
        <v>15</v>
      </c>
      <c r="D5" s="295" t="s">
        <v>16</v>
      </c>
      <c r="E5" s="169"/>
      <c r="F5" s="300" t="s">
        <v>17</v>
      </c>
      <c r="G5" s="301" t="s">
        <v>18</v>
      </c>
      <c r="H5" s="302" t="s">
        <v>19</v>
      </c>
      <c r="I5" s="295" t="s">
        <v>20</v>
      </c>
      <c r="J5" s="169"/>
      <c r="K5" s="300" t="s">
        <v>21</v>
      </c>
      <c r="L5" s="301" t="s">
        <v>22</v>
      </c>
      <c r="M5" s="301" t="s">
        <v>23</v>
      </c>
      <c r="N5" s="294" t="s">
        <v>19</v>
      </c>
      <c r="O5" s="295" t="s">
        <v>24</v>
      </c>
    </row>
    <row r="6" spans="1:15" ht="15.75" x14ac:dyDescent="0.2">
      <c r="A6" s="289" t="s">
        <v>147</v>
      </c>
      <c r="B6" s="290">
        <v>1</v>
      </c>
      <c r="C6" s="291">
        <v>25000</v>
      </c>
      <c r="D6" s="292">
        <f t="shared" ref="D6:D8" si="0">B6*C6</f>
        <v>25000</v>
      </c>
      <c r="E6" s="76"/>
      <c r="F6" s="296"/>
      <c r="G6" s="297">
        <f t="shared" ref="G6:G8" si="1">F6*C6</f>
        <v>0</v>
      </c>
      <c r="H6" s="298" t="str">
        <f>IF(G6=0,"",IF(OR(G6-$D6&gt;0,G6-$D6&lt;0), (G6-$D6)/$D6, ""))</f>
        <v/>
      </c>
      <c r="I6" s="299" t="str">
        <f>IF(F6&gt;B6,"נא להסביר חריגה כאן","")</f>
        <v/>
      </c>
      <c r="J6" s="157"/>
      <c r="K6" s="303"/>
      <c r="L6" s="329" t="str">
        <f>IF(ISBLANK(K6), "", IF(K6="מאשר", F6, "למלא כמות"))</f>
        <v/>
      </c>
      <c r="M6" s="297" t="str">
        <f t="shared" ref="M6:M8" si="2">IFERROR(L6*C6,"")</f>
        <v/>
      </c>
      <c r="N6" s="298" t="str">
        <f t="shared" ref="N6:N9" si="3">IFERROR(IF(M6=0,"",IF(OR(M6-$D6&gt;0,M6-$D6&lt;0), (M6-$D6)/$D6, "")),"")</f>
        <v/>
      </c>
      <c r="O6" s="304"/>
    </row>
    <row r="7" spans="1:15" ht="18" x14ac:dyDescent="0.25">
      <c r="A7" s="188" t="s">
        <v>148</v>
      </c>
      <c r="B7" s="117">
        <v>1</v>
      </c>
      <c r="C7" s="118">
        <v>11000</v>
      </c>
      <c r="D7" s="253">
        <f t="shared" si="0"/>
        <v>11000</v>
      </c>
      <c r="E7" s="95"/>
      <c r="F7" s="255"/>
      <c r="G7" s="144">
        <f t="shared" si="1"/>
        <v>0</v>
      </c>
      <c r="H7" s="149" t="str">
        <f>IF(G7=0,"",IF(OR(G7-$D7&gt;0,G7-$D7&lt;0), (G7-$D7)/$D7, ""))</f>
        <v/>
      </c>
      <c r="I7" s="256" t="str">
        <f>IF(F7&gt;B7,"נא להסביר חריגה כאן","")</f>
        <v/>
      </c>
      <c r="J7" s="157"/>
      <c r="K7" s="261"/>
      <c r="L7" s="329" t="str">
        <f>IF(ISBLANK(K7), "", IF(K7="מאשר", F7, "למלא כמות"))</f>
        <v/>
      </c>
      <c r="M7" s="144" t="str">
        <f t="shared" si="2"/>
        <v/>
      </c>
      <c r="N7" s="149" t="str">
        <f t="shared" si="3"/>
        <v/>
      </c>
      <c r="O7" s="262"/>
    </row>
    <row r="8" spans="1:15" ht="15.75" x14ac:dyDescent="0.2">
      <c r="A8" s="188" t="s">
        <v>149</v>
      </c>
      <c r="B8" s="117">
        <v>80</v>
      </c>
      <c r="C8" s="118">
        <v>300</v>
      </c>
      <c r="D8" s="253">
        <f t="shared" si="0"/>
        <v>24000</v>
      </c>
      <c r="E8" s="76"/>
      <c r="F8" s="255"/>
      <c r="G8" s="144">
        <f t="shared" si="1"/>
        <v>0</v>
      </c>
      <c r="H8" s="149" t="str">
        <f>IF(G8=0,"",IF(OR(G8-$D8&gt;0,G8-$D8&lt;0), (G8-$D8)/$D8, ""))</f>
        <v/>
      </c>
      <c r="I8" s="256" t="str">
        <f>IF(F8&gt;B8,"נא להסביר חריגה כאן","")</f>
        <v/>
      </c>
      <c r="J8" s="157"/>
      <c r="K8" s="261"/>
      <c r="L8" s="329" t="str">
        <f>IF(ISBLANK(K8), "", IF(K8="מאשר", F8, "למלא כמות"))</f>
        <v/>
      </c>
      <c r="M8" s="144" t="str">
        <f t="shared" si="2"/>
        <v/>
      </c>
      <c r="N8" s="149" t="str">
        <f t="shared" si="3"/>
        <v/>
      </c>
      <c r="O8" s="262"/>
    </row>
    <row r="9" spans="1:15" ht="16.5" thickBot="1" x14ac:dyDescent="0.3">
      <c r="A9" s="339" t="s">
        <v>209</v>
      </c>
      <c r="B9" s="340"/>
      <c r="C9" s="375"/>
      <c r="D9" s="254">
        <f>SUM(D6:D8)</f>
        <v>60000</v>
      </c>
      <c r="E9" s="44"/>
      <c r="F9" s="257"/>
      <c r="G9" s="258">
        <f>SUM(G6:G8)</f>
        <v>0</v>
      </c>
      <c r="H9" s="259" t="str">
        <f>IF(G9=0,"",IF(OR(G9-$D9&gt;0,G9-$D9&lt;0),(G9-$D9)/$D9, ""))</f>
        <v/>
      </c>
      <c r="I9" s="260"/>
      <c r="J9" s="161"/>
      <c r="K9" s="263"/>
      <c r="L9" s="264"/>
      <c r="M9" s="258">
        <f>SUM(M6:M8)</f>
        <v>0</v>
      </c>
      <c r="N9" s="259" t="str">
        <f t="shared" si="3"/>
        <v/>
      </c>
      <c r="O9" s="260"/>
    </row>
    <row r="10" spans="1:15" ht="20.25" x14ac:dyDescent="0.3">
      <c r="A10" s="76"/>
      <c r="B10" s="76"/>
      <c r="C10" s="96"/>
      <c r="D10" s="76"/>
      <c r="E10" s="97"/>
      <c r="F10" s="172"/>
      <c r="G10" s="172"/>
      <c r="H10" s="172"/>
      <c r="I10" s="172"/>
      <c r="J10" s="172"/>
      <c r="K10" s="172"/>
      <c r="L10" s="172"/>
      <c r="M10" s="172"/>
      <c r="N10" s="172"/>
      <c r="O10" s="172"/>
    </row>
    <row r="11" spans="1:15" ht="15.75" x14ac:dyDescent="0.25">
      <c r="A11" s="79" t="s">
        <v>150</v>
      </c>
      <c r="B11" s="80"/>
      <c r="C11" s="81"/>
      <c r="D11" s="80"/>
      <c r="E11" s="80"/>
      <c r="F11" s="173"/>
      <c r="G11" s="173"/>
      <c r="H11" s="173"/>
      <c r="I11" s="173"/>
      <c r="J11" s="173"/>
      <c r="K11" s="174"/>
      <c r="L11" s="174"/>
      <c r="M11" s="175"/>
      <c r="N11" s="176"/>
      <c r="O11" s="177"/>
    </row>
    <row r="12" spans="1:15" ht="15.75" x14ac:dyDescent="0.2">
      <c r="A12" s="86" t="s">
        <v>151</v>
      </c>
      <c r="B12" s="87"/>
      <c r="C12" s="87"/>
      <c r="D12" s="87"/>
      <c r="E12" s="87"/>
      <c r="F12" s="178"/>
      <c r="G12" s="178"/>
      <c r="H12" s="178"/>
      <c r="I12" s="178"/>
      <c r="J12" s="178"/>
      <c r="K12" s="179"/>
      <c r="L12" s="179"/>
      <c r="M12" s="180"/>
      <c r="N12" s="181"/>
      <c r="O12" s="182"/>
    </row>
    <row r="13" spans="1:15" ht="15.75" x14ac:dyDescent="0.2">
      <c r="A13" s="86" t="s">
        <v>152</v>
      </c>
      <c r="B13" s="87"/>
      <c r="C13" s="87"/>
      <c r="D13" s="87"/>
      <c r="E13" s="87"/>
      <c r="F13" s="178"/>
      <c r="G13" s="178"/>
      <c r="H13" s="178"/>
      <c r="I13" s="178"/>
      <c r="J13" s="178"/>
      <c r="K13" s="179"/>
      <c r="L13" s="179"/>
      <c r="M13" s="180"/>
      <c r="N13" s="181"/>
      <c r="O13" s="182"/>
    </row>
    <row r="14" spans="1:15" ht="15.75" x14ac:dyDescent="0.2">
      <c r="A14" s="86" t="s">
        <v>153</v>
      </c>
      <c r="B14" s="87"/>
      <c r="C14" s="87"/>
      <c r="D14" s="87"/>
      <c r="E14" s="87"/>
      <c r="F14" s="178"/>
      <c r="G14" s="178"/>
      <c r="H14" s="178"/>
      <c r="I14" s="178"/>
      <c r="J14" s="178"/>
      <c r="K14" s="179"/>
      <c r="L14" s="179"/>
      <c r="M14" s="180"/>
      <c r="N14" s="181"/>
      <c r="O14" s="182"/>
    </row>
    <row r="15" spans="1:15" ht="15" x14ac:dyDescent="0.2">
      <c r="A15" s="86" t="s">
        <v>154</v>
      </c>
      <c r="B15" s="87"/>
      <c r="C15" s="98"/>
      <c r="D15" s="87"/>
      <c r="E15" s="87"/>
      <c r="F15" s="178"/>
      <c r="G15" s="178"/>
      <c r="H15" s="178"/>
      <c r="I15" s="178"/>
      <c r="J15" s="178"/>
      <c r="K15" s="190"/>
      <c r="L15" s="190"/>
      <c r="M15" s="191"/>
      <c r="N15" s="192"/>
      <c r="O15" s="193"/>
    </row>
    <row r="16" spans="1:15" ht="15" x14ac:dyDescent="0.2">
      <c r="A16" s="86" t="s">
        <v>155</v>
      </c>
      <c r="B16" s="87"/>
      <c r="C16" s="98"/>
      <c r="D16" s="87"/>
      <c r="E16" s="87"/>
      <c r="F16" s="178"/>
      <c r="G16" s="178"/>
      <c r="H16" s="178"/>
      <c r="I16" s="178"/>
      <c r="J16" s="178"/>
      <c r="K16" s="178"/>
      <c r="L16" s="178"/>
      <c r="M16" s="194"/>
      <c r="N16" s="195"/>
      <c r="O16" s="196"/>
    </row>
    <row r="17" spans="1:15" ht="15" x14ac:dyDescent="0.2">
      <c r="A17" s="88" t="s">
        <v>156</v>
      </c>
      <c r="B17" s="89"/>
      <c r="C17" s="99"/>
      <c r="D17" s="89"/>
      <c r="E17" s="89"/>
      <c r="F17" s="183"/>
      <c r="G17" s="183"/>
      <c r="H17" s="183"/>
      <c r="I17" s="183"/>
      <c r="J17" s="183"/>
      <c r="K17" s="183"/>
      <c r="L17" s="183"/>
      <c r="M17" s="197"/>
      <c r="N17" s="198"/>
      <c r="O17" s="199"/>
    </row>
    <row r="18" spans="1:15" x14ac:dyDescent="0.2">
      <c r="A18" s="76"/>
      <c r="B18" s="76"/>
      <c r="C18" s="96"/>
      <c r="D18" s="76"/>
      <c r="E18" s="76"/>
      <c r="F18" s="172"/>
      <c r="G18" s="172"/>
      <c r="H18" s="172"/>
      <c r="I18" s="172"/>
      <c r="J18" s="172"/>
      <c r="K18" s="172"/>
      <c r="L18" s="172"/>
      <c r="M18" s="172"/>
      <c r="N18" s="172"/>
      <c r="O18" s="172"/>
    </row>
    <row r="19" spans="1:15" x14ac:dyDescent="0.2">
      <c r="A19" s="76"/>
      <c r="B19" s="76"/>
      <c r="C19" s="76"/>
      <c r="D19" s="76"/>
      <c r="E19" s="76"/>
      <c r="F19" s="172"/>
      <c r="G19" s="172"/>
      <c r="H19" s="172"/>
      <c r="I19" s="172"/>
      <c r="J19" s="172"/>
      <c r="K19" s="172"/>
      <c r="L19" s="172"/>
      <c r="M19" s="172"/>
      <c r="N19" s="172"/>
      <c r="O19" s="172"/>
    </row>
  </sheetData>
  <sheetProtection algorithmName="SHA-512" hashValue="jERXCbRMBycymN8a3FN04OhWjW25jcyxvvdjzFcTA49lYHxlH+4JVxnga18ES0E3mVKg37ljnEOzHZ2Mc57yEA==" saltValue="lV3Pvl3wSANIvnTz+VzT0g==" spinCount="100000" sheet="1" formatCells="0" formatColumns="0" formatRows="0"/>
  <mergeCells count="5">
    <mergeCell ref="A9:C9"/>
    <mergeCell ref="A4:D4"/>
    <mergeCell ref="F4:I4"/>
    <mergeCell ref="K4:O4"/>
    <mergeCell ref="A1:O1"/>
  </mergeCells>
  <conditionalFormatting sqref="H6:H9">
    <cfRule type="cellIs" dxfId="3" priority="2" operator="greaterThan">
      <formula>0</formula>
    </cfRule>
  </conditionalFormatting>
  <conditionalFormatting sqref="N6:N9">
    <cfRule type="cellIs" dxfId="2" priority="1" operator="greaterThan">
      <formula>0</formula>
    </cfRule>
  </conditionalFormatting>
  <dataValidations count="1">
    <dataValidation type="list" allowBlank="1" showInputMessage="1" showErrorMessage="1" sqref="K6:K8">
      <formula1>"מאשר, מאשר חלקי"</formula1>
    </dataValidation>
  </dataValidations>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rightToLeft="1" workbookViewId="0">
      <selection sqref="A1:O1"/>
    </sheetView>
  </sheetViews>
  <sheetFormatPr defaultColWidth="9" defaultRowHeight="14.25" x14ac:dyDescent="0.2"/>
  <cols>
    <col min="1" max="1" width="34" customWidth="1"/>
    <col min="4" max="4" width="9.875" bestFit="1" customWidth="1"/>
    <col min="5" max="5" width="1.625" customWidth="1"/>
    <col min="6" max="8" width="9" style="155"/>
    <col min="9" max="9" width="18.375" style="155" customWidth="1"/>
    <col min="10" max="10" width="1.625" style="155" customWidth="1"/>
    <col min="11" max="11" width="9" style="155"/>
    <col min="12" max="12" width="13.375" style="155" customWidth="1"/>
    <col min="13" max="13" width="9" style="155"/>
    <col min="14" max="14" width="9" style="168"/>
    <col min="15" max="15" width="12.25" style="155" customWidth="1"/>
  </cols>
  <sheetData>
    <row r="1" spans="1:15" ht="20.25" x14ac:dyDescent="0.3">
      <c r="A1" s="338" t="s">
        <v>261</v>
      </c>
      <c r="B1" s="338"/>
      <c r="C1" s="338"/>
      <c r="D1" s="338"/>
      <c r="E1" s="338"/>
      <c r="F1" s="338"/>
      <c r="G1" s="338"/>
      <c r="H1" s="338"/>
      <c r="I1" s="338"/>
      <c r="J1" s="338"/>
      <c r="K1" s="338"/>
      <c r="L1" s="338"/>
      <c r="M1" s="338"/>
      <c r="N1" s="338"/>
      <c r="O1" s="338"/>
    </row>
    <row r="2" spans="1:15" ht="15.75" x14ac:dyDescent="0.25">
      <c r="A2" s="52" t="s">
        <v>9</v>
      </c>
      <c r="B2" s="37"/>
      <c r="C2" s="21"/>
      <c r="D2" s="21"/>
      <c r="E2" s="21"/>
      <c r="F2" s="170"/>
      <c r="G2" s="170"/>
      <c r="H2" s="170"/>
      <c r="I2" s="170"/>
      <c r="J2" s="170"/>
      <c r="K2" s="170"/>
      <c r="L2" s="170"/>
      <c r="M2" s="189"/>
      <c r="N2" s="170"/>
      <c r="O2" s="170"/>
    </row>
    <row r="3" spans="1:15" ht="15.75" thickBot="1" x14ac:dyDescent="0.25">
      <c r="A3" s="36"/>
      <c r="B3" s="21"/>
      <c r="C3" s="21"/>
      <c r="D3" s="21"/>
      <c r="E3" s="38"/>
      <c r="F3" s="142"/>
      <c r="G3" s="143"/>
      <c r="H3" s="143"/>
      <c r="I3" s="157"/>
      <c r="J3" s="157"/>
      <c r="K3" s="157"/>
      <c r="L3" s="39"/>
      <c r="M3" s="157"/>
      <c r="N3" s="39"/>
      <c r="O3" s="157"/>
    </row>
    <row r="4" spans="1:15" ht="16.5" thickBot="1" x14ac:dyDescent="0.3">
      <c r="A4" s="369" t="s">
        <v>10</v>
      </c>
      <c r="B4" s="370"/>
      <c r="C4" s="370"/>
      <c r="D4" s="371"/>
      <c r="E4" s="38"/>
      <c r="F4" s="360" t="s">
        <v>11</v>
      </c>
      <c r="G4" s="361"/>
      <c r="H4" s="361"/>
      <c r="I4" s="362"/>
      <c r="J4" s="157"/>
      <c r="K4" s="360" t="s">
        <v>12</v>
      </c>
      <c r="L4" s="361"/>
      <c r="M4" s="361"/>
      <c r="N4" s="361"/>
      <c r="O4" s="362"/>
    </row>
    <row r="5" spans="1:15" ht="63.75" thickBot="1" x14ac:dyDescent="0.25">
      <c r="A5" s="293" t="s">
        <v>13</v>
      </c>
      <c r="B5" s="294" t="s">
        <v>14</v>
      </c>
      <c r="C5" s="294" t="s">
        <v>15</v>
      </c>
      <c r="D5" s="295" t="s">
        <v>16</v>
      </c>
      <c r="E5" s="169"/>
      <c r="F5" s="300" t="s">
        <v>17</v>
      </c>
      <c r="G5" s="301" t="s">
        <v>18</v>
      </c>
      <c r="H5" s="302" t="s">
        <v>19</v>
      </c>
      <c r="I5" s="295" t="s">
        <v>20</v>
      </c>
      <c r="J5" s="169"/>
      <c r="K5" s="300" t="s">
        <v>21</v>
      </c>
      <c r="L5" s="301" t="s">
        <v>22</v>
      </c>
      <c r="M5" s="305" t="s">
        <v>23</v>
      </c>
      <c r="N5" s="294" t="s">
        <v>19</v>
      </c>
      <c r="O5" s="295" t="s">
        <v>24</v>
      </c>
    </row>
    <row r="6" spans="1:15" ht="15.75" x14ac:dyDescent="0.2">
      <c r="A6" s="289" t="s">
        <v>244</v>
      </c>
      <c r="B6" s="290">
        <v>30</v>
      </c>
      <c r="C6" s="291">
        <v>350</v>
      </c>
      <c r="D6" s="292">
        <f t="shared" ref="D6:D9" si="0">C6*B6</f>
        <v>10500</v>
      </c>
      <c r="E6" s="76"/>
      <c r="F6" s="296"/>
      <c r="G6" s="297">
        <f t="shared" ref="G6" si="1">F6*C6</f>
        <v>0</v>
      </c>
      <c r="H6" s="298" t="str">
        <f t="shared" ref="H6" si="2">IF(G6=0,"",IF(OR(G6-$D6&gt;0,G6-$D6&lt;0), (G6-$D6)/$D6, ""))</f>
        <v/>
      </c>
      <c r="I6" s="299" t="str">
        <f t="shared" ref="I6" si="3">IF(F6&gt;B6,"נא להסביר חריגה כאן","")</f>
        <v/>
      </c>
      <c r="J6" s="157"/>
      <c r="K6" s="303"/>
      <c r="L6" s="329" t="str">
        <f>IF(ISBLANK(K6), "", IF(K6="מאשר", F6, "למלא כמות"))</f>
        <v/>
      </c>
      <c r="M6" s="297" t="str">
        <f t="shared" ref="M6" si="4">IFERROR(L6*C6,"")</f>
        <v/>
      </c>
      <c r="N6" s="298" t="str">
        <f t="shared" ref="N6:N10" si="5">IFERROR(IF(M6=0,"",IF(OR(M6-$D6&gt;0,M6-$D6&lt;0), (M6-$D6)/$D6, "")),"")</f>
        <v/>
      </c>
      <c r="O6" s="304"/>
    </row>
    <row r="7" spans="1:15" ht="15.75" x14ac:dyDescent="0.2">
      <c r="A7" s="188" t="s">
        <v>245</v>
      </c>
      <c r="B7" s="117">
        <v>30</v>
      </c>
      <c r="C7" s="118">
        <v>350</v>
      </c>
      <c r="D7" s="253">
        <f t="shared" si="0"/>
        <v>10500</v>
      </c>
      <c r="E7" s="76"/>
      <c r="F7" s="255"/>
      <c r="G7" s="144">
        <f t="shared" ref="G7:G9" si="6">F7*C7</f>
        <v>0</v>
      </c>
      <c r="H7" s="149" t="str">
        <f t="shared" ref="H7:H9" si="7">IF(G7=0,"",IF(OR(G7-$D7&gt;0,G7-$D7&lt;0), (G7-$D7)/$D7, ""))</f>
        <v/>
      </c>
      <c r="I7" s="256" t="str">
        <f t="shared" ref="I7:I9" si="8">IF(F7&gt;B7,"נא להסביר חריגה כאן","")</f>
        <v/>
      </c>
      <c r="J7" s="157"/>
      <c r="K7" s="261"/>
      <c r="L7" s="329" t="str">
        <f>IF(ISBLANK(K7), "", IF(K7="מאשר", F7, "למלא כמות"))</f>
        <v/>
      </c>
      <c r="M7" s="144" t="str">
        <f t="shared" ref="M7:M9" si="9">IFERROR(L7*C7,"")</f>
        <v/>
      </c>
      <c r="N7" s="149" t="str">
        <f t="shared" ref="N7:N9" si="10">IFERROR(IF(M7=0,"",IF(OR(M7-$D7&gt;0,M7-$D7&lt;0), (M7-$D7)/$D7, "")),"")</f>
        <v/>
      </c>
      <c r="O7" s="262"/>
    </row>
    <row r="8" spans="1:15" ht="15.75" x14ac:dyDescent="0.2">
      <c r="A8" s="188" t="s">
        <v>246</v>
      </c>
      <c r="B8" s="117">
        <v>30</v>
      </c>
      <c r="C8" s="118">
        <v>350</v>
      </c>
      <c r="D8" s="253">
        <f t="shared" si="0"/>
        <v>10500</v>
      </c>
      <c r="E8" s="76"/>
      <c r="F8" s="255"/>
      <c r="G8" s="144">
        <f t="shared" si="6"/>
        <v>0</v>
      </c>
      <c r="H8" s="149" t="str">
        <f t="shared" si="7"/>
        <v/>
      </c>
      <c r="I8" s="256" t="str">
        <f t="shared" si="8"/>
        <v/>
      </c>
      <c r="J8" s="157"/>
      <c r="K8" s="261"/>
      <c r="L8" s="329" t="str">
        <f>IF(ISBLANK(K8), "", IF(K8="מאשר", F8, "למלא כמות"))</f>
        <v/>
      </c>
      <c r="M8" s="144" t="str">
        <f t="shared" si="9"/>
        <v/>
      </c>
      <c r="N8" s="149" t="str">
        <f t="shared" si="10"/>
        <v/>
      </c>
      <c r="O8" s="262"/>
    </row>
    <row r="9" spans="1:15" ht="15.75" x14ac:dyDescent="0.2">
      <c r="A9" s="188" t="s">
        <v>247</v>
      </c>
      <c r="B9" s="117">
        <v>30</v>
      </c>
      <c r="C9" s="118">
        <v>350</v>
      </c>
      <c r="D9" s="253">
        <f t="shared" si="0"/>
        <v>10500</v>
      </c>
      <c r="E9" s="76"/>
      <c r="F9" s="255"/>
      <c r="G9" s="144">
        <f t="shared" si="6"/>
        <v>0</v>
      </c>
      <c r="H9" s="149" t="str">
        <f t="shared" si="7"/>
        <v/>
      </c>
      <c r="I9" s="256" t="str">
        <f t="shared" si="8"/>
        <v/>
      </c>
      <c r="J9" s="157"/>
      <c r="K9" s="261"/>
      <c r="L9" s="329" t="str">
        <f>IF(ISBLANK(K9), "", IF(K9="מאשר", F9, "למלא כמות"))</f>
        <v/>
      </c>
      <c r="M9" s="144" t="str">
        <f t="shared" si="9"/>
        <v/>
      </c>
      <c r="N9" s="149" t="str">
        <f t="shared" si="10"/>
        <v/>
      </c>
      <c r="O9" s="262"/>
    </row>
    <row r="10" spans="1:15" ht="16.5" thickBot="1" x14ac:dyDescent="0.3">
      <c r="A10" s="377" t="s">
        <v>262</v>
      </c>
      <c r="B10" s="378"/>
      <c r="C10" s="379"/>
      <c r="D10" s="254">
        <f>SUM(D6:D9)</f>
        <v>42000</v>
      </c>
      <c r="E10" s="44"/>
      <c r="F10" s="257"/>
      <c r="G10" s="258">
        <f>SUM(G6:G9)</f>
        <v>0</v>
      </c>
      <c r="H10" s="259" t="str">
        <f>IF(G10=0,"",IF(OR(G10-$D10&gt;0,G10-$D10&lt;0),(G10-$D10)/$D10, ""))</f>
        <v/>
      </c>
      <c r="I10" s="260"/>
      <c r="J10" s="161"/>
      <c r="K10" s="263"/>
      <c r="L10" s="264"/>
      <c r="M10" s="258">
        <f>SUM(M6:M9)</f>
        <v>0</v>
      </c>
      <c r="N10" s="259" t="str">
        <f t="shared" si="5"/>
        <v/>
      </c>
      <c r="O10" s="260"/>
    </row>
    <row r="11" spans="1:15" x14ac:dyDescent="0.2">
      <c r="A11" s="78"/>
      <c r="B11" s="76"/>
      <c r="C11" s="78"/>
      <c r="D11" s="78"/>
      <c r="E11" s="78"/>
      <c r="F11" s="171"/>
      <c r="G11" s="171"/>
      <c r="H11" s="171"/>
      <c r="I11" s="171"/>
      <c r="J11" s="171"/>
      <c r="K11" s="171"/>
      <c r="L11" s="171"/>
      <c r="M11" s="171"/>
      <c r="N11" s="172"/>
      <c r="O11" s="171"/>
    </row>
    <row r="12" spans="1:15" ht="18" customHeight="1" x14ac:dyDescent="0.25">
      <c r="A12" s="79" t="s">
        <v>263</v>
      </c>
      <c r="B12" s="80"/>
      <c r="C12" s="81"/>
      <c r="D12" s="80"/>
      <c r="E12" s="80"/>
      <c r="F12" s="173"/>
      <c r="G12" s="173"/>
      <c r="H12" s="173"/>
      <c r="I12" s="173"/>
      <c r="J12" s="173"/>
      <c r="K12" s="174"/>
      <c r="L12" s="174"/>
      <c r="M12" s="175"/>
      <c r="N12" s="176"/>
      <c r="O12" s="177"/>
    </row>
    <row r="13" spans="1:15" ht="18" customHeight="1" x14ac:dyDescent="0.2">
      <c r="A13" s="100" t="s">
        <v>248</v>
      </c>
      <c r="B13" s="101"/>
      <c r="C13" s="101"/>
      <c r="D13" s="101"/>
      <c r="E13" s="101"/>
      <c r="F13" s="200"/>
      <c r="G13" s="200"/>
      <c r="H13" s="200"/>
      <c r="I13" s="200"/>
      <c r="J13" s="200"/>
      <c r="K13" s="200"/>
      <c r="L13" s="200"/>
      <c r="M13" s="201"/>
      <c r="N13" s="202"/>
      <c r="O13" s="203"/>
    </row>
    <row r="14" spans="1:15" ht="18" customHeight="1" x14ac:dyDescent="0.25">
      <c r="A14" s="100" t="s">
        <v>251</v>
      </c>
      <c r="B14" s="101"/>
      <c r="C14" s="101"/>
      <c r="D14" s="101"/>
      <c r="E14" s="101"/>
      <c r="F14" s="200"/>
      <c r="G14" s="200"/>
      <c r="H14" s="200"/>
      <c r="I14" s="200"/>
      <c r="J14" s="200"/>
      <c r="K14" s="200"/>
      <c r="L14" s="200"/>
      <c r="M14" s="201"/>
      <c r="N14" s="202"/>
      <c r="O14" s="203"/>
    </row>
    <row r="15" spans="1:15" ht="18" customHeight="1" x14ac:dyDescent="0.25">
      <c r="A15" s="100" t="s">
        <v>252</v>
      </c>
      <c r="B15" s="101"/>
      <c r="C15" s="101"/>
      <c r="D15" s="101"/>
      <c r="E15" s="101"/>
      <c r="F15" s="200"/>
      <c r="G15" s="200"/>
      <c r="H15" s="200"/>
      <c r="I15" s="200"/>
      <c r="J15" s="200"/>
      <c r="K15" s="200"/>
      <c r="L15" s="200"/>
      <c r="M15" s="201"/>
      <c r="N15" s="202"/>
      <c r="O15" s="203"/>
    </row>
    <row r="16" spans="1:15" ht="18" customHeight="1" x14ac:dyDescent="0.25">
      <c r="A16" s="100" t="s">
        <v>253</v>
      </c>
      <c r="B16" s="101"/>
      <c r="C16" s="102"/>
      <c r="D16" s="101"/>
      <c r="E16" s="101"/>
      <c r="F16" s="200"/>
      <c r="G16" s="200"/>
      <c r="H16" s="200"/>
      <c r="I16" s="200"/>
      <c r="J16" s="200"/>
      <c r="K16" s="204"/>
      <c r="L16" s="204"/>
      <c r="M16" s="191"/>
      <c r="N16" s="192"/>
      <c r="O16" s="193"/>
    </row>
    <row r="17" spans="1:15" ht="18" customHeight="1" x14ac:dyDescent="0.25">
      <c r="A17" s="100" t="s">
        <v>254</v>
      </c>
      <c r="B17" s="101"/>
      <c r="C17" s="102"/>
      <c r="D17" s="101"/>
      <c r="E17" s="101"/>
      <c r="F17" s="200"/>
      <c r="G17" s="200"/>
      <c r="H17" s="200"/>
      <c r="I17" s="200"/>
      <c r="J17" s="200"/>
      <c r="K17" s="200"/>
      <c r="L17" s="200"/>
      <c r="M17" s="194"/>
      <c r="N17" s="195"/>
      <c r="O17" s="196"/>
    </row>
    <row r="18" spans="1:15" ht="18" customHeight="1" x14ac:dyDescent="0.25">
      <c r="A18" s="103" t="s">
        <v>255</v>
      </c>
      <c r="B18" s="104"/>
      <c r="C18" s="105"/>
      <c r="D18" s="104"/>
      <c r="E18" s="104"/>
      <c r="F18" s="205"/>
      <c r="G18" s="205"/>
      <c r="H18" s="205"/>
      <c r="I18" s="205"/>
      <c r="J18" s="205"/>
      <c r="K18" s="205"/>
      <c r="L18" s="205"/>
      <c r="M18" s="197"/>
      <c r="N18" s="198"/>
      <c r="O18" s="199"/>
    </row>
  </sheetData>
  <sheetProtection algorithmName="SHA-512" hashValue="33HtYtnhdOLpuViXTa2omzl6u/CEEDubo7b4iXTkFClhdFYWzbfDoZMM58wxdrQsqFQmA2dAfTfqZqqePCX35A==" saltValue="2L15XQWHfPoESHAg/trEpQ==" spinCount="100000" sheet="1" formatCells="0" formatColumns="0" formatRows="0"/>
  <mergeCells count="5">
    <mergeCell ref="A4:D4"/>
    <mergeCell ref="F4:I4"/>
    <mergeCell ref="A1:O1"/>
    <mergeCell ref="K4:O4"/>
    <mergeCell ref="A10:C10"/>
  </mergeCells>
  <conditionalFormatting sqref="H6:H10">
    <cfRule type="cellIs" dxfId="1" priority="2" operator="greaterThan">
      <formula>0</formula>
    </cfRule>
  </conditionalFormatting>
  <conditionalFormatting sqref="N6:N10">
    <cfRule type="cellIs" dxfId="0" priority="1" operator="greaterThan">
      <formula>0</formula>
    </cfRule>
  </conditionalFormatting>
  <dataValidations count="1">
    <dataValidation type="list" allowBlank="1" showInputMessage="1" showErrorMessage="1" sqref="K6:K9">
      <formula1>"מאשר, מאשר חלקי"</formula1>
    </dataValidation>
  </dataValidations>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G31"/>
  <sheetViews>
    <sheetView rightToLeft="1" topLeftCell="A10" zoomScaleNormal="100" workbookViewId="0"/>
  </sheetViews>
  <sheetFormatPr defaultColWidth="9.125" defaultRowHeight="15" x14ac:dyDescent="0.2"/>
  <cols>
    <col min="1" max="1" width="2.875" style="10" customWidth="1"/>
    <col min="2" max="2" width="50.625" style="206" customWidth="1"/>
    <col min="3" max="3" width="25.75" style="206" customWidth="1"/>
    <col min="4" max="4" width="35" style="206" customWidth="1"/>
    <col min="5" max="5" width="11.375" style="10" customWidth="1"/>
    <col min="6" max="16384" width="9.125" style="10"/>
  </cols>
  <sheetData>
    <row r="8" spans="2:7" ht="18" x14ac:dyDescent="0.2">
      <c r="B8" s="218" t="s">
        <v>172</v>
      </c>
    </row>
    <row r="9" spans="2:7" ht="18.75" thickBot="1" x14ac:dyDescent="0.3">
      <c r="B9" s="218"/>
      <c r="D9" s="220"/>
      <c r="E9" s="30"/>
      <c r="F9" s="30"/>
      <c r="G9" s="30"/>
    </row>
    <row r="10" spans="2:7" ht="15.75" x14ac:dyDescent="0.2">
      <c r="B10" s="246" t="str">
        <f>'שאלון למילוי מגיש הבקשה - חובה'!C5</f>
        <v>תאריך הגשת הבקשה:</v>
      </c>
      <c r="C10" s="243">
        <f>'שאלון למילוי מגיש הבקשה - חובה'!D5</f>
        <v>0</v>
      </c>
      <c r="D10" s="221"/>
      <c r="E10" s="33"/>
      <c r="F10" s="33"/>
    </row>
    <row r="11" spans="2:7" ht="15.75" x14ac:dyDescent="0.2">
      <c r="B11" s="247" t="str">
        <f>'שאלון למילוי מגיש הבקשה - חובה'!C7</f>
        <v>שם הגוף המבקש:</v>
      </c>
      <c r="C11" s="244">
        <f>'שאלון למילוי מגיש הבקשה - חובה'!D7</f>
        <v>0</v>
      </c>
      <c r="D11" s="221"/>
      <c r="E11" s="33"/>
      <c r="F11" s="33"/>
    </row>
    <row r="12" spans="2:7" ht="15.75" x14ac:dyDescent="0.2">
      <c r="B12" s="247" t="str">
        <f>'שאלון למילוי מגיש הבקשה - חובה'!C9</f>
        <v>מספר תאגיד:</v>
      </c>
      <c r="C12" s="244">
        <f>'שאלון למילוי מגיש הבקשה - חובה'!D9</f>
        <v>0</v>
      </c>
      <c r="D12" s="221"/>
      <c r="E12" s="33"/>
      <c r="F12" s="33"/>
    </row>
    <row r="13" spans="2:7" ht="15.75" x14ac:dyDescent="0.2">
      <c r="B13" s="247" t="str">
        <f>'שאלון למילוי מגיש הבקשה - חובה'!C11</f>
        <v>כתובת הגוף המבקש:</v>
      </c>
      <c r="C13" s="244">
        <f>'שאלון למילוי מגיש הבקשה - חובה'!D11</f>
        <v>0</v>
      </c>
      <c r="D13" s="221"/>
      <c r="E13" s="33"/>
      <c r="F13" s="33"/>
    </row>
    <row r="14" spans="2:7" ht="15.75" x14ac:dyDescent="0.2">
      <c r="B14" s="247" t="str">
        <f>'שאלון למילוי מגיש הבקשה - חובה'!C13</f>
        <v>איש קשר בגוף המבקש:</v>
      </c>
      <c r="C14" s="244">
        <f>'שאלון למילוי מגיש הבקשה - חובה'!D13</f>
        <v>0</v>
      </c>
      <c r="D14" s="221"/>
      <c r="E14" s="33"/>
      <c r="F14" s="33"/>
    </row>
    <row r="15" spans="2:7" ht="15.75" x14ac:dyDescent="0.2">
      <c r="B15" s="247" t="str">
        <f>'שאלון למילוי מגיש הבקשה - חובה'!C15</f>
        <v>טלפון איש קשר בגוף המבקש:</v>
      </c>
      <c r="C15" s="244">
        <f>'שאלון למילוי מגיש הבקשה - חובה'!D15</f>
        <v>0</v>
      </c>
      <c r="D15" s="221"/>
      <c r="E15" s="33"/>
      <c r="F15" s="33"/>
    </row>
    <row r="16" spans="2:7" ht="15.75" x14ac:dyDescent="0.2">
      <c r="B16" s="247" t="str">
        <f>'שאלון למילוי מגיש הבקשה - חובה'!C17</f>
        <v>מייל איש קשר בגוף המבקש:</v>
      </c>
      <c r="C16" s="244">
        <f>'שאלון למילוי מגיש הבקשה - חובה'!D17</f>
        <v>0</v>
      </c>
      <c r="D16" s="221"/>
      <c r="E16" s="33"/>
      <c r="F16" s="33"/>
    </row>
    <row r="17" spans="2:6" ht="15.75" x14ac:dyDescent="0.2">
      <c r="B17" s="247" t="str">
        <f>'שאלון למילוי מגיש הבקשה - חובה'!C20</f>
        <v>שם היחידה:</v>
      </c>
      <c r="C17" s="244">
        <f>'שאלון למילוי מגיש הבקשה - חובה'!D20</f>
        <v>0</v>
      </c>
      <c r="D17" s="221"/>
      <c r="E17" s="33"/>
      <c r="F17" s="33"/>
    </row>
    <row r="18" spans="2:6" ht="15.75" x14ac:dyDescent="0.2">
      <c r="B18" s="247" t="str">
        <f>'שאלון למילוי מגיש הבקשה - חובה'!C22</f>
        <v>כתובת היחידה:</v>
      </c>
      <c r="C18" s="244">
        <f>'שאלון למילוי מגיש הבקשה - חובה'!D22</f>
        <v>0</v>
      </c>
      <c r="D18" s="221"/>
      <c r="E18" s="33"/>
      <c r="F18" s="33"/>
    </row>
    <row r="19" spans="2:6" ht="16.5" thickBot="1" x14ac:dyDescent="0.25">
      <c r="B19" s="248" t="s">
        <v>198</v>
      </c>
      <c r="C19" s="245">
        <f>'שאלון למילוי מגיש הבקשה - חובה'!D31</f>
        <v>0</v>
      </c>
      <c r="D19" s="221"/>
      <c r="E19" s="33"/>
      <c r="F19" s="33"/>
    </row>
    <row r="20" spans="2:6" ht="16.5" thickBot="1" x14ac:dyDescent="0.3">
      <c r="B20" s="217"/>
      <c r="D20" s="220"/>
      <c r="E20" s="30"/>
      <c r="F20" s="30"/>
    </row>
    <row r="21" spans="2:6" ht="36.75" thickBot="1" x14ac:dyDescent="0.25">
      <c r="B21" s="224" t="s">
        <v>174</v>
      </c>
      <c r="C21" s="225" t="s">
        <v>195</v>
      </c>
      <c r="D21" s="226" t="s">
        <v>264</v>
      </c>
    </row>
    <row r="22" spans="2:6" ht="15" customHeight="1" x14ac:dyDescent="0.2">
      <c r="B22" s="227" t="str">
        <f>'חדר המתנה'!A1</f>
        <v>חדר המתנה</v>
      </c>
      <c r="C22" s="249">
        <f>IF(D22&gt;0,1,0)</f>
        <v>0</v>
      </c>
      <c r="D22" s="251">
        <f>'חדר המתנה'!G13</f>
        <v>0</v>
      </c>
    </row>
    <row r="23" spans="2:6" ht="15" customHeight="1" x14ac:dyDescent="0.2">
      <c r="B23" s="228" t="str">
        <f>פיזיותרפיה!A1</f>
        <v xml:space="preserve">חדר פיזיותרפיה </v>
      </c>
      <c r="C23" s="250">
        <f>פיזיותרפיה!I2</f>
        <v>0</v>
      </c>
      <c r="D23" s="252">
        <f>פיזיותרפיה!G56</f>
        <v>0</v>
      </c>
    </row>
    <row r="24" spans="2:6" ht="15" customHeight="1" x14ac:dyDescent="0.2">
      <c r="B24" s="228" t="str">
        <f>'ריפוי בעיסוק'!A1</f>
        <v>חדר ריפוי בעיסוק</v>
      </c>
      <c r="C24" s="250">
        <f>'ריפוי בעיסוק'!I2</f>
        <v>0</v>
      </c>
      <c r="D24" s="252">
        <f>'ריפוי בעיסוק'!G60</f>
        <v>0</v>
      </c>
    </row>
    <row r="25" spans="2:6" ht="15" customHeight="1" x14ac:dyDescent="0.2">
      <c r="B25" s="228" t="str">
        <f>'קלינאי תקשורת'!A1</f>
        <v>חדר קלינאי/ת תקשורת</v>
      </c>
      <c r="C25" s="250">
        <f>'קלינאי תקשורת'!I2</f>
        <v>0</v>
      </c>
      <c r="D25" s="252">
        <f>'קלינאי תקשורת'!G46</f>
        <v>0</v>
      </c>
    </row>
    <row r="26" spans="2:6" ht="15" customHeight="1" x14ac:dyDescent="0.2">
      <c r="B26" s="228" t="str">
        <f>'טיפול רגשי'!A1</f>
        <v>חדר טיפול רגשי</v>
      </c>
      <c r="C26" s="250">
        <f>'טיפול רגשי'!I2</f>
        <v>0</v>
      </c>
      <c r="D26" s="252">
        <f>'טיפול רגשי'!G45</f>
        <v>0</v>
      </c>
    </row>
    <row r="27" spans="2:6" ht="18" x14ac:dyDescent="0.2">
      <c r="B27" s="228" t="str">
        <f>סנוזלן!A1</f>
        <v>חדר סנוזלן</v>
      </c>
      <c r="C27" s="250">
        <f t="shared" ref="C27:C30" si="0">IF(D27&gt;0,1,0)</f>
        <v>0</v>
      </c>
      <c r="D27" s="252">
        <f>סנוזלן!G18</f>
        <v>0</v>
      </c>
    </row>
    <row r="28" spans="2:6" ht="18" x14ac:dyDescent="0.2">
      <c r="B28" s="228" t="str">
        <f>'חדר תצפית'!A1</f>
        <v>חדר תצפית וטיפול מרחוק</v>
      </c>
      <c r="C28" s="250">
        <f t="shared" si="0"/>
        <v>0</v>
      </c>
      <c r="D28" s="252">
        <f>'חדר תצפית'!G11</f>
        <v>0</v>
      </c>
    </row>
    <row r="29" spans="2:6" ht="18" x14ac:dyDescent="0.2">
      <c r="B29" s="228" t="str">
        <f>חצר!A1</f>
        <v>מתקני חצר</v>
      </c>
      <c r="C29" s="250">
        <f t="shared" si="0"/>
        <v>0</v>
      </c>
      <c r="D29" s="252">
        <f>חצר!G9</f>
        <v>0</v>
      </c>
    </row>
    <row r="30" spans="2:6" ht="18" x14ac:dyDescent="0.2">
      <c r="B30" s="228" t="str">
        <f>הדרכה!A1</f>
        <v xml:space="preserve"> הדרכה</v>
      </c>
      <c r="C30" s="250">
        <f t="shared" si="0"/>
        <v>0</v>
      </c>
      <c r="D30" s="252">
        <f>הדרכה!G10</f>
        <v>0</v>
      </c>
    </row>
    <row r="31" spans="2:6" ht="18.75" thickBot="1" x14ac:dyDescent="0.25">
      <c r="B31" s="229" t="s">
        <v>175</v>
      </c>
      <c r="C31" s="230">
        <f>SUM(C22:C30)</f>
        <v>0</v>
      </c>
      <c r="D31" s="231">
        <f>SUM(D22:D30)</f>
        <v>0</v>
      </c>
    </row>
  </sheetData>
  <sheetProtection algorithmName="SHA-512" hashValue="+5PgU/FVU5/IsT4VDfI2f3eknFqJsk4HntVsArqRWrnpgdfInAmFQy79enyjHJkj+m9yAaFh8wz6QDvExrvxxQ==" saltValue="EkKMNZftTjZOkscpAJRrvw==" spinCount="100000" sheet="1" formatCells="0" formatColumns="0" formatRows="0"/>
  <pageMargins left="0.70866141732283472" right="0.70866141732283472" top="0.74803149606299213" bottom="0.74803149606299213" header="0.31496062992125984" footer="0.31496062992125984"/>
  <pageSetup paperSize="9" scale="80"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G50"/>
  <sheetViews>
    <sheetView rightToLeft="1" zoomScaleNormal="100" workbookViewId="0"/>
  </sheetViews>
  <sheetFormatPr defaultColWidth="9.125" defaultRowHeight="15" x14ac:dyDescent="0.2"/>
  <cols>
    <col min="1" max="1" width="2.875" style="10" customWidth="1"/>
    <col min="2" max="2" width="50.625" style="206" customWidth="1"/>
    <col min="3" max="3" width="25.75" style="206" customWidth="1"/>
    <col min="4" max="4" width="35" style="206" customWidth="1"/>
    <col min="5" max="5" width="11.375" style="10" customWidth="1"/>
    <col min="6" max="16384" width="9.125" style="10"/>
  </cols>
  <sheetData>
    <row r="5" spans="2:7" ht="15.75" thickBot="1" x14ac:dyDescent="0.25"/>
    <row r="6" spans="2:7" ht="16.5" thickBot="1" x14ac:dyDescent="0.3">
      <c r="D6" s="206" t="str">
        <f>'שאלון למילוי מגיש הבקשה - חובה'!C41</f>
        <v>דירוג סוציואקונומי של הישוב:</v>
      </c>
      <c r="E6" s="242">
        <f>'שאלון למילוי מגיש הבקשה - חובה'!D41</f>
        <v>0</v>
      </c>
    </row>
    <row r="7" spans="2:7" ht="15.75" x14ac:dyDescent="0.25">
      <c r="D7" s="206" t="str">
        <f>'שאלון למילוי מגיש הבקשה - חובה'!C43</f>
        <v>קו עימות:</v>
      </c>
      <c r="E7" s="241">
        <f>'שאלון למילוי מגיש הבקשה - חובה'!D43</f>
        <v>0</v>
      </c>
    </row>
    <row r="8" spans="2:7" ht="18.75" thickBot="1" x14ac:dyDescent="0.3">
      <c r="B8" s="218" t="s">
        <v>172</v>
      </c>
      <c r="D8" s="219" t="s">
        <v>173</v>
      </c>
      <c r="E8" s="240"/>
    </row>
    <row r="9" spans="2:7" ht="18.75" thickBot="1" x14ac:dyDescent="0.3">
      <c r="B9" s="218"/>
      <c r="D9" s="220"/>
      <c r="E9" s="30"/>
      <c r="F9" s="30"/>
      <c r="G9" s="30"/>
    </row>
    <row r="10" spans="2:7" ht="15.75" x14ac:dyDescent="0.2">
      <c r="B10" s="246" t="str">
        <f>'שאלון למילוי מגיש הבקשה - חובה'!C5</f>
        <v>תאריך הגשת הבקשה:</v>
      </c>
      <c r="C10" s="243">
        <f>'שאלון למילוי מגיש הבקשה - חובה'!D5</f>
        <v>0</v>
      </c>
      <c r="D10" s="221"/>
      <c r="E10" s="33"/>
      <c r="F10" s="33"/>
    </row>
    <row r="11" spans="2:7" ht="15.75" x14ac:dyDescent="0.2">
      <c r="B11" s="247" t="str">
        <f>'שאלון למילוי מגיש הבקשה - חובה'!C7</f>
        <v>שם הגוף המבקש:</v>
      </c>
      <c r="C11" s="244">
        <f>'שאלון למילוי מגיש הבקשה - חובה'!D7</f>
        <v>0</v>
      </c>
      <c r="D11" s="221"/>
      <c r="E11" s="33"/>
      <c r="F11" s="33"/>
    </row>
    <row r="12" spans="2:7" ht="15.75" x14ac:dyDescent="0.2">
      <c r="B12" s="247" t="str">
        <f>'שאלון למילוי מגיש הבקשה - חובה'!C9</f>
        <v>מספר תאגיד:</v>
      </c>
      <c r="C12" s="244">
        <f>'שאלון למילוי מגיש הבקשה - חובה'!D9</f>
        <v>0</v>
      </c>
      <c r="D12" s="221"/>
      <c r="E12" s="33"/>
      <c r="F12" s="33"/>
    </row>
    <row r="13" spans="2:7" ht="15.75" x14ac:dyDescent="0.2">
      <c r="B13" s="247" t="str">
        <f>'שאלון למילוי מגיש הבקשה - חובה'!C11</f>
        <v>כתובת הגוף המבקש:</v>
      </c>
      <c r="C13" s="244">
        <f>'שאלון למילוי מגיש הבקשה - חובה'!D11</f>
        <v>0</v>
      </c>
      <c r="D13" s="221"/>
      <c r="E13" s="33"/>
      <c r="F13" s="33"/>
    </row>
    <row r="14" spans="2:7" ht="15.75" x14ac:dyDescent="0.2">
      <c r="B14" s="247" t="str">
        <f>'שאלון למילוי מגיש הבקשה - חובה'!C13</f>
        <v>איש קשר בגוף המבקש:</v>
      </c>
      <c r="C14" s="244">
        <f>'שאלון למילוי מגיש הבקשה - חובה'!D13</f>
        <v>0</v>
      </c>
      <c r="D14" s="221"/>
      <c r="E14" s="33"/>
      <c r="F14" s="33"/>
    </row>
    <row r="15" spans="2:7" ht="15.75" x14ac:dyDescent="0.2">
      <c r="B15" s="247" t="str">
        <f>'שאלון למילוי מגיש הבקשה - חובה'!C15</f>
        <v>טלפון איש קשר בגוף המבקש:</v>
      </c>
      <c r="C15" s="244">
        <f>'שאלון למילוי מגיש הבקשה - חובה'!D15</f>
        <v>0</v>
      </c>
      <c r="D15" s="221"/>
      <c r="E15" s="33"/>
      <c r="F15" s="33"/>
    </row>
    <row r="16" spans="2:7" ht="15.75" x14ac:dyDescent="0.2">
      <c r="B16" s="247" t="str">
        <f>'שאלון למילוי מגיש הבקשה - חובה'!C17</f>
        <v>מייל איש קשר בגוף המבקש:</v>
      </c>
      <c r="C16" s="244">
        <f>'שאלון למילוי מגיש הבקשה - חובה'!D17</f>
        <v>0</v>
      </c>
      <c r="D16" s="221"/>
      <c r="E16" s="33"/>
      <c r="F16" s="33"/>
    </row>
    <row r="17" spans="2:6" ht="15.75" x14ac:dyDescent="0.2">
      <c r="B17" s="247" t="str">
        <f>'שאלון למילוי מגיש הבקשה - חובה'!C20</f>
        <v>שם היחידה:</v>
      </c>
      <c r="C17" s="244">
        <f>'שאלון למילוי מגיש הבקשה - חובה'!D20</f>
        <v>0</v>
      </c>
      <c r="D17" s="221"/>
      <c r="E17" s="33"/>
      <c r="F17" s="33"/>
    </row>
    <row r="18" spans="2:6" ht="15.75" x14ac:dyDescent="0.2">
      <c r="B18" s="247" t="str">
        <f>'שאלון למילוי מגיש הבקשה - חובה'!C22</f>
        <v>כתובת היחידה:</v>
      </c>
      <c r="C18" s="244">
        <f>'שאלון למילוי מגיש הבקשה - חובה'!D22</f>
        <v>0</v>
      </c>
      <c r="D18" s="221"/>
      <c r="E18" s="33"/>
      <c r="F18" s="33"/>
    </row>
    <row r="19" spans="2:6" ht="16.5" thickBot="1" x14ac:dyDescent="0.25">
      <c r="B19" s="248" t="s">
        <v>198</v>
      </c>
      <c r="C19" s="245">
        <f>'שאלון למילוי מגיש הבקשה - חובה'!D31</f>
        <v>0</v>
      </c>
      <c r="D19" s="221"/>
      <c r="E19" s="33"/>
      <c r="F19" s="33"/>
    </row>
    <row r="20" spans="2:6" ht="16.5" thickBot="1" x14ac:dyDescent="0.3">
      <c r="B20" s="217"/>
      <c r="D20" s="220"/>
      <c r="E20" s="30"/>
      <c r="F20" s="30"/>
    </row>
    <row r="21" spans="2:6" ht="36.75" thickBot="1" x14ac:dyDescent="0.25">
      <c r="B21" s="224" t="s">
        <v>174</v>
      </c>
      <c r="C21" s="225" t="s">
        <v>195</v>
      </c>
      <c r="D21" s="226" t="s">
        <v>264</v>
      </c>
    </row>
    <row r="22" spans="2:6" ht="15" customHeight="1" x14ac:dyDescent="0.2">
      <c r="B22" s="227" t="str">
        <f>'חדר המתנה'!A1</f>
        <v>חדר המתנה</v>
      </c>
      <c r="C22" s="249">
        <f>IF(D22&gt;0,1,0)</f>
        <v>0</v>
      </c>
      <c r="D22" s="251">
        <f>'חדר המתנה'!M13</f>
        <v>0</v>
      </c>
    </row>
    <row r="23" spans="2:6" ht="15" customHeight="1" x14ac:dyDescent="0.2">
      <c r="B23" s="228" t="str">
        <f>פיזיותרפיה!A1</f>
        <v xml:space="preserve">חדר פיזיותרפיה </v>
      </c>
      <c r="C23" s="250">
        <f>פיזיותרפיה!O2</f>
        <v>0</v>
      </c>
      <c r="D23" s="252">
        <f>פיזיותרפיה!M56</f>
        <v>0</v>
      </c>
    </row>
    <row r="24" spans="2:6" ht="15" customHeight="1" x14ac:dyDescent="0.2">
      <c r="B24" s="228" t="str">
        <f>'ריפוי בעיסוק'!A1</f>
        <v>חדר ריפוי בעיסוק</v>
      </c>
      <c r="C24" s="250">
        <f>'ריפוי בעיסוק'!O2</f>
        <v>0</v>
      </c>
      <c r="D24" s="252">
        <f>'ריפוי בעיסוק'!M60</f>
        <v>0</v>
      </c>
    </row>
    <row r="25" spans="2:6" ht="15" customHeight="1" x14ac:dyDescent="0.2">
      <c r="B25" s="228" t="str">
        <f>'קלינאי תקשורת'!A1</f>
        <v>חדר קלינאי/ת תקשורת</v>
      </c>
      <c r="C25" s="250">
        <f>'קלינאי תקשורת'!O2</f>
        <v>0</v>
      </c>
      <c r="D25" s="252">
        <f>'קלינאי תקשורת'!M46</f>
        <v>0</v>
      </c>
    </row>
    <row r="26" spans="2:6" ht="15" customHeight="1" x14ac:dyDescent="0.2">
      <c r="B26" s="228" t="str">
        <f>'טיפול רגשי'!A1</f>
        <v>חדר טיפול רגשי</v>
      </c>
      <c r="C26" s="250">
        <f>'טיפול רגשי'!O2</f>
        <v>0</v>
      </c>
      <c r="D26" s="252">
        <f>'טיפול רגשי'!M45</f>
        <v>0</v>
      </c>
    </row>
    <row r="27" spans="2:6" ht="18" x14ac:dyDescent="0.2">
      <c r="B27" s="228" t="str">
        <f>סנוזלן!A1</f>
        <v>חדר סנוזלן</v>
      </c>
      <c r="C27" s="250">
        <f t="shared" ref="C27:C30" si="0">IF(D27&gt;0,1,0)</f>
        <v>0</v>
      </c>
      <c r="D27" s="252">
        <f>סנוזלן!M18</f>
        <v>0</v>
      </c>
    </row>
    <row r="28" spans="2:6" ht="18" x14ac:dyDescent="0.2">
      <c r="B28" s="228" t="str">
        <f>'חדר תצפית'!A1</f>
        <v>חדר תצפית וטיפול מרחוק</v>
      </c>
      <c r="C28" s="250">
        <f t="shared" si="0"/>
        <v>0</v>
      </c>
      <c r="D28" s="252">
        <f>'חדר תצפית'!M11</f>
        <v>0</v>
      </c>
    </row>
    <row r="29" spans="2:6" ht="18" x14ac:dyDescent="0.2">
      <c r="B29" s="228" t="str">
        <f>חצר!A1</f>
        <v>מתקני חצר</v>
      </c>
      <c r="C29" s="250">
        <f t="shared" si="0"/>
        <v>0</v>
      </c>
      <c r="D29" s="252">
        <f>חצר!M9</f>
        <v>0</v>
      </c>
    </row>
    <row r="30" spans="2:6" ht="18" x14ac:dyDescent="0.2">
      <c r="B30" s="228" t="str">
        <f>הדרכה!A1</f>
        <v xml:space="preserve"> הדרכה</v>
      </c>
      <c r="C30" s="250">
        <f t="shared" si="0"/>
        <v>0</v>
      </c>
      <c r="D30" s="252">
        <f>הדרכה!M10</f>
        <v>0</v>
      </c>
    </row>
    <row r="31" spans="2:6" ht="18.75" thickBot="1" x14ac:dyDescent="0.25">
      <c r="B31" s="229" t="s">
        <v>175</v>
      </c>
      <c r="C31" s="230">
        <f>SUM(C22:C30)</f>
        <v>0</v>
      </c>
      <c r="D31" s="231">
        <f>SUM(D22:D30)</f>
        <v>0</v>
      </c>
    </row>
    <row r="33" spans="2:4" ht="15.75" hidden="1" x14ac:dyDescent="0.2">
      <c r="B33" s="219" t="s">
        <v>176</v>
      </c>
    </row>
    <row r="34" spans="2:4" ht="15.75" hidden="1" x14ac:dyDescent="0.2">
      <c r="B34" s="207" t="s">
        <v>177</v>
      </c>
      <c r="C34" s="207" t="s">
        <v>178</v>
      </c>
      <c r="D34" s="208" t="s">
        <v>179</v>
      </c>
    </row>
    <row r="35" spans="2:4" hidden="1" x14ac:dyDescent="0.2">
      <c r="B35" s="222" t="s">
        <v>180</v>
      </c>
      <c r="C35" s="209">
        <f>IF(E7="כן",90%,IF(E6&lt;=4,90%,IF(E6&lt;8,80%,70%)))</f>
        <v>0.9</v>
      </c>
      <c r="D35" s="210">
        <f>D31*C35</f>
        <v>0</v>
      </c>
    </row>
    <row r="36" spans="2:4" hidden="1" x14ac:dyDescent="0.2">
      <c r="B36" s="223" t="s">
        <v>181</v>
      </c>
      <c r="C36" s="211">
        <f>100%-C35</f>
        <v>9.9999999999999978E-2</v>
      </c>
      <c r="D36" s="210">
        <f>D31*C36</f>
        <v>0</v>
      </c>
    </row>
    <row r="37" spans="2:4" hidden="1" x14ac:dyDescent="0.2">
      <c r="B37" s="223" t="s">
        <v>182</v>
      </c>
      <c r="C37" s="211">
        <f>SUM(C35:C36)</f>
        <v>1</v>
      </c>
      <c r="D37" s="210">
        <f>SUM(D35:D36)</f>
        <v>0</v>
      </c>
    </row>
    <row r="38" spans="2:4" hidden="1" x14ac:dyDescent="0.2">
      <c r="D38" s="212"/>
    </row>
    <row r="39" spans="2:4" ht="15.75" hidden="1" x14ac:dyDescent="0.2">
      <c r="B39" s="219" t="s">
        <v>183</v>
      </c>
      <c r="D39" s="212"/>
    </row>
    <row r="40" spans="2:4" ht="15.75" hidden="1" x14ac:dyDescent="0.2">
      <c r="B40" s="207" t="s">
        <v>177</v>
      </c>
      <c r="C40" s="207" t="s">
        <v>178</v>
      </c>
      <c r="D40" s="213" t="s">
        <v>179</v>
      </c>
    </row>
    <row r="41" spans="2:4" hidden="1" x14ac:dyDescent="0.2">
      <c r="B41" s="222" t="s">
        <v>184</v>
      </c>
      <c r="C41" s="211" t="str">
        <f>IF($D$41=0,"",IF($D$35&lt;$D$41,"",ROUNDUP(D41/$D$31,4)))</f>
        <v/>
      </c>
      <c r="D41" s="210" t="str">
        <f>IF(E8&lt;D35,E8,"")</f>
        <v/>
      </c>
    </row>
    <row r="42" spans="2:4" hidden="1" x14ac:dyDescent="0.2">
      <c r="B42" s="223" t="s">
        <v>181</v>
      </c>
      <c r="C42" s="211" t="str">
        <f>IF($D$41=0,"",IF($D$35&lt;$D$41,"",ROUNDDOWN(D42/$D$31,4)))</f>
        <v/>
      </c>
      <c r="D42" s="210" t="str">
        <f>IF($D$35&lt;$D$41,"",(D43-D41))</f>
        <v/>
      </c>
    </row>
    <row r="43" spans="2:4" ht="15.75" hidden="1" x14ac:dyDescent="0.2">
      <c r="B43" s="207" t="s">
        <v>182</v>
      </c>
      <c r="C43" s="214" t="str">
        <f>IF($D$35&lt;$D$41,"",SUM(C41:C42))</f>
        <v/>
      </c>
      <c r="D43" s="213" t="str">
        <f>IF(D41&lt;D35,D31,"")</f>
        <v/>
      </c>
    </row>
    <row r="44" spans="2:4" hidden="1" x14ac:dyDescent="0.2">
      <c r="C44" s="215"/>
      <c r="D44" s="216"/>
    </row>
    <row r="45" spans="2:4" ht="18" x14ac:dyDescent="0.2">
      <c r="B45" s="380" t="s">
        <v>185</v>
      </c>
      <c r="C45" s="380"/>
      <c r="D45" s="380"/>
    </row>
    <row r="46" spans="2:4" ht="18.75" thickBot="1" x14ac:dyDescent="0.25">
      <c r="B46" s="381" t="s">
        <v>186</v>
      </c>
      <c r="C46" s="381"/>
      <c r="D46" s="381"/>
    </row>
    <row r="47" spans="2:4" ht="18.75" thickBot="1" x14ac:dyDescent="0.25">
      <c r="B47" s="232" t="s">
        <v>177</v>
      </c>
      <c r="C47" s="235" t="s">
        <v>178</v>
      </c>
      <c r="D47" s="238" t="s">
        <v>179</v>
      </c>
    </row>
    <row r="48" spans="2:4" ht="18.75" thickBot="1" x14ac:dyDescent="0.25">
      <c r="B48" s="233" t="s">
        <v>187</v>
      </c>
      <c r="C48" s="236" t="str">
        <f>IF(D48=0,"",ROUNDUP(D48/D$31,4))</f>
        <v/>
      </c>
      <c r="D48" s="238">
        <f>MIN(D35,D41)</f>
        <v>0</v>
      </c>
    </row>
    <row r="49" spans="2:4" ht="18.75" thickBot="1" x14ac:dyDescent="0.25">
      <c r="B49" s="232" t="s">
        <v>181</v>
      </c>
      <c r="C49" s="236" t="str">
        <f>IF(D49=0,"",ROUNDDOWN(D49/D$31,4))</f>
        <v/>
      </c>
      <c r="D49" s="238">
        <f>D50-D48</f>
        <v>0</v>
      </c>
    </row>
    <row r="50" spans="2:4" ht="18.75" thickBot="1" x14ac:dyDescent="0.25">
      <c r="B50" s="234" t="s">
        <v>182</v>
      </c>
      <c r="C50" s="237" t="str">
        <f>IF(D50=0,"",SUM(C48:C49))</f>
        <v/>
      </c>
      <c r="D50" s="239">
        <f>D31</f>
        <v>0</v>
      </c>
    </row>
  </sheetData>
  <sheetProtection algorithmName="SHA-512" hashValue="tl1ryBmMH+Tm6+QRqPsSdCqkuFF4QWLophFMnO0P67TWSsO+hTL6uDz0CveFfKcAhIVicSgMEtFwPjl3ueGSxg==" saltValue="9le5eEO9MHt++K4+CXbW2w==" spinCount="100000" sheet="1" formatCells="0" formatColumns="0" formatRows="0"/>
  <mergeCells count="2">
    <mergeCell ref="B45:D45"/>
    <mergeCell ref="B46:D46"/>
  </mergeCells>
  <pageMargins left="0.70866141732283472" right="0.70866141732283472" top="0.74803149606299213" bottom="0.74803149606299213" header="0.31496062992125984" footer="0.31496062992125984"/>
  <pageSetup paperSize="9" scale="80"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4"/>
  <sheetViews>
    <sheetView showGridLines="0" rightToLeft="1" zoomScaleNormal="100" workbookViewId="0"/>
  </sheetViews>
  <sheetFormatPr defaultColWidth="9.125" defaultRowHeight="15" x14ac:dyDescent="0.2"/>
  <cols>
    <col min="1" max="1" width="3.375" style="6" customWidth="1"/>
    <col min="2" max="2" width="5" style="6" customWidth="1"/>
    <col min="3" max="3" width="33.75" style="6" customWidth="1"/>
    <col min="4" max="4" width="33.375" style="10" customWidth="1"/>
    <col min="5" max="5" width="5.375" style="6" customWidth="1"/>
    <col min="6" max="6" width="18" style="6" customWidth="1"/>
    <col min="7" max="7" width="9.125" style="6"/>
    <col min="8" max="8" width="15.625" style="6" bestFit="1" customWidth="1"/>
    <col min="9" max="16384" width="9.125" style="6"/>
  </cols>
  <sheetData>
    <row r="2" spans="2:6" x14ac:dyDescent="0.2">
      <c r="B2" s="2"/>
      <c r="C2" s="3"/>
      <c r="D2" s="4"/>
      <c r="E2" s="3"/>
      <c r="F2" s="5"/>
    </row>
    <row r="3" spans="2:6" ht="18" x14ac:dyDescent="0.2">
      <c r="B3" s="332" t="s">
        <v>157</v>
      </c>
      <c r="C3" s="333"/>
      <c r="D3" s="333"/>
      <c r="E3" s="333"/>
      <c r="F3" s="334"/>
    </row>
    <row r="4" spans="2:6" ht="15.75" x14ac:dyDescent="0.25">
      <c r="B4" s="106" t="s">
        <v>158</v>
      </c>
      <c r="C4" s="7"/>
      <c r="D4" s="8"/>
      <c r="E4" s="7"/>
      <c r="F4" s="9"/>
    </row>
    <row r="5" spans="2:6" x14ac:dyDescent="0.2">
      <c r="B5" s="1"/>
      <c r="C5" s="10" t="s">
        <v>159</v>
      </c>
      <c r="D5" s="31"/>
      <c r="F5" s="11"/>
    </row>
    <row r="6" spans="2:6" x14ac:dyDescent="0.2">
      <c r="B6" s="1"/>
      <c r="F6" s="11"/>
    </row>
    <row r="7" spans="2:6" x14ac:dyDescent="0.2">
      <c r="B7" s="1"/>
      <c r="C7" s="10" t="s">
        <v>160</v>
      </c>
      <c r="D7" s="20"/>
      <c r="F7" s="11"/>
    </row>
    <row r="8" spans="2:6" x14ac:dyDescent="0.2">
      <c r="B8" s="1"/>
      <c r="C8" s="10"/>
      <c r="F8" s="11"/>
    </row>
    <row r="9" spans="2:6" x14ac:dyDescent="0.2">
      <c r="B9" s="1"/>
      <c r="C9" s="10" t="s">
        <v>267</v>
      </c>
      <c r="D9" s="20"/>
      <c r="F9" s="11"/>
    </row>
    <row r="10" spans="2:6" x14ac:dyDescent="0.2">
      <c r="B10" s="1"/>
      <c r="C10" s="10"/>
      <c r="F10" s="11"/>
    </row>
    <row r="11" spans="2:6" x14ac:dyDescent="0.2">
      <c r="B11" s="1"/>
      <c r="C11" s="10" t="s">
        <v>161</v>
      </c>
      <c r="D11" s="20"/>
      <c r="F11" s="11"/>
    </row>
    <row r="12" spans="2:6" x14ac:dyDescent="0.2">
      <c r="B12" s="1"/>
      <c r="C12" s="10"/>
      <c r="F12" s="11"/>
    </row>
    <row r="13" spans="2:6" x14ac:dyDescent="0.2">
      <c r="B13" s="1"/>
      <c r="C13" s="10" t="s">
        <v>162</v>
      </c>
      <c r="D13" s="20"/>
      <c r="F13" s="11"/>
    </row>
    <row r="14" spans="2:6" x14ac:dyDescent="0.2">
      <c r="B14" s="1"/>
      <c r="C14" s="10"/>
      <c r="F14" s="11"/>
    </row>
    <row r="15" spans="2:6" x14ac:dyDescent="0.2">
      <c r="B15" s="1"/>
      <c r="C15" s="10" t="s">
        <v>163</v>
      </c>
      <c r="D15" s="20"/>
      <c r="F15" s="11"/>
    </row>
    <row r="16" spans="2:6" x14ac:dyDescent="0.2">
      <c r="B16" s="1"/>
      <c r="C16" s="10"/>
      <c r="F16" s="11"/>
    </row>
    <row r="17" spans="2:6" x14ac:dyDescent="0.2">
      <c r="B17" s="1"/>
      <c r="C17" s="10" t="s">
        <v>164</v>
      </c>
      <c r="D17" s="32"/>
      <c r="F17" s="11"/>
    </row>
    <row r="18" spans="2:6" x14ac:dyDescent="0.2">
      <c r="B18" s="12"/>
      <c r="C18" s="13"/>
      <c r="D18" s="14"/>
      <c r="E18" s="13"/>
      <c r="F18" s="15"/>
    </row>
    <row r="19" spans="2:6" ht="15.75" x14ac:dyDescent="0.25">
      <c r="B19" s="107" t="s">
        <v>199</v>
      </c>
      <c r="C19" s="3"/>
      <c r="D19" s="4"/>
      <c r="E19" s="3"/>
      <c r="F19" s="5"/>
    </row>
    <row r="20" spans="2:6" x14ac:dyDescent="0.2">
      <c r="B20" s="1"/>
      <c r="C20" s="10" t="s">
        <v>196</v>
      </c>
      <c r="D20" s="20"/>
      <c r="F20" s="11"/>
    </row>
    <row r="21" spans="2:6" x14ac:dyDescent="0.2">
      <c r="B21" s="1"/>
      <c r="F21" s="11"/>
    </row>
    <row r="22" spans="2:6" x14ac:dyDescent="0.2">
      <c r="B22" s="1"/>
      <c r="C22" s="10" t="s">
        <v>197</v>
      </c>
      <c r="D22" s="20"/>
      <c r="F22" s="11"/>
    </row>
    <row r="23" spans="2:6" x14ac:dyDescent="0.2">
      <c r="B23" s="1"/>
      <c r="F23" s="11"/>
    </row>
    <row r="24" spans="2:6" x14ac:dyDescent="0.2">
      <c r="B24" s="1"/>
      <c r="C24" s="10" t="s">
        <v>200</v>
      </c>
      <c r="D24" s="20"/>
      <c r="F24" s="11"/>
    </row>
    <row r="25" spans="2:6" x14ac:dyDescent="0.2">
      <c r="B25" s="1"/>
      <c r="C25" s="10"/>
      <c r="F25" s="11"/>
    </row>
    <row r="26" spans="2:6" x14ac:dyDescent="0.2">
      <c r="B26" s="1"/>
      <c r="C26" s="6" t="s">
        <v>201</v>
      </c>
      <c r="D26" s="20"/>
      <c r="F26" s="11"/>
    </row>
    <row r="27" spans="2:6" x14ac:dyDescent="0.2">
      <c r="B27" s="1"/>
      <c r="F27" s="11"/>
    </row>
    <row r="28" spans="2:6" x14ac:dyDescent="0.2">
      <c r="B28" s="1"/>
      <c r="C28" s="10" t="s">
        <v>202</v>
      </c>
      <c r="D28" s="32"/>
      <c r="F28" s="11"/>
    </row>
    <row r="29" spans="2:6" x14ac:dyDescent="0.2">
      <c r="B29" s="12"/>
      <c r="C29" s="14"/>
      <c r="D29" s="14"/>
      <c r="E29" s="14"/>
      <c r="F29" s="15"/>
    </row>
    <row r="30" spans="2:6" ht="15.75" x14ac:dyDescent="0.25">
      <c r="B30" s="107" t="s">
        <v>165</v>
      </c>
      <c r="C30" s="3"/>
      <c r="D30" s="4"/>
      <c r="E30" s="3"/>
      <c r="F30" s="5"/>
    </row>
    <row r="31" spans="2:6" x14ac:dyDescent="0.2">
      <c r="B31" s="1"/>
      <c r="C31" s="10" t="s">
        <v>203</v>
      </c>
      <c r="D31" s="20"/>
      <c r="F31" s="11"/>
    </row>
    <row r="32" spans="2:6" x14ac:dyDescent="0.2">
      <c r="B32" s="1"/>
      <c r="D32" s="4"/>
      <c r="F32" s="11"/>
    </row>
    <row r="33" spans="2:6" x14ac:dyDescent="0.2">
      <c r="B33" s="1"/>
      <c r="C33" s="10" t="s">
        <v>188</v>
      </c>
      <c r="D33" s="20"/>
      <c r="F33" s="11"/>
    </row>
    <row r="34" spans="2:6" x14ac:dyDescent="0.2">
      <c r="B34" s="1"/>
      <c r="C34" s="10"/>
      <c r="D34" s="6"/>
      <c r="F34" s="11"/>
    </row>
    <row r="35" spans="2:6" x14ac:dyDescent="0.2">
      <c r="B35" s="1"/>
      <c r="C35" s="10" t="s">
        <v>189</v>
      </c>
      <c r="D35" s="20"/>
      <c r="F35" s="11"/>
    </row>
    <row r="36" spans="2:6" x14ac:dyDescent="0.2">
      <c r="B36" s="1"/>
      <c r="C36" s="10"/>
      <c r="E36" s="10"/>
      <c r="F36" s="11"/>
    </row>
    <row r="37" spans="2:6" x14ac:dyDescent="0.2">
      <c r="B37" s="1"/>
      <c r="C37" s="10" t="s">
        <v>190</v>
      </c>
      <c r="D37" s="20"/>
      <c r="F37" s="11"/>
    </row>
    <row r="38" spans="2:6" x14ac:dyDescent="0.2">
      <c r="B38" s="1"/>
      <c r="C38" s="10"/>
      <c r="E38" s="10"/>
      <c r="F38" s="11"/>
    </row>
    <row r="39" spans="2:6" x14ac:dyDescent="0.2">
      <c r="B39" s="1"/>
      <c r="C39" s="10" t="s">
        <v>191</v>
      </c>
      <c r="D39" s="20"/>
      <c r="F39" s="11"/>
    </row>
    <row r="40" spans="2:6" x14ac:dyDescent="0.2">
      <c r="B40" s="1"/>
      <c r="C40" s="10"/>
      <c r="E40" s="10"/>
      <c r="F40" s="11"/>
    </row>
    <row r="41" spans="2:6" x14ac:dyDescent="0.2">
      <c r="B41" s="1"/>
      <c r="C41" s="10" t="s">
        <v>218</v>
      </c>
      <c r="D41" s="20"/>
      <c r="F41" s="11"/>
    </row>
    <row r="42" spans="2:6" x14ac:dyDescent="0.2">
      <c r="B42" s="1"/>
      <c r="C42" s="10"/>
      <c r="E42" s="10"/>
      <c r="F42" s="11"/>
    </row>
    <row r="43" spans="2:6" x14ac:dyDescent="0.2">
      <c r="B43" s="1"/>
      <c r="C43" s="10" t="s">
        <v>219</v>
      </c>
      <c r="D43" s="20"/>
      <c r="F43" s="11"/>
    </row>
    <row r="44" spans="2:6" x14ac:dyDescent="0.2">
      <c r="B44" s="1"/>
      <c r="F44" s="11"/>
    </row>
    <row r="45" spans="2:6" x14ac:dyDescent="0.2">
      <c r="B45" s="12"/>
      <c r="C45" s="13"/>
      <c r="D45" s="14"/>
      <c r="E45" s="13"/>
      <c r="F45" s="15"/>
    </row>
    <row r="46" spans="2:6" ht="15.75" x14ac:dyDescent="0.25">
      <c r="B46" s="107" t="s">
        <v>166</v>
      </c>
      <c r="C46" s="16"/>
      <c r="D46" s="4"/>
      <c r="E46" s="3"/>
      <c r="F46" s="5"/>
    </row>
    <row r="47" spans="2:6" x14ac:dyDescent="0.2">
      <c r="B47" s="1"/>
      <c r="C47" s="6" t="s">
        <v>167</v>
      </c>
      <c r="F47" s="11"/>
    </row>
    <row r="48" spans="2:6" x14ac:dyDescent="0.2">
      <c r="B48" s="1"/>
      <c r="C48" s="17" t="s">
        <v>257</v>
      </c>
      <c r="D48" s="18"/>
      <c r="E48" s="17"/>
      <c r="F48" s="11"/>
    </row>
    <row r="49" spans="2:6" x14ac:dyDescent="0.2">
      <c r="B49" s="1"/>
      <c r="C49" s="6" t="s">
        <v>258</v>
      </c>
      <c r="F49" s="11"/>
    </row>
    <row r="50" spans="2:6" x14ac:dyDescent="0.2">
      <c r="B50" s="1"/>
      <c r="C50" s="6" t="s">
        <v>168</v>
      </c>
      <c r="F50" s="11"/>
    </row>
    <row r="51" spans="2:6" x14ac:dyDescent="0.2">
      <c r="B51" s="1"/>
      <c r="C51" s="6" t="s">
        <v>169</v>
      </c>
      <c r="F51" s="11"/>
    </row>
    <row r="52" spans="2:6" x14ac:dyDescent="0.2">
      <c r="B52" s="1"/>
      <c r="C52" s="6" t="s">
        <v>170</v>
      </c>
      <c r="F52" s="11"/>
    </row>
    <row r="53" spans="2:6" x14ac:dyDescent="0.2">
      <c r="B53" s="1"/>
      <c r="C53" s="6" t="s">
        <v>171</v>
      </c>
      <c r="D53" s="19"/>
      <c r="F53" s="11"/>
    </row>
    <row r="54" spans="2:6" x14ac:dyDescent="0.2">
      <c r="B54" s="12"/>
      <c r="C54" s="13"/>
      <c r="D54" s="14"/>
      <c r="E54" s="13"/>
      <c r="F54" s="15"/>
    </row>
  </sheetData>
  <sheetProtection algorithmName="SHA-512" hashValue="MpS5qCFaevHBDbHgJML9tULd7M8HKC5g+x85l5KDeKSxLLGOYPROh7DlT0yRU0mMBaG9OyqPMTXm0BxkL7YGYA==" saltValue="wIFRcxiqMmHXmFVlv0xWdg==" spinCount="100000" sheet="1" formatCells="0" formatColumns="0" formatRows="0"/>
  <mergeCells count="1">
    <mergeCell ref="B3:F3"/>
  </mergeCells>
  <dataValidations count="2">
    <dataValidation type="list" allowBlank="1" showInputMessage="1" showErrorMessage="1" sqref="D43 D33 D37">
      <formula1>"כן, לא"</formula1>
    </dataValidation>
    <dataValidation type="list" allowBlank="1" showInputMessage="1" showErrorMessage="1" sqref="D41">
      <formula1>"1,2,3,4,5,6,7,8,9,10"</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rightToLeft="1" workbookViewId="0">
      <selection sqref="A1:O1"/>
    </sheetView>
  </sheetViews>
  <sheetFormatPr defaultColWidth="9" defaultRowHeight="15" x14ac:dyDescent="0.2"/>
  <cols>
    <col min="1" max="1" width="34.25" style="21" customWidth="1"/>
    <col min="2" max="2" width="9" style="21" customWidth="1"/>
    <col min="3" max="3" width="9.375" style="21" customWidth="1"/>
    <col min="4" max="4" width="10.375" style="21" customWidth="1"/>
    <col min="5" max="5" width="1.625" style="21" customWidth="1"/>
    <col min="6" max="6" width="8.875" style="46" customWidth="1"/>
    <col min="7" max="7" width="10.25" style="21" customWidth="1"/>
    <col min="8" max="8" width="8.375" style="21" customWidth="1"/>
    <col min="9" max="9" width="18.375" style="115" customWidth="1"/>
    <col min="10" max="10" width="0.875" style="21" customWidth="1"/>
    <col min="11" max="11" width="10.125" style="21" customWidth="1"/>
    <col min="12" max="12" width="12.375" style="110" customWidth="1"/>
    <col min="13" max="13" width="10.375" style="21" customWidth="1"/>
    <col min="14" max="14" width="7.875" style="21" customWidth="1"/>
    <col min="15" max="15" width="17.625" style="21" customWidth="1"/>
    <col min="16" max="16384" width="9" style="21"/>
  </cols>
  <sheetData>
    <row r="1" spans="1:15" ht="20.25" x14ac:dyDescent="0.3">
      <c r="A1" s="338" t="s">
        <v>8</v>
      </c>
      <c r="B1" s="338"/>
      <c r="C1" s="338"/>
      <c r="D1" s="338"/>
      <c r="E1" s="338"/>
      <c r="F1" s="338"/>
      <c r="G1" s="338"/>
      <c r="H1" s="338"/>
      <c r="I1" s="338"/>
      <c r="J1" s="338"/>
      <c r="K1" s="338"/>
      <c r="L1" s="338"/>
      <c r="M1" s="338"/>
      <c r="N1" s="338"/>
      <c r="O1" s="338"/>
    </row>
    <row r="2" spans="1:15" ht="15.75" x14ac:dyDescent="0.25">
      <c r="A2" s="52" t="s">
        <v>9</v>
      </c>
      <c r="B2" s="37"/>
      <c r="F2" s="35"/>
      <c r="G2" s="35"/>
      <c r="H2" s="35"/>
      <c r="I2" s="113"/>
      <c r="J2" s="35"/>
      <c r="K2" s="35"/>
      <c r="L2" s="108"/>
      <c r="M2" s="35"/>
      <c r="N2" s="35"/>
      <c r="O2" s="35"/>
    </row>
    <row r="3" spans="1:15" ht="15.75" thickBot="1" x14ac:dyDescent="0.25">
      <c r="A3" s="36"/>
      <c r="E3" s="38"/>
      <c r="F3" s="35"/>
      <c r="G3" s="35"/>
      <c r="H3" s="35"/>
      <c r="I3" s="113"/>
      <c r="J3" s="35"/>
      <c r="K3" s="35"/>
      <c r="L3" s="108"/>
      <c r="M3" s="35"/>
      <c r="N3" s="35"/>
      <c r="O3" s="35"/>
    </row>
    <row r="4" spans="1:15" ht="16.5" thickBot="1" x14ac:dyDescent="0.3">
      <c r="A4" s="335" t="s">
        <v>10</v>
      </c>
      <c r="B4" s="336"/>
      <c r="C4" s="336"/>
      <c r="D4" s="337"/>
      <c r="E4" s="38"/>
      <c r="F4" s="335" t="s">
        <v>11</v>
      </c>
      <c r="G4" s="336"/>
      <c r="H4" s="336"/>
      <c r="I4" s="337"/>
      <c r="J4" s="38"/>
      <c r="K4" s="335" t="s">
        <v>12</v>
      </c>
      <c r="L4" s="336"/>
      <c r="M4" s="336"/>
      <c r="N4" s="336"/>
      <c r="O4" s="337"/>
    </row>
    <row r="5" spans="1:15" ht="63.75" thickBot="1" x14ac:dyDescent="0.25">
      <c r="A5" s="293" t="s">
        <v>13</v>
      </c>
      <c r="B5" s="294" t="s">
        <v>14</v>
      </c>
      <c r="C5" s="294" t="s">
        <v>15</v>
      </c>
      <c r="D5" s="295" t="s">
        <v>16</v>
      </c>
      <c r="E5" s="39"/>
      <c r="F5" s="300" t="s">
        <v>17</v>
      </c>
      <c r="G5" s="301" t="s">
        <v>18</v>
      </c>
      <c r="H5" s="302" t="s">
        <v>19</v>
      </c>
      <c r="I5" s="295" t="s">
        <v>20</v>
      </c>
      <c r="J5" s="39"/>
      <c r="K5" s="300" t="s">
        <v>21</v>
      </c>
      <c r="L5" s="301" t="s">
        <v>22</v>
      </c>
      <c r="M5" s="301" t="s">
        <v>23</v>
      </c>
      <c r="N5" s="294" t="s">
        <v>19</v>
      </c>
      <c r="O5" s="295" t="s">
        <v>24</v>
      </c>
    </row>
    <row r="6" spans="1:15" ht="15.75" x14ac:dyDescent="0.25">
      <c r="A6" s="322" t="s">
        <v>25</v>
      </c>
      <c r="B6" s="290">
        <v>10</v>
      </c>
      <c r="C6" s="291">
        <v>500</v>
      </c>
      <c r="D6" s="292">
        <f>C6*B6</f>
        <v>5000</v>
      </c>
      <c r="E6" s="38"/>
      <c r="F6" s="324"/>
      <c r="G6" s="325">
        <f t="shared" ref="G6:G12" si="0">F6*C6</f>
        <v>0</v>
      </c>
      <c r="H6" s="326" t="str">
        <f>IF(G6=0,"",IF(OR(G6-$D6&gt;0,G6-$D6&lt;0), (G6-$D6)/$D6, ""))</f>
        <v/>
      </c>
      <c r="I6" s="327" t="str">
        <f>IF(F6&gt;B6,"נא להסביר חריגה כאן","")</f>
        <v/>
      </c>
      <c r="J6" s="38"/>
      <c r="K6" s="328"/>
      <c r="L6" s="329" t="str">
        <f>IF(ISBLANK(K6), "", IF(K6="מאשר", F6, "למלא כמות"))</f>
        <v/>
      </c>
      <c r="M6" s="325" t="str">
        <f t="shared" ref="M6:M12" si="1">IFERROR(L6*C6,"")</f>
        <v/>
      </c>
      <c r="N6" s="326" t="str">
        <f t="shared" ref="N6:N13" si="2">IFERROR(IF(M6=0,"",IF(OR(M6-$D6&gt;0,M6-$D6&lt;0), (M6-$D6)/$D6, "")),"")</f>
        <v/>
      </c>
      <c r="O6" s="330"/>
    </row>
    <row r="7" spans="1:15" ht="15.75" x14ac:dyDescent="0.25">
      <c r="A7" s="137" t="s">
        <v>26</v>
      </c>
      <c r="B7" s="117">
        <v>1</v>
      </c>
      <c r="C7" s="118">
        <v>600</v>
      </c>
      <c r="D7" s="253">
        <f t="shared" ref="D7:D12" si="3">C7*B7</f>
        <v>600</v>
      </c>
      <c r="E7" s="38"/>
      <c r="F7" s="312"/>
      <c r="G7" s="42">
        <f t="shared" si="0"/>
        <v>0</v>
      </c>
      <c r="H7" s="43" t="str">
        <f>IF(G7=0,"",IF(OR(G7-$D7&gt;0,G7-$D7&lt;0), (G7-$D7)/$D7, ""))</f>
        <v/>
      </c>
      <c r="I7" s="313" t="str">
        <f t="shared" ref="I7:I12" si="4">IF(F7&gt;B7,"נא להסביר חריגה כאן","")</f>
        <v/>
      </c>
      <c r="J7" s="38"/>
      <c r="K7" s="318"/>
      <c r="L7" s="329" t="str">
        <f t="shared" ref="L7:L12" si="5">IF(ISBLANK(K7), "", IF(K7="מאשר", F7, "למלא כמות"))</f>
        <v/>
      </c>
      <c r="M7" s="42" t="str">
        <f t="shared" si="1"/>
        <v/>
      </c>
      <c r="N7" s="43" t="str">
        <f t="shared" si="2"/>
        <v/>
      </c>
      <c r="O7" s="319"/>
    </row>
    <row r="8" spans="1:15" ht="15.75" x14ac:dyDescent="0.25">
      <c r="A8" s="137" t="s">
        <v>27</v>
      </c>
      <c r="B8" s="117">
        <v>1</v>
      </c>
      <c r="C8" s="118">
        <v>600</v>
      </c>
      <c r="D8" s="253">
        <f t="shared" si="3"/>
        <v>600</v>
      </c>
      <c r="E8" s="38"/>
      <c r="F8" s="312"/>
      <c r="G8" s="42">
        <f t="shared" si="0"/>
        <v>0</v>
      </c>
      <c r="H8" s="43" t="str">
        <f t="shared" ref="H8:H12" si="6">IF(G8=0,"",IF(OR(G8-$D8&gt;0,G8-$D8&lt;0), (G8-$D8)/$D8, ""))</f>
        <v/>
      </c>
      <c r="I8" s="313" t="str">
        <f t="shared" si="4"/>
        <v/>
      </c>
      <c r="J8" s="38"/>
      <c r="K8" s="318"/>
      <c r="L8" s="329" t="str">
        <f t="shared" si="5"/>
        <v/>
      </c>
      <c r="M8" s="42" t="str">
        <f t="shared" si="1"/>
        <v/>
      </c>
      <c r="N8" s="43" t="str">
        <f t="shared" si="2"/>
        <v/>
      </c>
      <c r="O8" s="319"/>
    </row>
    <row r="9" spans="1:15" ht="15.75" x14ac:dyDescent="0.25">
      <c r="A9" s="137" t="s">
        <v>28</v>
      </c>
      <c r="B9" s="117">
        <v>2</v>
      </c>
      <c r="C9" s="118">
        <v>2000</v>
      </c>
      <c r="D9" s="253">
        <f t="shared" si="3"/>
        <v>4000</v>
      </c>
      <c r="E9" s="38"/>
      <c r="F9" s="312"/>
      <c r="G9" s="42">
        <f t="shared" si="0"/>
        <v>0</v>
      </c>
      <c r="H9" s="43" t="str">
        <f t="shared" si="6"/>
        <v/>
      </c>
      <c r="I9" s="313" t="str">
        <f t="shared" si="4"/>
        <v/>
      </c>
      <c r="J9" s="38"/>
      <c r="K9" s="318"/>
      <c r="L9" s="329" t="str">
        <f t="shared" si="5"/>
        <v/>
      </c>
      <c r="M9" s="42" t="str">
        <f t="shared" si="1"/>
        <v/>
      </c>
      <c r="N9" s="43" t="str">
        <f t="shared" si="2"/>
        <v/>
      </c>
      <c r="O9" s="319"/>
    </row>
    <row r="10" spans="1:15" ht="15.75" x14ac:dyDescent="0.25">
      <c r="A10" s="137" t="s">
        <v>29</v>
      </c>
      <c r="B10" s="117">
        <v>1</v>
      </c>
      <c r="C10" s="118">
        <v>2000</v>
      </c>
      <c r="D10" s="253">
        <f t="shared" si="3"/>
        <v>2000</v>
      </c>
      <c r="E10" s="38"/>
      <c r="F10" s="312"/>
      <c r="G10" s="42">
        <f t="shared" si="0"/>
        <v>0</v>
      </c>
      <c r="H10" s="43" t="str">
        <f t="shared" si="6"/>
        <v/>
      </c>
      <c r="I10" s="313" t="str">
        <f t="shared" si="4"/>
        <v/>
      </c>
      <c r="J10" s="38"/>
      <c r="K10" s="318"/>
      <c r="L10" s="329" t="str">
        <f t="shared" si="5"/>
        <v/>
      </c>
      <c r="M10" s="42" t="str">
        <f t="shared" si="1"/>
        <v/>
      </c>
      <c r="N10" s="43" t="str">
        <f t="shared" si="2"/>
        <v/>
      </c>
      <c r="O10" s="319"/>
    </row>
    <row r="11" spans="1:15" ht="30" x14ac:dyDescent="0.25">
      <c r="A11" s="137" t="s">
        <v>30</v>
      </c>
      <c r="B11" s="117">
        <v>1</v>
      </c>
      <c r="C11" s="118">
        <v>8000</v>
      </c>
      <c r="D11" s="253">
        <f t="shared" si="3"/>
        <v>8000</v>
      </c>
      <c r="E11" s="38"/>
      <c r="F11" s="312"/>
      <c r="G11" s="42">
        <f t="shared" si="0"/>
        <v>0</v>
      </c>
      <c r="H11" s="43" t="str">
        <f t="shared" si="6"/>
        <v/>
      </c>
      <c r="I11" s="313" t="str">
        <f t="shared" si="4"/>
        <v/>
      </c>
      <c r="J11" s="38"/>
      <c r="K11" s="318"/>
      <c r="L11" s="329" t="str">
        <f t="shared" si="5"/>
        <v/>
      </c>
      <c r="M11" s="42" t="str">
        <f t="shared" si="1"/>
        <v/>
      </c>
      <c r="N11" s="43" t="str">
        <f t="shared" si="2"/>
        <v/>
      </c>
      <c r="O11" s="319"/>
    </row>
    <row r="12" spans="1:15" ht="15.75" x14ac:dyDescent="0.25">
      <c r="A12" s="137" t="s">
        <v>31</v>
      </c>
      <c r="B12" s="117">
        <v>1</v>
      </c>
      <c r="C12" s="118">
        <v>1000</v>
      </c>
      <c r="D12" s="253">
        <f t="shared" si="3"/>
        <v>1000</v>
      </c>
      <c r="E12" s="38"/>
      <c r="F12" s="312"/>
      <c r="G12" s="42">
        <f t="shared" si="0"/>
        <v>0</v>
      </c>
      <c r="H12" s="43" t="str">
        <f t="shared" si="6"/>
        <v/>
      </c>
      <c r="I12" s="313" t="str">
        <f t="shared" si="4"/>
        <v/>
      </c>
      <c r="J12" s="38"/>
      <c r="K12" s="318"/>
      <c r="L12" s="329" t="str">
        <f t="shared" si="5"/>
        <v/>
      </c>
      <c r="M12" s="42" t="str">
        <f t="shared" si="1"/>
        <v/>
      </c>
      <c r="N12" s="43" t="str">
        <f t="shared" si="2"/>
        <v/>
      </c>
      <c r="O12" s="319"/>
    </row>
    <row r="13" spans="1:15" s="22" customFormat="1" ht="16.5" thickBot="1" x14ac:dyDescent="0.3">
      <c r="A13" s="339" t="s">
        <v>212</v>
      </c>
      <c r="B13" s="340"/>
      <c r="C13" s="340"/>
      <c r="D13" s="254">
        <f>SUM(D6:D12)</f>
        <v>21200</v>
      </c>
      <c r="E13" s="44"/>
      <c r="F13" s="314"/>
      <c r="G13" s="315">
        <f>SUM(G6:G12)</f>
        <v>0</v>
      </c>
      <c r="H13" s="316" t="str">
        <f>IF(G13=0,"",IF(OR(G13-$D13&gt;0,G13-$D13&lt;0),(G13-$D13)/$D13, ""))</f>
        <v/>
      </c>
      <c r="I13" s="323"/>
      <c r="J13" s="44"/>
      <c r="K13" s="320"/>
      <c r="L13" s="321"/>
      <c r="M13" s="315">
        <f>SUM(M6:M12)</f>
        <v>0</v>
      </c>
      <c r="N13" s="316" t="str">
        <f t="shared" si="2"/>
        <v/>
      </c>
      <c r="O13" s="317"/>
    </row>
    <row r="14" spans="1:15" x14ac:dyDescent="0.2">
      <c r="A14" s="38"/>
      <c r="B14" s="38"/>
      <c r="C14" s="38"/>
      <c r="D14" s="38"/>
      <c r="E14" s="38"/>
      <c r="F14" s="45"/>
      <c r="G14" s="38"/>
      <c r="H14" s="38"/>
      <c r="I14" s="114"/>
      <c r="J14" s="38"/>
      <c r="K14" s="38"/>
      <c r="L14" s="109"/>
      <c r="M14" s="38"/>
      <c r="N14" s="38"/>
      <c r="O14" s="38"/>
    </row>
    <row r="15" spans="1:15" x14ac:dyDescent="0.2">
      <c r="A15" s="38"/>
      <c r="B15" s="38"/>
      <c r="C15" s="38"/>
      <c r="D15" s="38"/>
      <c r="E15" s="38"/>
      <c r="F15" s="45"/>
      <c r="G15" s="38"/>
      <c r="H15" s="38"/>
      <c r="I15" s="114"/>
      <c r="J15" s="38"/>
      <c r="K15" s="38"/>
      <c r="L15" s="109"/>
      <c r="M15" s="38"/>
      <c r="N15" s="38"/>
      <c r="O15" s="38"/>
    </row>
    <row r="16" spans="1:15" x14ac:dyDescent="0.2">
      <c r="A16" s="38"/>
      <c r="B16" s="38"/>
      <c r="C16" s="38"/>
      <c r="D16" s="38"/>
      <c r="E16" s="38"/>
      <c r="F16" s="45"/>
      <c r="G16" s="38"/>
      <c r="H16" s="38"/>
      <c r="I16" s="114"/>
      <c r="J16" s="38"/>
      <c r="K16" s="38"/>
      <c r="L16" s="109"/>
      <c r="M16" s="38"/>
      <c r="N16" s="38"/>
      <c r="O16" s="38"/>
    </row>
    <row r="17" spans="1:15" x14ac:dyDescent="0.2">
      <c r="A17" s="38"/>
      <c r="B17" s="38"/>
      <c r="C17" s="38"/>
      <c r="D17" s="38"/>
      <c r="E17" s="38"/>
      <c r="F17" s="45"/>
      <c r="G17" s="38"/>
      <c r="H17" s="38"/>
      <c r="I17" s="114"/>
      <c r="J17" s="38"/>
      <c r="K17" s="38"/>
      <c r="L17" s="109"/>
      <c r="M17" s="38"/>
      <c r="N17" s="38"/>
      <c r="O17" s="38"/>
    </row>
    <row r="18" spans="1:15" x14ac:dyDescent="0.2">
      <c r="G18" s="38"/>
    </row>
    <row r="19" spans="1:15" x14ac:dyDescent="0.2">
      <c r="G19" s="38"/>
    </row>
  </sheetData>
  <sheetProtection algorithmName="SHA-512" hashValue="FZj6cClniY+Oe81AZsdNeKTHea0iz5B3dxBo1cdhYZv0SdXCGQfw480cMxSXJz6VexMWKUibLTHv95rHe3aGcw==" saltValue="WXP2DLPCY8IoE5NDqVWgGw==" spinCount="100000" sheet="1" formatCells="0" formatColumns="0" formatRows="0"/>
  <mergeCells count="5">
    <mergeCell ref="F4:I4"/>
    <mergeCell ref="K4:O4"/>
    <mergeCell ref="A4:D4"/>
    <mergeCell ref="A1:O1"/>
    <mergeCell ref="A13:C13"/>
  </mergeCells>
  <conditionalFormatting sqref="H6:H13">
    <cfRule type="cellIs" dxfId="44" priority="2" operator="greaterThan">
      <formula>0</formula>
    </cfRule>
  </conditionalFormatting>
  <conditionalFormatting sqref="N6:N13">
    <cfRule type="cellIs" dxfId="43" priority="1" operator="greaterThan">
      <formula>0</formula>
    </cfRule>
  </conditionalFormatting>
  <dataValidations count="1">
    <dataValidation type="list" allowBlank="1" showInputMessage="1" showErrorMessage="1" sqref="K6:K12">
      <formula1>"מאשר, מאשר חלקי"</formula1>
    </dataValidation>
  </dataValidation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rightToLeft="1" workbookViewId="0">
      <pane ySplit="6" topLeftCell="A7" activePane="bottomLeft" state="frozen"/>
      <selection pane="bottomLeft" sqref="A1:O1"/>
    </sheetView>
  </sheetViews>
  <sheetFormatPr defaultColWidth="9" defaultRowHeight="15" x14ac:dyDescent="0.2"/>
  <cols>
    <col min="1" max="1" width="34.25" style="34" customWidth="1"/>
    <col min="2" max="3" width="9" style="21"/>
    <col min="4" max="4" width="9.75" style="21" customWidth="1"/>
    <col min="5" max="5" width="1.25" style="21" customWidth="1"/>
    <col min="6" max="6" width="9" style="46"/>
    <col min="7" max="7" width="10.125" style="21" customWidth="1"/>
    <col min="8" max="8" width="9" style="21"/>
    <col min="9" max="9" width="12.25" style="112" customWidth="1"/>
    <col min="10" max="10" width="1" style="21" customWidth="1"/>
    <col min="11" max="11" width="9" style="21"/>
    <col min="12" max="12" width="12.375" style="46" customWidth="1"/>
    <col min="13" max="13" width="11.25" style="21" customWidth="1"/>
    <col min="14" max="14" width="9" style="21"/>
    <col min="15" max="15" width="11.25" style="21" customWidth="1"/>
    <col min="16" max="16384" width="9" style="21"/>
  </cols>
  <sheetData>
    <row r="1" spans="1:15" ht="20.25" x14ac:dyDescent="0.2">
      <c r="A1" s="346" t="s">
        <v>32</v>
      </c>
      <c r="B1" s="346"/>
      <c r="C1" s="346"/>
      <c r="D1" s="346"/>
      <c r="E1" s="346"/>
      <c r="F1" s="346"/>
      <c r="G1" s="346"/>
      <c r="H1" s="346"/>
      <c r="I1" s="346"/>
      <c r="J1" s="346"/>
      <c r="K1" s="346"/>
      <c r="L1" s="346"/>
      <c r="M1" s="346"/>
      <c r="N1" s="346"/>
      <c r="O1" s="346"/>
    </row>
    <row r="2" spans="1:15" ht="15.75" x14ac:dyDescent="0.25">
      <c r="A2" s="123" t="s">
        <v>9</v>
      </c>
      <c r="B2" s="37"/>
      <c r="C2" s="48"/>
      <c r="D2" s="45"/>
      <c r="E2" s="45"/>
      <c r="F2" s="45"/>
      <c r="G2" s="45"/>
      <c r="H2" s="49" t="s">
        <v>33</v>
      </c>
      <c r="I2" s="116"/>
      <c r="J2" s="45"/>
      <c r="L2" s="45"/>
      <c r="N2" s="49" t="s">
        <v>34</v>
      </c>
      <c r="O2" s="47"/>
    </row>
    <row r="3" spans="1:15" ht="15.75" x14ac:dyDescent="0.25">
      <c r="A3" s="50" t="s">
        <v>192</v>
      </c>
      <c r="B3" s="38"/>
      <c r="C3" s="51"/>
      <c r="D3" s="38"/>
      <c r="E3" s="38"/>
      <c r="F3" s="45"/>
      <c r="G3" s="38"/>
      <c r="H3" s="38"/>
      <c r="I3" s="111"/>
      <c r="J3" s="38"/>
      <c r="K3" s="38"/>
      <c r="L3" s="45"/>
      <c r="M3" s="38"/>
      <c r="N3" s="38"/>
      <c r="O3" s="38"/>
    </row>
    <row r="4" spans="1:15" ht="15.75" thickBot="1" x14ac:dyDescent="0.25">
      <c r="A4" s="36"/>
      <c r="B4" s="38"/>
      <c r="C4" s="51"/>
      <c r="D4" s="38"/>
      <c r="E4" s="45"/>
      <c r="F4" s="45"/>
      <c r="G4" s="38"/>
      <c r="H4" s="38"/>
      <c r="I4" s="111"/>
      <c r="J4" s="45"/>
      <c r="K4" s="38"/>
      <c r="L4" s="45"/>
      <c r="M4" s="38"/>
      <c r="N4" s="38"/>
      <c r="O4" s="38"/>
    </row>
    <row r="5" spans="1:15" ht="16.5" thickBot="1" x14ac:dyDescent="0.3">
      <c r="A5" s="335" t="s">
        <v>35</v>
      </c>
      <c r="B5" s="336"/>
      <c r="C5" s="336"/>
      <c r="D5" s="337"/>
      <c r="E5" s="38"/>
      <c r="F5" s="335" t="s">
        <v>36</v>
      </c>
      <c r="G5" s="336"/>
      <c r="H5" s="336"/>
      <c r="I5" s="337"/>
      <c r="J5" s="38"/>
      <c r="K5" s="335" t="s">
        <v>37</v>
      </c>
      <c r="L5" s="336"/>
      <c r="M5" s="336"/>
      <c r="N5" s="336"/>
      <c r="O5" s="337"/>
    </row>
    <row r="6" spans="1:15" s="154" customFormat="1" ht="63.75" thickBot="1" x14ac:dyDescent="0.25">
      <c r="A6" s="282" t="s">
        <v>13</v>
      </c>
      <c r="B6" s="283" t="s">
        <v>14</v>
      </c>
      <c r="C6" s="283" t="s">
        <v>15</v>
      </c>
      <c r="D6" s="284" t="s">
        <v>16</v>
      </c>
      <c r="E6" s="153"/>
      <c r="F6" s="285" t="s">
        <v>38</v>
      </c>
      <c r="G6" s="286" t="s">
        <v>18</v>
      </c>
      <c r="H6" s="287" t="s">
        <v>19</v>
      </c>
      <c r="I6" s="284" t="s">
        <v>20</v>
      </c>
      <c r="J6" s="153"/>
      <c r="K6" s="285" t="s">
        <v>21</v>
      </c>
      <c r="L6" s="286" t="s">
        <v>22</v>
      </c>
      <c r="M6" s="286" t="s">
        <v>23</v>
      </c>
      <c r="N6" s="283" t="s">
        <v>19</v>
      </c>
      <c r="O6" s="284" t="s">
        <v>24</v>
      </c>
    </row>
    <row r="7" spans="1:15" ht="15.75" x14ac:dyDescent="0.25">
      <c r="A7" s="347" t="s">
        <v>39</v>
      </c>
      <c r="B7" s="348"/>
      <c r="C7" s="348"/>
      <c r="D7" s="349"/>
      <c r="E7" s="45"/>
      <c r="F7" s="347" t="str">
        <f>A7</f>
        <v>ריהוט</v>
      </c>
      <c r="G7" s="348"/>
      <c r="H7" s="348"/>
      <c r="I7" s="349"/>
      <c r="J7" s="52"/>
      <c r="K7" s="347" t="str">
        <f>A7</f>
        <v>ריהוט</v>
      </c>
      <c r="L7" s="348"/>
      <c r="M7" s="348"/>
      <c r="N7" s="348"/>
      <c r="O7" s="349"/>
    </row>
    <row r="8" spans="1:15" ht="16.5" customHeight="1" x14ac:dyDescent="0.2">
      <c r="A8" s="308" t="s">
        <v>40</v>
      </c>
      <c r="B8" s="117">
        <v>1</v>
      </c>
      <c r="C8" s="118">
        <v>800</v>
      </c>
      <c r="D8" s="253">
        <f>B8*C8</f>
        <v>800</v>
      </c>
      <c r="E8" s="45"/>
      <c r="F8" s="312"/>
      <c r="G8" s="42">
        <f t="shared" ref="G8:G18" si="0">F8*C8</f>
        <v>0</v>
      </c>
      <c r="H8" s="43" t="str">
        <f t="shared" ref="H8:H18" si="1">IF(G8=0,"",IF(OR(G8-$D8&gt;0,G8-$D8&lt;0), (G8-$D8)/$D8, ""))</f>
        <v/>
      </c>
      <c r="I8" s="313" t="str">
        <f t="shared" ref="I8:I18" si="2">IF(F8&gt;B8,"נא להסביר חריגה כאן","")</f>
        <v/>
      </c>
      <c r="J8" s="45"/>
      <c r="K8" s="318"/>
      <c r="L8" s="329" t="str">
        <f>IF(ISBLANK(K8), "", IF(K8="מאשר", F8, "למלא כמות"))</f>
        <v/>
      </c>
      <c r="M8" s="42" t="str">
        <f t="shared" ref="M8:M18" si="3">IFERROR(L8*C8,"")</f>
        <v/>
      </c>
      <c r="N8" s="43" t="str">
        <f t="shared" ref="N8:N18" si="4">IFERROR(IF(M8=0,"",IF(OR(M8-$D8&gt;0,M8-$D8&lt;0), (M8-$D8)/$D8, "")),"")</f>
        <v/>
      </c>
      <c r="O8" s="319"/>
    </row>
    <row r="9" spans="1:15" ht="18" customHeight="1" x14ac:dyDescent="0.2">
      <c r="A9" s="308" t="s">
        <v>41</v>
      </c>
      <c r="B9" s="117">
        <v>1</v>
      </c>
      <c r="C9" s="118">
        <v>600</v>
      </c>
      <c r="D9" s="253">
        <f t="shared" ref="D9:D18" si="5">B9*C9</f>
        <v>600</v>
      </c>
      <c r="E9" s="45"/>
      <c r="F9" s="312"/>
      <c r="G9" s="42">
        <f t="shared" si="0"/>
        <v>0</v>
      </c>
      <c r="H9" s="43" t="str">
        <f t="shared" si="1"/>
        <v/>
      </c>
      <c r="I9" s="313" t="str">
        <f t="shared" si="2"/>
        <v/>
      </c>
      <c r="J9" s="45"/>
      <c r="K9" s="318"/>
      <c r="L9" s="329" t="str">
        <f t="shared" ref="L9:L53" si="6">IF(ISBLANK(K9), "", IF(K9="מאשר", F9, "למלא כמות"))</f>
        <v/>
      </c>
      <c r="M9" s="42" t="str">
        <f t="shared" si="3"/>
        <v/>
      </c>
      <c r="N9" s="43" t="str">
        <f t="shared" si="4"/>
        <v/>
      </c>
      <c r="O9" s="319"/>
    </row>
    <row r="10" spans="1:15" ht="15.75" x14ac:dyDescent="0.25">
      <c r="A10" s="309" t="s">
        <v>42</v>
      </c>
      <c r="B10" s="119">
        <v>1</v>
      </c>
      <c r="C10" s="118">
        <v>850</v>
      </c>
      <c r="D10" s="253">
        <f t="shared" si="5"/>
        <v>850</v>
      </c>
      <c r="E10" s="45"/>
      <c r="F10" s="312"/>
      <c r="G10" s="42">
        <f t="shared" si="0"/>
        <v>0</v>
      </c>
      <c r="H10" s="43" t="str">
        <f t="shared" si="1"/>
        <v/>
      </c>
      <c r="I10" s="313" t="str">
        <f t="shared" si="2"/>
        <v/>
      </c>
      <c r="J10" s="45"/>
      <c r="K10" s="318"/>
      <c r="L10" s="329" t="str">
        <f t="shared" si="6"/>
        <v/>
      </c>
      <c r="M10" s="42" t="str">
        <f t="shared" si="3"/>
        <v/>
      </c>
      <c r="N10" s="43" t="str">
        <f t="shared" si="4"/>
        <v/>
      </c>
      <c r="O10" s="319"/>
    </row>
    <row r="11" spans="1:15" ht="15.75" x14ac:dyDescent="0.25">
      <c r="A11" s="137" t="s">
        <v>43</v>
      </c>
      <c r="B11" s="117">
        <v>1</v>
      </c>
      <c r="C11" s="118">
        <v>2600</v>
      </c>
      <c r="D11" s="253">
        <f t="shared" si="5"/>
        <v>2600</v>
      </c>
      <c r="E11" s="45"/>
      <c r="F11" s="312"/>
      <c r="G11" s="42">
        <f t="shared" si="0"/>
        <v>0</v>
      </c>
      <c r="H11" s="43" t="str">
        <f t="shared" si="1"/>
        <v/>
      </c>
      <c r="I11" s="313" t="str">
        <f t="shared" si="2"/>
        <v/>
      </c>
      <c r="J11" s="45"/>
      <c r="K11" s="318"/>
      <c r="L11" s="329" t="str">
        <f t="shared" si="6"/>
        <v/>
      </c>
      <c r="M11" s="42" t="str">
        <f t="shared" si="3"/>
        <v/>
      </c>
      <c r="N11" s="43" t="str">
        <f t="shared" si="4"/>
        <v/>
      </c>
      <c r="O11" s="319"/>
    </row>
    <row r="12" spans="1:15" ht="15.75" x14ac:dyDescent="0.25">
      <c r="A12" s="137" t="s">
        <v>44</v>
      </c>
      <c r="B12" s="117">
        <v>1</v>
      </c>
      <c r="C12" s="118">
        <v>6000</v>
      </c>
      <c r="D12" s="253">
        <f t="shared" si="5"/>
        <v>6000</v>
      </c>
      <c r="E12" s="45"/>
      <c r="F12" s="312"/>
      <c r="G12" s="42">
        <f t="shared" si="0"/>
        <v>0</v>
      </c>
      <c r="H12" s="43" t="str">
        <f t="shared" si="1"/>
        <v/>
      </c>
      <c r="I12" s="313" t="str">
        <f t="shared" si="2"/>
        <v/>
      </c>
      <c r="J12" s="45"/>
      <c r="K12" s="318"/>
      <c r="L12" s="329" t="str">
        <f t="shared" si="6"/>
        <v/>
      </c>
      <c r="M12" s="42" t="str">
        <f t="shared" si="3"/>
        <v/>
      </c>
      <c r="N12" s="43" t="str">
        <f t="shared" si="4"/>
        <v/>
      </c>
      <c r="O12" s="319"/>
    </row>
    <row r="13" spans="1:15" ht="15.75" x14ac:dyDescent="0.25">
      <c r="A13" s="308" t="s">
        <v>45</v>
      </c>
      <c r="B13" s="117">
        <v>1</v>
      </c>
      <c r="C13" s="118">
        <v>650</v>
      </c>
      <c r="D13" s="253">
        <f t="shared" si="5"/>
        <v>650</v>
      </c>
      <c r="E13" s="45"/>
      <c r="F13" s="312"/>
      <c r="G13" s="42">
        <f t="shared" si="0"/>
        <v>0</v>
      </c>
      <c r="H13" s="43" t="str">
        <f t="shared" si="1"/>
        <v/>
      </c>
      <c r="I13" s="313" t="str">
        <f t="shared" si="2"/>
        <v/>
      </c>
      <c r="J13" s="45"/>
      <c r="K13" s="318"/>
      <c r="L13" s="329" t="str">
        <f t="shared" si="6"/>
        <v/>
      </c>
      <c r="M13" s="42" t="str">
        <f t="shared" si="3"/>
        <v/>
      </c>
      <c r="N13" s="43" t="str">
        <f t="shared" si="4"/>
        <v/>
      </c>
      <c r="O13" s="319"/>
    </row>
    <row r="14" spans="1:15" ht="15.75" x14ac:dyDescent="0.25">
      <c r="A14" s="309" t="s">
        <v>46</v>
      </c>
      <c r="B14" s="119">
        <v>3</v>
      </c>
      <c r="C14" s="118">
        <v>150</v>
      </c>
      <c r="D14" s="253">
        <f t="shared" si="5"/>
        <v>450</v>
      </c>
      <c r="E14" s="45"/>
      <c r="F14" s="312"/>
      <c r="G14" s="42">
        <f t="shared" si="0"/>
        <v>0</v>
      </c>
      <c r="H14" s="43" t="str">
        <f t="shared" si="1"/>
        <v/>
      </c>
      <c r="I14" s="313" t="str">
        <f t="shared" si="2"/>
        <v/>
      </c>
      <c r="J14" s="45"/>
      <c r="K14" s="318"/>
      <c r="L14" s="329" t="str">
        <f t="shared" si="6"/>
        <v/>
      </c>
      <c r="M14" s="42" t="str">
        <f t="shared" si="3"/>
        <v/>
      </c>
      <c r="N14" s="43" t="str">
        <f t="shared" si="4"/>
        <v/>
      </c>
      <c r="O14" s="319"/>
    </row>
    <row r="15" spans="1:15" ht="15.75" x14ac:dyDescent="0.25">
      <c r="A15" s="309" t="s">
        <v>47</v>
      </c>
      <c r="B15" s="120">
        <v>1</v>
      </c>
      <c r="C15" s="121">
        <v>1000</v>
      </c>
      <c r="D15" s="253">
        <f t="shared" si="5"/>
        <v>1000</v>
      </c>
      <c r="E15" s="45"/>
      <c r="F15" s="312"/>
      <c r="G15" s="42">
        <f t="shared" si="0"/>
        <v>0</v>
      </c>
      <c r="H15" s="43" t="str">
        <f t="shared" si="1"/>
        <v/>
      </c>
      <c r="I15" s="313" t="str">
        <f t="shared" si="2"/>
        <v/>
      </c>
      <c r="J15" s="45"/>
      <c r="K15" s="318"/>
      <c r="L15" s="329" t="str">
        <f t="shared" si="6"/>
        <v/>
      </c>
      <c r="M15" s="42" t="str">
        <f t="shared" si="3"/>
        <v/>
      </c>
      <c r="N15" s="43" t="str">
        <f t="shared" si="4"/>
        <v/>
      </c>
      <c r="O15" s="319"/>
    </row>
    <row r="16" spans="1:15" ht="15.75" x14ac:dyDescent="0.25">
      <c r="A16" s="309" t="s">
        <v>48</v>
      </c>
      <c r="B16" s="119">
        <v>1</v>
      </c>
      <c r="C16" s="118">
        <v>2000</v>
      </c>
      <c r="D16" s="253">
        <f t="shared" si="5"/>
        <v>2000</v>
      </c>
      <c r="E16" s="45"/>
      <c r="F16" s="312"/>
      <c r="G16" s="42">
        <f t="shared" si="0"/>
        <v>0</v>
      </c>
      <c r="H16" s="43" t="str">
        <f t="shared" si="1"/>
        <v/>
      </c>
      <c r="I16" s="313" t="str">
        <f t="shared" si="2"/>
        <v/>
      </c>
      <c r="J16" s="45"/>
      <c r="K16" s="318"/>
      <c r="L16" s="329" t="str">
        <f t="shared" si="6"/>
        <v/>
      </c>
      <c r="M16" s="42" t="str">
        <f t="shared" si="3"/>
        <v/>
      </c>
      <c r="N16" s="43" t="str">
        <f t="shared" si="4"/>
        <v/>
      </c>
      <c r="O16" s="319"/>
    </row>
    <row r="17" spans="1:15" ht="15.75" x14ac:dyDescent="0.25">
      <c r="A17" s="308" t="s">
        <v>49</v>
      </c>
      <c r="B17" s="117">
        <v>2</v>
      </c>
      <c r="C17" s="118">
        <v>2000</v>
      </c>
      <c r="D17" s="253">
        <f t="shared" si="5"/>
        <v>4000</v>
      </c>
      <c r="E17" s="45"/>
      <c r="F17" s="312"/>
      <c r="G17" s="42">
        <f t="shared" si="0"/>
        <v>0</v>
      </c>
      <c r="H17" s="43" t="str">
        <f t="shared" si="1"/>
        <v/>
      </c>
      <c r="I17" s="313" t="str">
        <f t="shared" si="2"/>
        <v/>
      </c>
      <c r="J17" s="45"/>
      <c r="K17" s="318"/>
      <c r="L17" s="329" t="str">
        <f t="shared" si="6"/>
        <v/>
      </c>
      <c r="M17" s="42" t="str">
        <f t="shared" si="3"/>
        <v/>
      </c>
      <c r="N17" s="43" t="str">
        <f t="shared" si="4"/>
        <v/>
      </c>
      <c r="O17" s="319"/>
    </row>
    <row r="18" spans="1:15" ht="15.75" x14ac:dyDescent="0.25">
      <c r="A18" s="308" t="s">
        <v>50</v>
      </c>
      <c r="B18" s="117">
        <v>1</v>
      </c>
      <c r="C18" s="118">
        <v>500</v>
      </c>
      <c r="D18" s="253">
        <f t="shared" si="5"/>
        <v>500</v>
      </c>
      <c r="E18" s="45"/>
      <c r="F18" s="312"/>
      <c r="G18" s="42">
        <f t="shared" si="0"/>
        <v>0</v>
      </c>
      <c r="H18" s="43" t="str">
        <f t="shared" si="1"/>
        <v/>
      </c>
      <c r="I18" s="313" t="str">
        <f t="shared" si="2"/>
        <v/>
      </c>
      <c r="J18" s="45"/>
      <c r="K18" s="318"/>
      <c r="L18" s="329" t="str">
        <f t="shared" si="6"/>
        <v/>
      </c>
      <c r="M18" s="42" t="str">
        <f t="shared" si="3"/>
        <v/>
      </c>
      <c r="N18" s="43" t="str">
        <f t="shared" si="4"/>
        <v/>
      </c>
      <c r="O18" s="319"/>
    </row>
    <row r="19" spans="1:15" ht="15.75" x14ac:dyDescent="0.25">
      <c r="A19" s="344" t="s">
        <v>51</v>
      </c>
      <c r="B19" s="342"/>
      <c r="C19" s="342"/>
      <c r="D19" s="345"/>
      <c r="E19" s="45"/>
      <c r="F19" s="344" t="str">
        <f>A19</f>
        <v>תנועה</v>
      </c>
      <c r="G19" s="342"/>
      <c r="H19" s="342"/>
      <c r="I19" s="345"/>
      <c r="J19" s="52"/>
      <c r="K19" s="344" t="str">
        <f>A19</f>
        <v>תנועה</v>
      </c>
      <c r="L19" s="342"/>
      <c r="M19" s="342"/>
      <c r="N19" s="342"/>
      <c r="O19" s="345"/>
    </row>
    <row r="20" spans="1:15" ht="15.75" x14ac:dyDescent="0.25">
      <c r="A20" s="308" t="s">
        <v>52</v>
      </c>
      <c r="B20" s="117">
        <v>3</v>
      </c>
      <c r="C20" s="118">
        <v>300</v>
      </c>
      <c r="D20" s="253">
        <f t="shared" ref="D20:D37" si="7">B20*C20</f>
        <v>900</v>
      </c>
      <c r="E20" s="45"/>
      <c r="F20" s="312"/>
      <c r="G20" s="42">
        <f t="shared" ref="G20:G37" si="8">F20*C20</f>
        <v>0</v>
      </c>
      <c r="H20" s="43" t="str">
        <f t="shared" ref="H20:H53" si="9">IF(G20=0,"",IF(OR(G20-$D20&gt;0,G20-$D20&lt;0), (G20-$D20)/$D20, ""))</f>
        <v/>
      </c>
      <c r="I20" s="313" t="str">
        <f t="shared" ref="I20:I37" si="10">IF(F20&gt;B20,"נא להסביר חריגה כאן","")</f>
        <v/>
      </c>
      <c r="J20" s="45"/>
      <c r="K20" s="318"/>
      <c r="L20" s="329" t="str">
        <f t="shared" si="6"/>
        <v/>
      </c>
      <c r="M20" s="42" t="str">
        <f t="shared" ref="M20:M37" si="11">IFERROR(L20*C20,"")</f>
        <v/>
      </c>
      <c r="N20" s="43" t="str">
        <f t="shared" ref="N20:N37" si="12">IFERROR(IF(M20=0,"",IF(OR(M20-$D20&gt;0,M20-$D20&lt;0), (M20-$D20)/$D20, "")),"")</f>
        <v/>
      </c>
      <c r="O20" s="319"/>
    </row>
    <row r="21" spans="1:15" ht="15.75" x14ac:dyDescent="0.25">
      <c r="A21" s="308" t="s">
        <v>53</v>
      </c>
      <c r="B21" s="120">
        <v>2</v>
      </c>
      <c r="C21" s="121">
        <v>500</v>
      </c>
      <c r="D21" s="253">
        <f t="shared" si="7"/>
        <v>1000</v>
      </c>
      <c r="E21" s="45"/>
      <c r="F21" s="312"/>
      <c r="G21" s="42">
        <f t="shared" si="8"/>
        <v>0</v>
      </c>
      <c r="H21" s="43" t="str">
        <f t="shared" si="9"/>
        <v/>
      </c>
      <c r="I21" s="313" t="str">
        <f t="shared" si="10"/>
        <v/>
      </c>
      <c r="J21" s="45"/>
      <c r="K21" s="318"/>
      <c r="L21" s="329" t="str">
        <f t="shared" si="6"/>
        <v/>
      </c>
      <c r="M21" s="42" t="str">
        <f t="shared" si="11"/>
        <v/>
      </c>
      <c r="N21" s="43" t="str">
        <f t="shared" si="12"/>
        <v/>
      </c>
      <c r="O21" s="319"/>
    </row>
    <row r="22" spans="1:15" ht="15.75" x14ac:dyDescent="0.25">
      <c r="A22" s="308" t="s">
        <v>54</v>
      </c>
      <c r="B22" s="117">
        <v>1</v>
      </c>
      <c r="C22" s="118">
        <v>2500</v>
      </c>
      <c r="D22" s="253">
        <f t="shared" si="7"/>
        <v>2500</v>
      </c>
      <c r="E22" s="45"/>
      <c r="F22" s="312"/>
      <c r="G22" s="42">
        <f t="shared" si="8"/>
        <v>0</v>
      </c>
      <c r="H22" s="43" t="str">
        <f t="shared" si="9"/>
        <v/>
      </c>
      <c r="I22" s="313" t="str">
        <f t="shared" si="10"/>
        <v/>
      </c>
      <c r="J22" s="45"/>
      <c r="K22" s="318"/>
      <c r="L22" s="329" t="str">
        <f t="shared" si="6"/>
        <v/>
      </c>
      <c r="M22" s="42" t="str">
        <f t="shared" si="11"/>
        <v/>
      </c>
      <c r="N22" s="43" t="str">
        <f t="shared" si="12"/>
        <v/>
      </c>
      <c r="O22" s="319"/>
    </row>
    <row r="23" spans="1:15" ht="15.75" x14ac:dyDescent="0.25">
      <c r="A23" s="308" t="s">
        <v>55</v>
      </c>
      <c r="B23" s="117">
        <v>1</v>
      </c>
      <c r="C23" s="118">
        <v>1000</v>
      </c>
      <c r="D23" s="253">
        <f t="shared" si="7"/>
        <v>1000</v>
      </c>
      <c r="E23" s="45"/>
      <c r="F23" s="312"/>
      <c r="G23" s="42">
        <f t="shared" si="8"/>
        <v>0</v>
      </c>
      <c r="H23" s="43" t="str">
        <f t="shared" si="9"/>
        <v/>
      </c>
      <c r="I23" s="313" t="str">
        <f t="shared" si="10"/>
        <v/>
      </c>
      <c r="J23" s="45"/>
      <c r="K23" s="318"/>
      <c r="L23" s="329" t="str">
        <f t="shared" si="6"/>
        <v/>
      </c>
      <c r="M23" s="42" t="str">
        <f t="shared" si="11"/>
        <v/>
      </c>
      <c r="N23" s="43" t="str">
        <f t="shared" si="12"/>
        <v/>
      </c>
      <c r="O23" s="319"/>
    </row>
    <row r="24" spans="1:15" ht="15.75" x14ac:dyDescent="0.25">
      <c r="A24" s="308" t="s">
        <v>56</v>
      </c>
      <c r="B24" s="117">
        <v>1</v>
      </c>
      <c r="C24" s="118">
        <v>3000</v>
      </c>
      <c r="D24" s="253">
        <f t="shared" si="7"/>
        <v>3000</v>
      </c>
      <c r="E24" s="45"/>
      <c r="F24" s="312"/>
      <c r="G24" s="42">
        <f t="shared" si="8"/>
        <v>0</v>
      </c>
      <c r="H24" s="43" t="str">
        <f t="shared" si="9"/>
        <v/>
      </c>
      <c r="I24" s="313" t="str">
        <f t="shared" si="10"/>
        <v/>
      </c>
      <c r="J24" s="45"/>
      <c r="K24" s="318"/>
      <c r="L24" s="329" t="str">
        <f t="shared" si="6"/>
        <v/>
      </c>
      <c r="M24" s="42" t="str">
        <f t="shared" si="11"/>
        <v/>
      </c>
      <c r="N24" s="43" t="str">
        <f t="shared" si="12"/>
        <v/>
      </c>
      <c r="O24" s="319"/>
    </row>
    <row r="25" spans="1:15" ht="15.75" x14ac:dyDescent="0.25">
      <c r="A25" s="308" t="s">
        <v>57</v>
      </c>
      <c r="B25" s="117">
        <v>1</v>
      </c>
      <c r="C25" s="118">
        <v>4500</v>
      </c>
      <c r="D25" s="253">
        <f t="shared" si="7"/>
        <v>4500</v>
      </c>
      <c r="E25" s="45"/>
      <c r="F25" s="312"/>
      <c r="G25" s="42">
        <f t="shared" si="8"/>
        <v>0</v>
      </c>
      <c r="H25" s="43" t="str">
        <f t="shared" si="9"/>
        <v/>
      </c>
      <c r="I25" s="313" t="str">
        <f t="shared" si="10"/>
        <v/>
      </c>
      <c r="J25" s="45"/>
      <c r="K25" s="318"/>
      <c r="L25" s="329" t="str">
        <f t="shared" si="6"/>
        <v/>
      </c>
      <c r="M25" s="42" t="str">
        <f t="shared" si="11"/>
        <v/>
      </c>
      <c r="N25" s="43" t="str">
        <f t="shared" si="12"/>
        <v/>
      </c>
      <c r="O25" s="319"/>
    </row>
    <row r="26" spans="1:15" ht="15.75" x14ac:dyDescent="0.25">
      <c r="A26" s="308" t="s">
        <v>58</v>
      </c>
      <c r="B26" s="117">
        <v>1</v>
      </c>
      <c r="C26" s="118">
        <v>1800</v>
      </c>
      <c r="D26" s="253">
        <f t="shared" si="7"/>
        <v>1800</v>
      </c>
      <c r="E26" s="45"/>
      <c r="F26" s="312"/>
      <c r="G26" s="42">
        <f t="shared" si="8"/>
        <v>0</v>
      </c>
      <c r="H26" s="43" t="str">
        <f t="shared" si="9"/>
        <v/>
      </c>
      <c r="I26" s="313" t="str">
        <f t="shared" si="10"/>
        <v/>
      </c>
      <c r="J26" s="45"/>
      <c r="K26" s="318"/>
      <c r="L26" s="329" t="str">
        <f t="shared" si="6"/>
        <v/>
      </c>
      <c r="M26" s="42" t="str">
        <f t="shared" si="11"/>
        <v/>
      </c>
      <c r="N26" s="43" t="str">
        <f t="shared" si="12"/>
        <v/>
      </c>
      <c r="O26" s="319"/>
    </row>
    <row r="27" spans="1:15" ht="15.75" x14ac:dyDescent="0.25">
      <c r="A27" s="308" t="s">
        <v>59</v>
      </c>
      <c r="B27" s="117">
        <v>1</v>
      </c>
      <c r="C27" s="118">
        <v>1100</v>
      </c>
      <c r="D27" s="253">
        <f t="shared" si="7"/>
        <v>1100</v>
      </c>
      <c r="E27" s="45"/>
      <c r="F27" s="312"/>
      <c r="G27" s="42">
        <f t="shared" si="8"/>
        <v>0</v>
      </c>
      <c r="H27" s="43" t="str">
        <f t="shared" si="9"/>
        <v/>
      </c>
      <c r="I27" s="313" t="str">
        <f t="shared" si="10"/>
        <v/>
      </c>
      <c r="J27" s="45"/>
      <c r="K27" s="318"/>
      <c r="L27" s="329" t="str">
        <f t="shared" si="6"/>
        <v/>
      </c>
      <c r="M27" s="42" t="str">
        <f t="shared" si="11"/>
        <v/>
      </c>
      <c r="N27" s="43" t="str">
        <f t="shared" si="12"/>
        <v/>
      </c>
      <c r="O27" s="319"/>
    </row>
    <row r="28" spans="1:15" ht="15.75" x14ac:dyDescent="0.25">
      <c r="A28" s="308" t="s">
        <v>60</v>
      </c>
      <c r="B28" s="117">
        <v>1</v>
      </c>
      <c r="C28" s="118">
        <v>300</v>
      </c>
      <c r="D28" s="253">
        <f t="shared" si="7"/>
        <v>300</v>
      </c>
      <c r="E28" s="45"/>
      <c r="F28" s="312"/>
      <c r="G28" s="42">
        <f t="shared" si="8"/>
        <v>0</v>
      </c>
      <c r="H28" s="43" t="str">
        <f t="shared" si="9"/>
        <v/>
      </c>
      <c r="I28" s="313" t="str">
        <f t="shared" si="10"/>
        <v/>
      </c>
      <c r="J28" s="45"/>
      <c r="K28" s="318"/>
      <c r="L28" s="329" t="str">
        <f t="shared" si="6"/>
        <v/>
      </c>
      <c r="M28" s="42" t="str">
        <f t="shared" si="11"/>
        <v/>
      </c>
      <c r="N28" s="43" t="str">
        <f t="shared" si="12"/>
        <v/>
      </c>
      <c r="O28" s="319"/>
    </row>
    <row r="29" spans="1:15" ht="15.75" x14ac:dyDescent="0.25">
      <c r="A29" s="308" t="s">
        <v>61</v>
      </c>
      <c r="B29" s="117">
        <v>1</v>
      </c>
      <c r="C29" s="118">
        <v>2800</v>
      </c>
      <c r="D29" s="253">
        <f t="shared" si="7"/>
        <v>2800</v>
      </c>
      <c r="E29" s="45"/>
      <c r="F29" s="312"/>
      <c r="G29" s="42">
        <f t="shared" si="8"/>
        <v>0</v>
      </c>
      <c r="H29" s="43" t="str">
        <f t="shared" si="9"/>
        <v/>
      </c>
      <c r="I29" s="313" t="str">
        <f t="shared" si="10"/>
        <v/>
      </c>
      <c r="J29" s="45"/>
      <c r="K29" s="318"/>
      <c r="L29" s="329" t="str">
        <f t="shared" si="6"/>
        <v/>
      </c>
      <c r="M29" s="42" t="str">
        <f t="shared" si="11"/>
        <v/>
      </c>
      <c r="N29" s="43" t="str">
        <f t="shared" si="12"/>
        <v/>
      </c>
      <c r="O29" s="319"/>
    </row>
    <row r="30" spans="1:15" ht="33" customHeight="1" x14ac:dyDescent="0.2">
      <c r="A30" s="308" t="s">
        <v>62</v>
      </c>
      <c r="B30" s="117">
        <v>1</v>
      </c>
      <c r="C30" s="118">
        <v>1000</v>
      </c>
      <c r="D30" s="253">
        <f t="shared" si="7"/>
        <v>1000</v>
      </c>
      <c r="E30" s="45"/>
      <c r="F30" s="312"/>
      <c r="G30" s="42">
        <f t="shared" si="8"/>
        <v>0</v>
      </c>
      <c r="H30" s="43" t="str">
        <f t="shared" si="9"/>
        <v/>
      </c>
      <c r="I30" s="313" t="str">
        <f t="shared" si="10"/>
        <v/>
      </c>
      <c r="J30" s="45"/>
      <c r="K30" s="318"/>
      <c r="L30" s="329" t="str">
        <f t="shared" si="6"/>
        <v/>
      </c>
      <c r="M30" s="42" t="str">
        <f t="shared" si="11"/>
        <v/>
      </c>
      <c r="N30" s="43" t="str">
        <f t="shared" si="12"/>
        <v/>
      </c>
      <c r="O30" s="319"/>
    </row>
    <row r="31" spans="1:15" ht="15.75" x14ac:dyDescent="0.25">
      <c r="A31" s="308" t="s">
        <v>63</v>
      </c>
      <c r="B31" s="117">
        <v>1</v>
      </c>
      <c r="C31" s="118">
        <v>1500</v>
      </c>
      <c r="D31" s="253">
        <f t="shared" si="7"/>
        <v>1500</v>
      </c>
      <c r="E31" s="45"/>
      <c r="F31" s="312"/>
      <c r="G31" s="42">
        <f t="shared" si="8"/>
        <v>0</v>
      </c>
      <c r="H31" s="43" t="str">
        <f t="shared" si="9"/>
        <v/>
      </c>
      <c r="I31" s="313" t="str">
        <f t="shared" si="10"/>
        <v/>
      </c>
      <c r="J31" s="45"/>
      <c r="K31" s="318"/>
      <c r="L31" s="329" t="str">
        <f t="shared" si="6"/>
        <v/>
      </c>
      <c r="M31" s="42" t="str">
        <f t="shared" si="11"/>
        <v/>
      </c>
      <c r="N31" s="43" t="str">
        <f t="shared" si="12"/>
        <v/>
      </c>
      <c r="O31" s="319"/>
    </row>
    <row r="32" spans="1:15" ht="15.75" x14ac:dyDescent="0.25">
      <c r="A32" s="308" t="s">
        <v>64</v>
      </c>
      <c r="B32" s="117">
        <v>1</v>
      </c>
      <c r="C32" s="118">
        <v>550</v>
      </c>
      <c r="D32" s="253">
        <f t="shared" si="7"/>
        <v>550</v>
      </c>
      <c r="E32" s="45"/>
      <c r="F32" s="312"/>
      <c r="G32" s="42">
        <f t="shared" si="8"/>
        <v>0</v>
      </c>
      <c r="H32" s="43" t="str">
        <f t="shared" si="9"/>
        <v/>
      </c>
      <c r="I32" s="313" t="str">
        <f t="shared" si="10"/>
        <v/>
      </c>
      <c r="J32" s="45"/>
      <c r="K32" s="318"/>
      <c r="L32" s="329" t="str">
        <f t="shared" si="6"/>
        <v/>
      </c>
      <c r="M32" s="42" t="str">
        <f t="shared" si="11"/>
        <v/>
      </c>
      <c r="N32" s="43" t="str">
        <f t="shared" si="12"/>
        <v/>
      </c>
      <c r="O32" s="319"/>
    </row>
    <row r="33" spans="1:15" ht="78" customHeight="1" x14ac:dyDescent="0.2">
      <c r="A33" s="308" t="s">
        <v>65</v>
      </c>
      <c r="B33" s="117">
        <v>1</v>
      </c>
      <c r="C33" s="118">
        <v>3500</v>
      </c>
      <c r="D33" s="253">
        <f t="shared" si="7"/>
        <v>3500</v>
      </c>
      <c r="E33" s="45"/>
      <c r="F33" s="312"/>
      <c r="G33" s="42">
        <f t="shared" si="8"/>
        <v>0</v>
      </c>
      <c r="H33" s="43" t="str">
        <f t="shared" si="9"/>
        <v/>
      </c>
      <c r="I33" s="313" t="str">
        <f t="shared" si="10"/>
        <v/>
      </c>
      <c r="J33" s="45"/>
      <c r="K33" s="318"/>
      <c r="L33" s="329" t="str">
        <f t="shared" si="6"/>
        <v/>
      </c>
      <c r="M33" s="42" t="str">
        <f t="shared" si="11"/>
        <v/>
      </c>
      <c r="N33" s="43" t="str">
        <f t="shared" si="12"/>
        <v/>
      </c>
      <c r="O33" s="319"/>
    </row>
    <row r="34" spans="1:15" ht="45" x14ac:dyDescent="0.25">
      <c r="A34" s="308" t="s">
        <v>66</v>
      </c>
      <c r="B34" s="117">
        <v>1</v>
      </c>
      <c r="C34" s="118">
        <v>3000</v>
      </c>
      <c r="D34" s="253">
        <f t="shared" si="7"/>
        <v>3000</v>
      </c>
      <c r="E34" s="45"/>
      <c r="F34" s="312"/>
      <c r="G34" s="42">
        <f t="shared" si="8"/>
        <v>0</v>
      </c>
      <c r="H34" s="43" t="str">
        <f t="shared" si="9"/>
        <v/>
      </c>
      <c r="I34" s="313" t="str">
        <f t="shared" si="10"/>
        <v/>
      </c>
      <c r="J34" s="45"/>
      <c r="K34" s="318"/>
      <c r="L34" s="329" t="str">
        <f t="shared" si="6"/>
        <v/>
      </c>
      <c r="M34" s="42" t="str">
        <f t="shared" si="11"/>
        <v/>
      </c>
      <c r="N34" s="43" t="str">
        <f t="shared" si="12"/>
        <v/>
      </c>
      <c r="O34" s="319"/>
    </row>
    <row r="35" spans="1:15" ht="15.75" x14ac:dyDescent="0.25">
      <c r="A35" s="308" t="s">
        <v>67</v>
      </c>
      <c r="B35" s="117">
        <v>1</v>
      </c>
      <c r="C35" s="118">
        <v>2800</v>
      </c>
      <c r="D35" s="253">
        <f t="shared" si="7"/>
        <v>2800</v>
      </c>
      <c r="E35" s="45"/>
      <c r="F35" s="312"/>
      <c r="G35" s="42">
        <f t="shared" si="8"/>
        <v>0</v>
      </c>
      <c r="H35" s="43" t="str">
        <f t="shared" si="9"/>
        <v/>
      </c>
      <c r="I35" s="313" t="str">
        <f t="shared" si="10"/>
        <v/>
      </c>
      <c r="J35" s="45"/>
      <c r="K35" s="318"/>
      <c r="L35" s="329" t="str">
        <f t="shared" si="6"/>
        <v/>
      </c>
      <c r="M35" s="42" t="str">
        <f t="shared" si="11"/>
        <v/>
      </c>
      <c r="N35" s="43" t="str">
        <f t="shared" si="12"/>
        <v/>
      </c>
      <c r="O35" s="319"/>
    </row>
    <row r="36" spans="1:15" ht="15.75" x14ac:dyDescent="0.25">
      <c r="A36" s="308" t="s">
        <v>68</v>
      </c>
      <c r="B36" s="117">
        <v>1</v>
      </c>
      <c r="C36" s="118">
        <v>7000</v>
      </c>
      <c r="D36" s="253">
        <f t="shared" si="7"/>
        <v>7000</v>
      </c>
      <c r="E36" s="45"/>
      <c r="F36" s="312"/>
      <c r="G36" s="42">
        <f t="shared" si="8"/>
        <v>0</v>
      </c>
      <c r="H36" s="43" t="str">
        <f t="shared" si="9"/>
        <v/>
      </c>
      <c r="I36" s="313" t="str">
        <f t="shared" si="10"/>
        <v/>
      </c>
      <c r="J36" s="45"/>
      <c r="K36" s="318"/>
      <c r="L36" s="329" t="str">
        <f t="shared" si="6"/>
        <v/>
      </c>
      <c r="M36" s="42" t="str">
        <f t="shared" si="11"/>
        <v/>
      </c>
      <c r="N36" s="43" t="str">
        <f t="shared" si="12"/>
        <v/>
      </c>
      <c r="O36" s="319"/>
    </row>
    <row r="37" spans="1:15" ht="15.75" x14ac:dyDescent="0.25">
      <c r="A37" s="308" t="s">
        <v>69</v>
      </c>
      <c r="B37" s="117">
        <v>1</v>
      </c>
      <c r="C37" s="118">
        <v>450</v>
      </c>
      <c r="D37" s="253">
        <f t="shared" si="7"/>
        <v>450</v>
      </c>
      <c r="E37" s="45"/>
      <c r="F37" s="312"/>
      <c r="G37" s="42">
        <f t="shared" si="8"/>
        <v>0</v>
      </c>
      <c r="H37" s="43" t="str">
        <f t="shared" si="9"/>
        <v/>
      </c>
      <c r="I37" s="313" t="str">
        <f t="shared" si="10"/>
        <v/>
      </c>
      <c r="J37" s="45"/>
      <c r="K37" s="318"/>
      <c r="L37" s="329" t="str">
        <f t="shared" si="6"/>
        <v/>
      </c>
      <c r="M37" s="42" t="str">
        <f t="shared" si="11"/>
        <v/>
      </c>
      <c r="N37" s="43" t="str">
        <f t="shared" si="12"/>
        <v/>
      </c>
      <c r="O37" s="319"/>
    </row>
    <row r="38" spans="1:15" s="22" customFormat="1" ht="15.75" x14ac:dyDescent="0.25">
      <c r="A38" s="344" t="s">
        <v>70</v>
      </c>
      <c r="B38" s="342"/>
      <c r="C38" s="342"/>
      <c r="D38" s="345"/>
      <c r="E38" s="53"/>
      <c r="F38" s="344" t="str">
        <f>A38</f>
        <v>משחק, אמצעי טיפול והערכות</v>
      </c>
      <c r="G38" s="342"/>
      <c r="H38" s="342"/>
      <c r="I38" s="345"/>
      <c r="J38" s="52"/>
      <c r="K38" s="344" t="str">
        <f>A38</f>
        <v>משחק, אמצעי טיפול והערכות</v>
      </c>
      <c r="L38" s="342"/>
      <c r="M38" s="342"/>
      <c r="N38" s="342"/>
      <c r="O38" s="345"/>
    </row>
    <row r="39" spans="1:15" ht="30" x14ac:dyDescent="0.25">
      <c r="A39" s="310" t="s">
        <v>71</v>
      </c>
      <c r="B39" s="41">
        <v>1</v>
      </c>
      <c r="C39" s="41">
        <v>5000</v>
      </c>
      <c r="D39" s="311">
        <f t="shared" ref="D39:D43" si="13">B39*C39</f>
        <v>5000</v>
      </c>
      <c r="E39" s="45"/>
      <c r="F39" s="312"/>
      <c r="G39" s="42">
        <f t="shared" ref="G39:G43" si="14">F39*C39</f>
        <v>0</v>
      </c>
      <c r="H39" s="43" t="str">
        <f t="shared" si="9"/>
        <v/>
      </c>
      <c r="I39" s="313" t="str">
        <f t="shared" ref="I39:I43" si="15">IF(F39&gt;B39,"נא להסביר חריגה כאן","")</f>
        <v/>
      </c>
      <c r="J39" s="45"/>
      <c r="K39" s="318"/>
      <c r="L39" s="329" t="str">
        <f t="shared" si="6"/>
        <v/>
      </c>
      <c r="M39" s="42" t="str">
        <f t="shared" ref="M39:M43" si="16">IFERROR(L39*C39,"")</f>
        <v/>
      </c>
      <c r="N39" s="43" t="str">
        <f t="shared" ref="N39:N43" si="17">IFERROR(IF(M39=0,"",IF(OR(M39-$D39&gt;0,M39-$D39&lt;0), (M39-$D39)/$D39, "")),"")</f>
        <v/>
      </c>
      <c r="O39" s="319"/>
    </row>
    <row r="40" spans="1:15" ht="15.75" x14ac:dyDescent="0.25">
      <c r="A40" s="310" t="s">
        <v>72</v>
      </c>
      <c r="B40" s="41">
        <v>1</v>
      </c>
      <c r="C40" s="41">
        <v>12000</v>
      </c>
      <c r="D40" s="311">
        <f t="shared" si="13"/>
        <v>12000</v>
      </c>
      <c r="E40" s="45"/>
      <c r="F40" s="312"/>
      <c r="G40" s="42">
        <f t="shared" si="14"/>
        <v>0</v>
      </c>
      <c r="H40" s="43" t="str">
        <f t="shared" si="9"/>
        <v/>
      </c>
      <c r="I40" s="313" t="str">
        <f t="shared" si="15"/>
        <v/>
      </c>
      <c r="J40" s="45"/>
      <c r="K40" s="318"/>
      <c r="L40" s="329" t="str">
        <f t="shared" si="6"/>
        <v/>
      </c>
      <c r="M40" s="42" t="str">
        <f t="shared" si="16"/>
        <v/>
      </c>
      <c r="N40" s="43" t="str">
        <f t="shared" si="17"/>
        <v/>
      </c>
      <c r="O40" s="319"/>
    </row>
    <row r="41" spans="1:15" ht="30" x14ac:dyDescent="0.25">
      <c r="A41" s="310" t="s">
        <v>73</v>
      </c>
      <c r="B41" s="41">
        <v>1</v>
      </c>
      <c r="C41" s="41">
        <v>6100</v>
      </c>
      <c r="D41" s="311">
        <f t="shared" si="13"/>
        <v>6100</v>
      </c>
      <c r="E41" s="45"/>
      <c r="F41" s="312"/>
      <c r="G41" s="42">
        <f t="shared" si="14"/>
        <v>0</v>
      </c>
      <c r="H41" s="43" t="str">
        <f t="shared" si="9"/>
        <v/>
      </c>
      <c r="I41" s="313" t="str">
        <f t="shared" si="15"/>
        <v/>
      </c>
      <c r="J41" s="45"/>
      <c r="K41" s="318"/>
      <c r="L41" s="329" t="str">
        <f t="shared" si="6"/>
        <v/>
      </c>
      <c r="M41" s="42" t="str">
        <f t="shared" si="16"/>
        <v/>
      </c>
      <c r="N41" s="43" t="str">
        <f t="shared" si="17"/>
        <v/>
      </c>
      <c r="O41" s="319"/>
    </row>
    <row r="42" spans="1:15" ht="15.75" x14ac:dyDescent="0.25">
      <c r="A42" s="310" t="s">
        <v>74</v>
      </c>
      <c r="B42" s="41">
        <v>1</v>
      </c>
      <c r="C42" s="41">
        <v>1000</v>
      </c>
      <c r="D42" s="311">
        <f t="shared" si="13"/>
        <v>1000</v>
      </c>
      <c r="E42" s="45"/>
      <c r="F42" s="312"/>
      <c r="G42" s="42">
        <f t="shared" si="14"/>
        <v>0</v>
      </c>
      <c r="H42" s="43" t="str">
        <f t="shared" si="9"/>
        <v/>
      </c>
      <c r="I42" s="313" t="str">
        <f t="shared" si="15"/>
        <v/>
      </c>
      <c r="J42" s="45"/>
      <c r="K42" s="318"/>
      <c r="L42" s="329" t="str">
        <f t="shared" si="6"/>
        <v/>
      </c>
      <c r="M42" s="42" t="str">
        <f t="shared" si="16"/>
        <v/>
      </c>
      <c r="N42" s="43" t="str">
        <f t="shared" si="17"/>
        <v/>
      </c>
      <c r="O42" s="319"/>
    </row>
    <row r="43" spans="1:15" ht="15.75" x14ac:dyDescent="0.25">
      <c r="A43" s="310" t="s">
        <v>75</v>
      </c>
      <c r="B43" s="41">
        <v>1</v>
      </c>
      <c r="C43" s="41">
        <v>8000</v>
      </c>
      <c r="D43" s="311">
        <f t="shared" si="13"/>
        <v>8000</v>
      </c>
      <c r="E43" s="45"/>
      <c r="F43" s="312"/>
      <c r="G43" s="42">
        <f t="shared" si="14"/>
        <v>0</v>
      </c>
      <c r="H43" s="43" t="str">
        <f t="shared" si="9"/>
        <v/>
      </c>
      <c r="I43" s="313" t="str">
        <f t="shared" si="15"/>
        <v/>
      </c>
      <c r="J43" s="45"/>
      <c r="K43" s="318"/>
      <c r="L43" s="329" t="str">
        <f t="shared" si="6"/>
        <v/>
      </c>
      <c r="M43" s="42" t="str">
        <f t="shared" si="16"/>
        <v/>
      </c>
      <c r="N43" s="43" t="str">
        <f t="shared" si="17"/>
        <v/>
      </c>
      <c r="O43" s="319"/>
    </row>
    <row r="44" spans="1:15" ht="15.75" x14ac:dyDescent="0.25">
      <c r="A44" s="344" t="s">
        <v>76</v>
      </c>
      <c r="B44" s="342"/>
      <c r="C44" s="342"/>
      <c r="D44" s="345"/>
      <c r="E44" s="45"/>
      <c r="F44" s="344" t="str">
        <f>A44</f>
        <v>טכנולוגיה</v>
      </c>
      <c r="G44" s="342"/>
      <c r="H44" s="342"/>
      <c r="I44" s="345"/>
      <c r="J44" s="52"/>
      <c r="K44" s="344" t="str">
        <f>A44</f>
        <v>טכנולוגיה</v>
      </c>
      <c r="L44" s="342"/>
      <c r="M44" s="342"/>
      <c r="N44" s="342"/>
      <c r="O44" s="345"/>
    </row>
    <row r="45" spans="1:15" ht="15.75" x14ac:dyDescent="0.25">
      <c r="A45" s="308" t="s">
        <v>256</v>
      </c>
      <c r="B45" s="40">
        <v>1</v>
      </c>
      <c r="C45" s="41">
        <v>5000</v>
      </c>
      <c r="D45" s="311">
        <f t="shared" ref="D45:D49" si="18">B45*C45</f>
        <v>5000</v>
      </c>
      <c r="E45" s="45"/>
      <c r="F45" s="312"/>
      <c r="G45" s="42">
        <f t="shared" ref="G45:G49" si="19">F45*C45</f>
        <v>0</v>
      </c>
      <c r="H45" s="43" t="str">
        <f t="shared" si="9"/>
        <v/>
      </c>
      <c r="I45" s="313" t="str">
        <f t="shared" ref="I45:I49" si="20">IF(F45&gt;B45,"נא להסביר חריגה כאן","")</f>
        <v/>
      </c>
      <c r="J45" s="45"/>
      <c r="K45" s="318"/>
      <c r="L45" s="329" t="str">
        <f t="shared" si="6"/>
        <v/>
      </c>
      <c r="M45" s="42" t="str">
        <f t="shared" ref="M45:M49" si="21">IFERROR(L45*C45,"")</f>
        <v/>
      </c>
      <c r="N45" s="43" t="str">
        <f t="shared" ref="N45:N49" si="22">IFERROR(IF(M45=0,"",IF(OR(M45-$D45&gt;0,M45-$D45&lt;0), (M45-$D45)/$D45, "")),"")</f>
        <v/>
      </c>
      <c r="O45" s="319"/>
    </row>
    <row r="46" spans="1:15" ht="30" x14ac:dyDescent="0.25">
      <c r="A46" s="308" t="s">
        <v>77</v>
      </c>
      <c r="B46" s="40">
        <v>1</v>
      </c>
      <c r="C46" s="41">
        <v>4500</v>
      </c>
      <c r="D46" s="311">
        <f t="shared" si="18"/>
        <v>4500</v>
      </c>
      <c r="E46" s="45"/>
      <c r="F46" s="312"/>
      <c r="G46" s="42">
        <f t="shared" si="19"/>
        <v>0</v>
      </c>
      <c r="H46" s="43" t="str">
        <f t="shared" si="9"/>
        <v/>
      </c>
      <c r="I46" s="313" t="str">
        <f t="shared" si="20"/>
        <v/>
      </c>
      <c r="J46" s="45"/>
      <c r="K46" s="318"/>
      <c r="L46" s="329" t="str">
        <f t="shared" si="6"/>
        <v/>
      </c>
      <c r="M46" s="42" t="str">
        <f t="shared" si="21"/>
        <v/>
      </c>
      <c r="N46" s="43" t="str">
        <f t="shared" si="22"/>
        <v/>
      </c>
      <c r="O46" s="319"/>
    </row>
    <row r="47" spans="1:15" ht="15.75" x14ac:dyDescent="0.25">
      <c r="A47" s="308" t="s">
        <v>78</v>
      </c>
      <c r="B47" s="40">
        <v>1</v>
      </c>
      <c r="C47" s="41">
        <v>2500</v>
      </c>
      <c r="D47" s="311">
        <f t="shared" si="18"/>
        <v>2500</v>
      </c>
      <c r="E47" s="45"/>
      <c r="F47" s="312"/>
      <c r="G47" s="42">
        <f t="shared" si="19"/>
        <v>0</v>
      </c>
      <c r="H47" s="43" t="str">
        <f t="shared" si="9"/>
        <v/>
      </c>
      <c r="I47" s="313" t="str">
        <f t="shared" si="20"/>
        <v/>
      </c>
      <c r="J47" s="45"/>
      <c r="K47" s="318"/>
      <c r="L47" s="329" t="str">
        <f t="shared" si="6"/>
        <v/>
      </c>
      <c r="M47" s="42" t="str">
        <f t="shared" si="21"/>
        <v/>
      </c>
      <c r="N47" s="43" t="str">
        <f t="shared" si="22"/>
        <v/>
      </c>
      <c r="O47" s="319"/>
    </row>
    <row r="48" spans="1:15" ht="15.75" x14ac:dyDescent="0.25">
      <c r="A48" s="308" t="s">
        <v>79</v>
      </c>
      <c r="B48" s="40">
        <v>1</v>
      </c>
      <c r="C48" s="41">
        <v>3000</v>
      </c>
      <c r="D48" s="311">
        <f t="shared" si="18"/>
        <v>3000</v>
      </c>
      <c r="E48" s="45"/>
      <c r="F48" s="312"/>
      <c r="G48" s="42">
        <f t="shared" si="19"/>
        <v>0</v>
      </c>
      <c r="H48" s="43" t="str">
        <f t="shared" si="9"/>
        <v/>
      </c>
      <c r="I48" s="313" t="str">
        <f t="shared" si="20"/>
        <v/>
      </c>
      <c r="J48" s="45"/>
      <c r="K48" s="318"/>
      <c r="L48" s="329" t="str">
        <f t="shared" si="6"/>
        <v/>
      </c>
      <c r="M48" s="42" t="str">
        <f t="shared" si="21"/>
        <v/>
      </c>
      <c r="N48" s="43" t="str">
        <f t="shared" si="22"/>
        <v/>
      </c>
      <c r="O48" s="319"/>
    </row>
    <row r="49" spans="1:16" ht="15.75" x14ac:dyDescent="0.25">
      <c r="A49" s="308" t="s">
        <v>80</v>
      </c>
      <c r="B49" s="40">
        <v>1</v>
      </c>
      <c r="C49" s="41">
        <v>2500</v>
      </c>
      <c r="D49" s="311">
        <f t="shared" si="18"/>
        <v>2500</v>
      </c>
      <c r="E49" s="45"/>
      <c r="F49" s="312"/>
      <c r="G49" s="42">
        <f t="shared" si="19"/>
        <v>0</v>
      </c>
      <c r="H49" s="43" t="str">
        <f t="shared" si="9"/>
        <v/>
      </c>
      <c r="I49" s="313" t="str">
        <f t="shared" si="20"/>
        <v/>
      </c>
      <c r="J49" s="45"/>
      <c r="K49" s="318"/>
      <c r="L49" s="329" t="str">
        <f t="shared" si="6"/>
        <v/>
      </c>
      <c r="M49" s="42" t="str">
        <f t="shared" si="21"/>
        <v/>
      </c>
      <c r="N49" s="43" t="str">
        <f t="shared" si="22"/>
        <v/>
      </c>
      <c r="O49" s="319"/>
    </row>
    <row r="50" spans="1:16" ht="15.75" x14ac:dyDescent="0.25">
      <c r="A50" s="344" t="s">
        <v>81</v>
      </c>
      <c r="B50" s="342"/>
      <c r="C50" s="342"/>
      <c r="D50" s="345"/>
      <c r="E50" s="45"/>
      <c r="F50" s="344" t="str">
        <f>A50</f>
        <v>ציוד יחודי</v>
      </c>
      <c r="G50" s="342"/>
      <c r="H50" s="342"/>
      <c r="I50" s="345"/>
      <c r="J50" s="52"/>
      <c r="K50" s="344" t="str">
        <f>A50</f>
        <v>ציוד יחודי</v>
      </c>
      <c r="L50" s="342"/>
      <c r="M50" s="342"/>
      <c r="N50" s="342"/>
      <c r="O50" s="345"/>
    </row>
    <row r="51" spans="1:16" ht="15.75" x14ac:dyDescent="0.25">
      <c r="A51" s="308" t="s">
        <v>82</v>
      </c>
      <c r="B51" s="40">
        <v>1</v>
      </c>
      <c r="C51" s="41">
        <v>14000</v>
      </c>
      <c r="D51" s="311">
        <f t="shared" ref="D51:D53" si="23">B51*C51</f>
        <v>14000</v>
      </c>
      <c r="E51" s="45"/>
      <c r="F51" s="312"/>
      <c r="G51" s="42">
        <f t="shared" ref="G51:G53" si="24">F51*C51</f>
        <v>0</v>
      </c>
      <c r="H51" s="43" t="str">
        <f t="shared" si="9"/>
        <v/>
      </c>
      <c r="I51" s="313" t="str">
        <f t="shared" ref="I51:I53" si="25">IF(F51&gt;B51,"נא להסביר חריגה כאן","")</f>
        <v/>
      </c>
      <c r="J51" s="45"/>
      <c r="K51" s="318"/>
      <c r="L51" s="329" t="str">
        <f t="shared" si="6"/>
        <v/>
      </c>
      <c r="M51" s="42" t="str">
        <f t="shared" ref="M51:M53" si="26">IFERROR(L51*C51,"")</f>
        <v/>
      </c>
      <c r="N51" s="43" t="str">
        <f t="shared" ref="N51:N54" si="27">IFERROR(IF(M51=0,"",IF(OR(M51-$D51&gt;0,M51-$D51&lt;0), (M51-$D51)/$D51, "")),"")</f>
        <v/>
      </c>
      <c r="O51" s="319"/>
    </row>
    <row r="52" spans="1:16" ht="15.75" x14ac:dyDescent="0.25">
      <c r="A52" s="308" t="s">
        <v>83</v>
      </c>
      <c r="B52" s="40">
        <v>1</v>
      </c>
      <c r="C52" s="41">
        <v>19000</v>
      </c>
      <c r="D52" s="311">
        <f t="shared" si="23"/>
        <v>19000</v>
      </c>
      <c r="E52" s="45"/>
      <c r="F52" s="312"/>
      <c r="G52" s="42">
        <f t="shared" si="24"/>
        <v>0</v>
      </c>
      <c r="H52" s="43" t="str">
        <f t="shared" si="9"/>
        <v/>
      </c>
      <c r="I52" s="313" t="str">
        <f t="shared" si="25"/>
        <v/>
      </c>
      <c r="J52" s="45"/>
      <c r="K52" s="318"/>
      <c r="L52" s="329" t="str">
        <f t="shared" si="6"/>
        <v/>
      </c>
      <c r="M52" s="42" t="str">
        <f t="shared" si="26"/>
        <v/>
      </c>
      <c r="N52" s="43" t="str">
        <f t="shared" si="27"/>
        <v/>
      </c>
      <c r="O52" s="319"/>
    </row>
    <row r="53" spans="1:16" ht="15.75" x14ac:dyDescent="0.25">
      <c r="A53" s="308" t="s">
        <v>84</v>
      </c>
      <c r="B53" s="40">
        <v>1</v>
      </c>
      <c r="C53" s="41">
        <v>10000</v>
      </c>
      <c r="D53" s="311">
        <f t="shared" si="23"/>
        <v>10000</v>
      </c>
      <c r="E53" s="45"/>
      <c r="F53" s="312"/>
      <c r="G53" s="42">
        <f t="shared" si="24"/>
        <v>0</v>
      </c>
      <c r="H53" s="43" t="str">
        <f t="shared" si="9"/>
        <v/>
      </c>
      <c r="I53" s="313" t="str">
        <f t="shared" si="25"/>
        <v/>
      </c>
      <c r="J53" s="45"/>
      <c r="K53" s="318"/>
      <c r="L53" s="329" t="str">
        <f t="shared" si="6"/>
        <v/>
      </c>
      <c r="M53" s="42" t="str">
        <f t="shared" si="26"/>
        <v/>
      </c>
      <c r="N53" s="43" t="str">
        <f t="shared" si="27"/>
        <v/>
      </c>
      <c r="O53" s="319"/>
    </row>
    <row r="54" spans="1:16" ht="17.25" customHeight="1" thickBot="1" x14ac:dyDescent="0.3">
      <c r="A54" s="339" t="s">
        <v>211</v>
      </c>
      <c r="B54" s="340"/>
      <c r="C54" s="340"/>
      <c r="D54" s="254">
        <f>SUM(D8:D53)</f>
        <v>150750</v>
      </c>
      <c r="E54" s="44"/>
      <c r="F54" s="314"/>
      <c r="G54" s="315">
        <f>SUM(G8:G53)</f>
        <v>0</v>
      </c>
      <c r="H54" s="316" t="str">
        <f>IF(G54=0,"",IF(OR(G54-$D54&gt;0,G54-$D54&lt;0),(G54-$D54)/$D54, ""))</f>
        <v/>
      </c>
      <c r="I54" s="317"/>
      <c r="J54" s="44"/>
      <c r="K54" s="320"/>
      <c r="L54" s="321"/>
      <c r="M54" s="315">
        <f>SUM(M8:M53)</f>
        <v>0</v>
      </c>
      <c r="N54" s="316" t="str">
        <f t="shared" si="27"/>
        <v/>
      </c>
      <c r="O54" s="317"/>
    </row>
    <row r="55" spans="1:16" ht="15.75" x14ac:dyDescent="0.25">
      <c r="A55" s="54"/>
      <c r="B55" s="53"/>
      <c r="C55" s="53"/>
      <c r="D55" s="55"/>
      <c r="E55" s="44"/>
      <c r="F55" s="56"/>
      <c r="G55" s="55"/>
      <c r="H55" s="57"/>
      <c r="I55" s="58"/>
      <c r="J55" s="44"/>
      <c r="K55" s="58"/>
      <c r="L55" s="59"/>
      <c r="M55" s="55"/>
      <c r="N55" s="55"/>
      <c r="O55" s="55"/>
      <c r="P55" s="55"/>
    </row>
    <row r="56" spans="1:16" ht="15.75" x14ac:dyDescent="0.25">
      <c r="A56" s="341" t="s">
        <v>193</v>
      </c>
      <c r="B56" s="342"/>
      <c r="C56" s="342"/>
      <c r="D56" s="343"/>
      <c r="E56" s="44"/>
      <c r="F56" s="60"/>
      <c r="G56" s="61">
        <f>G54*(1+(I2-1)*0.5)</f>
        <v>0</v>
      </c>
      <c r="H56" s="62"/>
      <c r="I56" s="63"/>
      <c r="J56" s="44"/>
      <c r="K56" s="64"/>
      <c r="L56" s="65"/>
      <c r="M56" s="61">
        <f>M54*(1+(O2-1)*0.5)</f>
        <v>0</v>
      </c>
      <c r="N56" s="62"/>
      <c r="O56" s="63"/>
    </row>
    <row r="57" spans="1:16" x14ac:dyDescent="0.2">
      <c r="A57" s="36"/>
      <c r="B57" s="45"/>
      <c r="C57" s="66"/>
      <c r="D57" s="45"/>
      <c r="E57" s="45"/>
      <c r="F57" s="45"/>
      <c r="G57" s="45"/>
      <c r="H57" s="45"/>
      <c r="I57" s="109"/>
      <c r="J57" s="45"/>
      <c r="K57" s="45"/>
      <c r="L57" s="45"/>
      <c r="M57" s="45"/>
      <c r="N57" s="45"/>
      <c r="O57" s="45"/>
    </row>
    <row r="59" spans="1:16" x14ac:dyDescent="0.2">
      <c r="F59" s="21"/>
    </row>
  </sheetData>
  <sheetProtection algorithmName="SHA-512" hashValue="qDpqy3yU8WW82ovpG0z6myBiWmSNzkx+gyVco807buu1RqxXA4+54gp/BuMOVVcsxylQy7CsSds2kFDVqkQJhw==" saltValue="rhrkxTMDlgWzobJ032w24g==" spinCount="100000" sheet="1" formatCells="0" formatColumns="0" formatRows="0"/>
  <mergeCells count="21">
    <mergeCell ref="A1:O1"/>
    <mergeCell ref="A54:C54"/>
    <mergeCell ref="A19:D19"/>
    <mergeCell ref="A7:D7"/>
    <mergeCell ref="F7:I7"/>
    <mergeCell ref="K5:O5"/>
    <mergeCell ref="F19:I19"/>
    <mergeCell ref="K19:O19"/>
    <mergeCell ref="K7:O7"/>
    <mergeCell ref="A5:D5"/>
    <mergeCell ref="F5:I5"/>
    <mergeCell ref="A56:D56"/>
    <mergeCell ref="F38:I38"/>
    <mergeCell ref="K38:O38"/>
    <mergeCell ref="K44:O44"/>
    <mergeCell ref="K50:O50"/>
    <mergeCell ref="F50:I50"/>
    <mergeCell ref="F44:I44"/>
    <mergeCell ref="A44:D44"/>
    <mergeCell ref="A50:D50"/>
    <mergeCell ref="A38:D38"/>
  </mergeCells>
  <conditionalFormatting sqref="H8:H18">
    <cfRule type="cellIs" dxfId="42" priority="16" operator="greaterThan">
      <formula>0</formula>
    </cfRule>
  </conditionalFormatting>
  <conditionalFormatting sqref="H20:H37">
    <cfRule type="cellIs" dxfId="41" priority="14" operator="greaterThan">
      <formula>0</formula>
    </cfRule>
  </conditionalFormatting>
  <conditionalFormatting sqref="H39:H43">
    <cfRule type="cellIs" dxfId="40" priority="12" operator="greaterThan">
      <formula>0</formula>
    </cfRule>
  </conditionalFormatting>
  <conditionalFormatting sqref="H45:H49">
    <cfRule type="cellIs" dxfId="39" priority="10" operator="greaterThan">
      <formula>0</formula>
    </cfRule>
  </conditionalFormatting>
  <conditionalFormatting sqref="H51:H56">
    <cfRule type="cellIs" dxfId="38" priority="2" operator="greaterThan">
      <formula>0</formula>
    </cfRule>
  </conditionalFormatting>
  <conditionalFormatting sqref="N8:N18">
    <cfRule type="cellIs" dxfId="37" priority="15" operator="greaterThan">
      <formula>0</formula>
    </cfRule>
  </conditionalFormatting>
  <conditionalFormatting sqref="N20:N37">
    <cfRule type="cellIs" dxfId="36" priority="13" operator="greaterThan">
      <formula>0</formula>
    </cfRule>
  </conditionalFormatting>
  <conditionalFormatting sqref="N39:N43">
    <cfRule type="cellIs" dxfId="35" priority="11" operator="greaterThan">
      <formula>0</formula>
    </cfRule>
  </conditionalFormatting>
  <conditionalFormatting sqref="N45:N49">
    <cfRule type="cellIs" dxfId="34" priority="9" operator="greaterThan">
      <formula>0</formula>
    </cfRule>
  </conditionalFormatting>
  <conditionalFormatting sqref="N51:N54">
    <cfRule type="cellIs" dxfId="33" priority="5" operator="greaterThan">
      <formula>0</formula>
    </cfRule>
  </conditionalFormatting>
  <conditionalFormatting sqref="N56">
    <cfRule type="cellIs" dxfId="32" priority="1" operator="greaterThan">
      <formula>0</formula>
    </cfRule>
  </conditionalFormatting>
  <dataValidations count="1">
    <dataValidation type="list" allowBlank="1" showInputMessage="1" showErrorMessage="1" sqref="K8:K18 K20:K37 K39:K43 K45:K49 K51:K53">
      <formula1>"מאשר, מאשר חלקי"</formula1>
    </dataValidation>
  </dataValidation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rightToLeft="1" workbookViewId="0">
      <pane ySplit="6" topLeftCell="A7" activePane="bottomLeft" state="frozen"/>
      <selection pane="bottomLeft" sqref="A1:O1"/>
    </sheetView>
  </sheetViews>
  <sheetFormatPr defaultColWidth="9" defaultRowHeight="15" x14ac:dyDescent="0.2"/>
  <cols>
    <col min="1" max="1" width="33.75" style="21" customWidth="1"/>
    <col min="2" max="3" width="9.125" style="21" bestFit="1" customWidth="1"/>
    <col min="4" max="4" width="9.875" style="21" bestFit="1" customWidth="1"/>
    <col min="5" max="5" width="1.25" style="21" customWidth="1"/>
    <col min="6" max="6" width="9" style="143"/>
    <col min="7" max="7" width="9.125" style="143" bestFit="1" customWidth="1"/>
    <col min="8" max="8" width="9" style="143"/>
    <col min="9" max="9" width="12.625" style="148" customWidth="1"/>
    <col min="10" max="10" width="1.125" style="21" customWidth="1"/>
    <col min="11" max="11" width="9" style="142"/>
    <col min="12" max="12" width="11.75" style="142" customWidth="1"/>
    <col min="13" max="13" width="9.125" style="142" bestFit="1" customWidth="1"/>
    <col min="14" max="14" width="9" style="142"/>
    <col min="15" max="15" width="12.125" style="142" customWidth="1"/>
    <col min="16" max="16384" width="9" style="21"/>
  </cols>
  <sheetData>
    <row r="1" spans="1:15" ht="20.25" x14ac:dyDescent="0.3">
      <c r="A1" s="353" t="s">
        <v>85</v>
      </c>
      <c r="B1" s="353"/>
      <c r="C1" s="353"/>
      <c r="D1" s="353"/>
      <c r="E1" s="353"/>
      <c r="F1" s="353"/>
      <c r="G1" s="353"/>
      <c r="H1" s="353"/>
      <c r="I1" s="353"/>
      <c r="J1" s="353"/>
      <c r="K1" s="353"/>
      <c r="L1" s="353"/>
      <c r="M1" s="353"/>
      <c r="N1" s="353"/>
      <c r="O1" s="353"/>
    </row>
    <row r="2" spans="1:15" ht="15.75" x14ac:dyDescent="0.25">
      <c r="A2" s="122" t="s">
        <v>9</v>
      </c>
      <c r="B2" s="68"/>
      <c r="C2" s="67"/>
      <c r="D2" s="46"/>
      <c r="E2" s="46"/>
      <c r="F2" s="142"/>
      <c r="G2" s="142"/>
      <c r="H2" s="146" t="s">
        <v>33</v>
      </c>
      <c r="I2" s="147"/>
      <c r="J2" s="46"/>
      <c r="N2" s="146" t="s">
        <v>34</v>
      </c>
      <c r="O2" s="151"/>
    </row>
    <row r="3" spans="1:15" ht="15.75" x14ac:dyDescent="0.25">
      <c r="A3" s="69" t="s">
        <v>194</v>
      </c>
      <c r="C3" s="70"/>
      <c r="F3" s="142"/>
    </row>
    <row r="4" spans="1:15" ht="15.75" thickBot="1" x14ac:dyDescent="0.25">
      <c r="A4" s="34"/>
      <c r="C4" s="70"/>
      <c r="E4" s="46"/>
      <c r="F4" s="142"/>
      <c r="J4" s="46"/>
    </row>
    <row r="5" spans="1:15" ht="16.5" thickBot="1" x14ac:dyDescent="0.3">
      <c r="A5" s="335" t="s">
        <v>35</v>
      </c>
      <c r="B5" s="336"/>
      <c r="C5" s="336"/>
      <c r="D5" s="337"/>
      <c r="E5" s="38"/>
      <c r="F5" s="350" t="s">
        <v>36</v>
      </c>
      <c r="G5" s="351"/>
      <c r="H5" s="351"/>
      <c r="I5" s="352"/>
      <c r="J5" s="38"/>
      <c r="K5" s="350" t="s">
        <v>37</v>
      </c>
      <c r="L5" s="351"/>
      <c r="M5" s="351"/>
      <c r="N5" s="351"/>
      <c r="O5" s="352"/>
    </row>
    <row r="6" spans="1:15" ht="63.75" thickBot="1" x14ac:dyDescent="0.25">
      <c r="A6" s="293" t="s">
        <v>13</v>
      </c>
      <c r="B6" s="294" t="s">
        <v>14</v>
      </c>
      <c r="C6" s="294" t="s">
        <v>15</v>
      </c>
      <c r="D6" s="295" t="s">
        <v>16</v>
      </c>
      <c r="E6" s="45"/>
      <c r="F6" s="300" t="s">
        <v>38</v>
      </c>
      <c r="G6" s="301" t="s">
        <v>18</v>
      </c>
      <c r="H6" s="302" t="s">
        <v>19</v>
      </c>
      <c r="I6" s="307" t="s">
        <v>20</v>
      </c>
      <c r="J6" s="45"/>
      <c r="K6" s="300" t="s">
        <v>21</v>
      </c>
      <c r="L6" s="301" t="s">
        <v>22</v>
      </c>
      <c r="M6" s="301" t="s">
        <v>23</v>
      </c>
      <c r="N6" s="294" t="s">
        <v>19</v>
      </c>
      <c r="O6" s="295" t="s">
        <v>24</v>
      </c>
    </row>
    <row r="7" spans="1:15" ht="15.75" x14ac:dyDescent="0.25">
      <c r="A7" s="347" t="s">
        <v>39</v>
      </c>
      <c r="B7" s="348"/>
      <c r="C7" s="348"/>
      <c r="D7" s="349"/>
      <c r="E7" s="45"/>
      <c r="F7" s="354" t="str">
        <f>A7</f>
        <v>ריהוט</v>
      </c>
      <c r="G7" s="355"/>
      <c r="H7" s="355"/>
      <c r="I7" s="356"/>
      <c r="J7" s="52"/>
      <c r="K7" s="354" t="str">
        <f>A7</f>
        <v>ריהוט</v>
      </c>
      <c r="L7" s="355"/>
      <c r="M7" s="355"/>
      <c r="N7" s="355"/>
      <c r="O7" s="356"/>
    </row>
    <row r="8" spans="1:15" ht="20.25" customHeight="1" x14ac:dyDescent="0.2">
      <c r="A8" s="130" t="s">
        <v>40</v>
      </c>
      <c r="B8" s="72">
        <v>1</v>
      </c>
      <c r="C8" s="73">
        <v>800</v>
      </c>
      <c r="D8" s="277">
        <f>B8*C8</f>
        <v>800</v>
      </c>
      <c r="E8" s="46"/>
      <c r="F8" s="255"/>
      <c r="G8" s="144">
        <f t="shared" ref="G8:G19" si="0">F8*C8</f>
        <v>0</v>
      </c>
      <c r="H8" s="149" t="str">
        <f t="shared" ref="H8:H19" si="1">IF(G8=0,"",IF(OR(G8-$D8&gt;0,G8-$D8&lt;0), (G8-$D8)/$D8, ""))</f>
        <v/>
      </c>
      <c r="I8" s="256" t="str">
        <f t="shared" ref="I8:I19" si="2">IF(F8&gt;B8,"נא להסביר חריגה כאן","")</f>
        <v/>
      </c>
      <c r="J8" s="45"/>
      <c r="K8" s="279"/>
      <c r="L8" s="329" t="str">
        <f>IF(ISBLANK(K8), "", IF(K8="מאשר", F8, "למלא כמות"))</f>
        <v/>
      </c>
      <c r="M8" s="144" t="str">
        <f t="shared" ref="M8:M19" si="3">IFERROR(L8*C8,"")</f>
        <v/>
      </c>
      <c r="N8" s="149" t="str">
        <f t="shared" ref="N8:N19" si="4">IFERROR(IF(M8=0,"",IF(OR(M8-$D8&gt;0,M8-$D8&lt;0), (M8-$D8)/$D8, "")),"")</f>
        <v/>
      </c>
      <c r="O8" s="280"/>
    </row>
    <row r="9" spans="1:15" ht="15.75" x14ac:dyDescent="0.2">
      <c r="A9" s="130" t="s">
        <v>41</v>
      </c>
      <c r="B9" s="72">
        <v>1</v>
      </c>
      <c r="C9" s="73">
        <v>600</v>
      </c>
      <c r="D9" s="277">
        <f t="shared" ref="D9:D18" si="5">B9*C9</f>
        <v>600</v>
      </c>
      <c r="E9" s="46"/>
      <c r="F9" s="255"/>
      <c r="G9" s="144">
        <f t="shared" si="0"/>
        <v>0</v>
      </c>
      <c r="H9" s="149" t="str">
        <f t="shared" si="1"/>
        <v/>
      </c>
      <c r="I9" s="256" t="str">
        <f t="shared" si="2"/>
        <v/>
      </c>
      <c r="J9" s="45"/>
      <c r="K9" s="279"/>
      <c r="L9" s="329" t="str">
        <f t="shared" ref="L9:L33" si="6">IF(ISBLANK(K9), "", IF(K9="מאשר", F9, "למלא כמות"))</f>
        <v/>
      </c>
      <c r="M9" s="144" t="str">
        <f t="shared" si="3"/>
        <v/>
      </c>
      <c r="N9" s="149" t="str">
        <f t="shared" si="4"/>
        <v/>
      </c>
      <c r="O9" s="280"/>
    </row>
    <row r="10" spans="1:15" ht="15.75" x14ac:dyDescent="0.2">
      <c r="A10" s="131" t="s">
        <v>86</v>
      </c>
      <c r="B10" s="74">
        <v>1</v>
      </c>
      <c r="C10" s="73">
        <v>700</v>
      </c>
      <c r="D10" s="277">
        <f t="shared" si="5"/>
        <v>700</v>
      </c>
      <c r="E10" s="46"/>
      <c r="F10" s="255"/>
      <c r="G10" s="144">
        <f t="shared" si="0"/>
        <v>0</v>
      </c>
      <c r="H10" s="149" t="str">
        <f t="shared" si="1"/>
        <v/>
      </c>
      <c r="I10" s="256" t="str">
        <f t="shared" si="2"/>
        <v/>
      </c>
      <c r="J10" s="45"/>
      <c r="K10" s="279"/>
      <c r="L10" s="329" t="str">
        <f t="shared" si="6"/>
        <v/>
      </c>
      <c r="M10" s="144" t="str">
        <f t="shared" si="3"/>
        <v/>
      </c>
      <c r="N10" s="149" t="str">
        <f t="shared" si="4"/>
        <v/>
      </c>
      <c r="O10" s="280"/>
    </row>
    <row r="11" spans="1:15" ht="15.75" x14ac:dyDescent="0.2">
      <c r="A11" s="132" t="s">
        <v>42</v>
      </c>
      <c r="B11" s="124">
        <v>1</v>
      </c>
      <c r="C11" s="125">
        <v>850</v>
      </c>
      <c r="D11" s="266">
        <f t="shared" si="5"/>
        <v>850</v>
      </c>
      <c r="E11" s="46"/>
      <c r="F11" s="255"/>
      <c r="G11" s="144">
        <f t="shared" si="0"/>
        <v>0</v>
      </c>
      <c r="H11" s="149" t="str">
        <f t="shared" si="1"/>
        <v/>
      </c>
      <c r="I11" s="256" t="str">
        <f t="shared" si="2"/>
        <v/>
      </c>
      <c r="J11" s="45"/>
      <c r="K11" s="279"/>
      <c r="L11" s="329" t="str">
        <f t="shared" si="6"/>
        <v/>
      </c>
      <c r="M11" s="144" t="str">
        <f t="shared" si="3"/>
        <v/>
      </c>
      <c r="N11" s="149" t="str">
        <f t="shared" si="4"/>
        <v/>
      </c>
      <c r="O11" s="280"/>
    </row>
    <row r="12" spans="1:15" ht="15.75" x14ac:dyDescent="0.2">
      <c r="A12" s="133" t="s">
        <v>43</v>
      </c>
      <c r="B12" s="126">
        <v>1</v>
      </c>
      <c r="C12" s="125">
        <v>2600</v>
      </c>
      <c r="D12" s="266">
        <f t="shared" si="5"/>
        <v>2600</v>
      </c>
      <c r="E12" s="46"/>
      <c r="F12" s="255"/>
      <c r="G12" s="144">
        <f t="shared" si="0"/>
        <v>0</v>
      </c>
      <c r="H12" s="149" t="str">
        <f t="shared" si="1"/>
        <v/>
      </c>
      <c r="I12" s="256" t="str">
        <f t="shared" si="2"/>
        <v/>
      </c>
      <c r="J12" s="45"/>
      <c r="K12" s="279"/>
      <c r="L12" s="329" t="str">
        <f t="shared" si="6"/>
        <v/>
      </c>
      <c r="M12" s="144" t="str">
        <f t="shared" si="3"/>
        <v/>
      </c>
      <c r="N12" s="149" t="str">
        <f t="shared" si="4"/>
        <v/>
      </c>
      <c r="O12" s="280"/>
    </row>
    <row r="13" spans="1:15" ht="15.75" x14ac:dyDescent="0.2">
      <c r="A13" s="133" t="s">
        <v>44</v>
      </c>
      <c r="B13" s="126">
        <v>1</v>
      </c>
      <c r="C13" s="125">
        <v>6000</v>
      </c>
      <c r="D13" s="266">
        <f t="shared" si="5"/>
        <v>6000</v>
      </c>
      <c r="E13" s="46"/>
      <c r="F13" s="255"/>
      <c r="G13" s="144">
        <f t="shared" si="0"/>
        <v>0</v>
      </c>
      <c r="H13" s="149" t="str">
        <f t="shared" si="1"/>
        <v/>
      </c>
      <c r="I13" s="256" t="str">
        <f t="shared" si="2"/>
        <v/>
      </c>
      <c r="J13" s="45"/>
      <c r="K13" s="279"/>
      <c r="L13" s="329" t="str">
        <f t="shared" si="6"/>
        <v/>
      </c>
      <c r="M13" s="144" t="str">
        <f t="shared" si="3"/>
        <v/>
      </c>
      <c r="N13" s="149" t="str">
        <f t="shared" si="4"/>
        <v/>
      </c>
      <c r="O13" s="280"/>
    </row>
    <row r="14" spans="1:15" ht="15.75" x14ac:dyDescent="0.2">
      <c r="A14" s="134" t="s">
        <v>45</v>
      </c>
      <c r="B14" s="126">
        <v>1</v>
      </c>
      <c r="C14" s="125">
        <v>650</v>
      </c>
      <c r="D14" s="266">
        <f t="shared" si="5"/>
        <v>650</v>
      </c>
      <c r="E14" s="46"/>
      <c r="F14" s="255"/>
      <c r="G14" s="144">
        <f t="shared" si="0"/>
        <v>0</v>
      </c>
      <c r="H14" s="149" t="str">
        <f t="shared" si="1"/>
        <v/>
      </c>
      <c r="I14" s="256" t="str">
        <f t="shared" si="2"/>
        <v/>
      </c>
      <c r="J14" s="45"/>
      <c r="K14" s="279"/>
      <c r="L14" s="329" t="str">
        <f t="shared" si="6"/>
        <v/>
      </c>
      <c r="M14" s="144" t="str">
        <f t="shared" si="3"/>
        <v/>
      </c>
      <c r="N14" s="149" t="str">
        <f t="shared" si="4"/>
        <v/>
      </c>
      <c r="O14" s="280"/>
    </row>
    <row r="15" spans="1:15" ht="15.75" x14ac:dyDescent="0.2">
      <c r="A15" s="132" t="s">
        <v>46</v>
      </c>
      <c r="B15" s="124">
        <v>3</v>
      </c>
      <c r="C15" s="125">
        <v>150</v>
      </c>
      <c r="D15" s="266">
        <f t="shared" si="5"/>
        <v>450</v>
      </c>
      <c r="E15" s="46"/>
      <c r="F15" s="255"/>
      <c r="G15" s="144">
        <f t="shared" si="0"/>
        <v>0</v>
      </c>
      <c r="H15" s="149" t="str">
        <f t="shared" si="1"/>
        <v/>
      </c>
      <c r="I15" s="256" t="str">
        <f t="shared" si="2"/>
        <v/>
      </c>
      <c r="J15" s="45"/>
      <c r="K15" s="279"/>
      <c r="L15" s="329" t="str">
        <f t="shared" si="6"/>
        <v/>
      </c>
      <c r="M15" s="144" t="str">
        <f t="shared" si="3"/>
        <v/>
      </c>
      <c r="N15" s="149" t="str">
        <f t="shared" si="4"/>
        <v/>
      </c>
      <c r="O15" s="280"/>
    </row>
    <row r="16" spans="1:15" ht="15.75" x14ac:dyDescent="0.2">
      <c r="A16" s="132" t="s">
        <v>47</v>
      </c>
      <c r="B16" s="127">
        <v>1</v>
      </c>
      <c r="C16" s="128">
        <v>1000</v>
      </c>
      <c r="D16" s="266">
        <f t="shared" si="5"/>
        <v>1000</v>
      </c>
      <c r="E16" s="46"/>
      <c r="F16" s="255"/>
      <c r="G16" s="144">
        <f t="shared" si="0"/>
        <v>0</v>
      </c>
      <c r="H16" s="149" t="str">
        <f t="shared" si="1"/>
        <v/>
      </c>
      <c r="I16" s="256" t="str">
        <f t="shared" si="2"/>
        <v/>
      </c>
      <c r="J16" s="45"/>
      <c r="K16" s="279"/>
      <c r="L16" s="329" t="str">
        <f t="shared" si="6"/>
        <v/>
      </c>
      <c r="M16" s="144" t="str">
        <f t="shared" si="3"/>
        <v/>
      </c>
      <c r="N16" s="149" t="str">
        <f t="shared" si="4"/>
        <v/>
      </c>
      <c r="O16" s="280"/>
    </row>
    <row r="17" spans="1:15" ht="15.75" x14ac:dyDescent="0.2">
      <c r="A17" s="135" t="s">
        <v>48</v>
      </c>
      <c r="B17" s="124">
        <v>1</v>
      </c>
      <c r="C17" s="125">
        <v>2000</v>
      </c>
      <c r="D17" s="266">
        <f t="shared" si="5"/>
        <v>2000</v>
      </c>
      <c r="E17" s="46"/>
      <c r="F17" s="255"/>
      <c r="G17" s="144">
        <f t="shared" si="0"/>
        <v>0</v>
      </c>
      <c r="H17" s="149" t="str">
        <f t="shared" si="1"/>
        <v/>
      </c>
      <c r="I17" s="256" t="str">
        <f t="shared" si="2"/>
        <v/>
      </c>
      <c r="J17" s="45"/>
      <c r="K17" s="279"/>
      <c r="L17" s="329" t="str">
        <f t="shared" si="6"/>
        <v/>
      </c>
      <c r="M17" s="144" t="str">
        <f t="shared" si="3"/>
        <v/>
      </c>
      <c r="N17" s="149" t="str">
        <f t="shared" si="4"/>
        <v/>
      </c>
      <c r="O17" s="280"/>
    </row>
    <row r="18" spans="1:15" ht="15.75" x14ac:dyDescent="0.2">
      <c r="A18" s="134" t="s">
        <v>49</v>
      </c>
      <c r="B18" s="126">
        <v>2</v>
      </c>
      <c r="C18" s="125">
        <v>2000</v>
      </c>
      <c r="D18" s="266">
        <f t="shared" si="5"/>
        <v>4000</v>
      </c>
      <c r="E18" s="46"/>
      <c r="F18" s="255"/>
      <c r="G18" s="144">
        <f t="shared" si="0"/>
        <v>0</v>
      </c>
      <c r="H18" s="149" t="str">
        <f t="shared" si="1"/>
        <v/>
      </c>
      <c r="I18" s="256" t="str">
        <f t="shared" si="2"/>
        <v/>
      </c>
      <c r="J18" s="45"/>
      <c r="K18" s="279"/>
      <c r="L18" s="329" t="str">
        <f t="shared" si="6"/>
        <v/>
      </c>
      <c r="M18" s="144" t="str">
        <f t="shared" si="3"/>
        <v/>
      </c>
      <c r="N18" s="149" t="str">
        <f t="shared" si="4"/>
        <v/>
      </c>
      <c r="O18" s="280"/>
    </row>
    <row r="19" spans="1:15" ht="15.75" x14ac:dyDescent="0.2">
      <c r="A19" s="136" t="s">
        <v>50</v>
      </c>
      <c r="B19" s="126">
        <v>1</v>
      </c>
      <c r="C19" s="125">
        <v>500</v>
      </c>
      <c r="D19" s="266">
        <f>B19*C19</f>
        <v>500</v>
      </c>
      <c r="E19" s="46"/>
      <c r="F19" s="255"/>
      <c r="G19" s="144">
        <f t="shared" si="0"/>
        <v>0</v>
      </c>
      <c r="H19" s="149" t="str">
        <f t="shared" si="1"/>
        <v/>
      </c>
      <c r="I19" s="256" t="str">
        <f t="shared" si="2"/>
        <v/>
      </c>
      <c r="J19" s="45"/>
      <c r="K19" s="279"/>
      <c r="L19" s="329" t="str">
        <f t="shared" si="6"/>
        <v/>
      </c>
      <c r="M19" s="144" t="str">
        <f t="shared" si="3"/>
        <v/>
      </c>
      <c r="N19" s="149" t="str">
        <f t="shared" si="4"/>
        <v/>
      </c>
      <c r="O19" s="280"/>
    </row>
    <row r="20" spans="1:15" ht="15.75" x14ac:dyDescent="0.25">
      <c r="A20" s="344" t="s">
        <v>51</v>
      </c>
      <c r="B20" s="342"/>
      <c r="C20" s="342"/>
      <c r="D20" s="345"/>
      <c r="E20" s="46"/>
      <c r="F20" s="357" t="str">
        <f>A20</f>
        <v>תנועה</v>
      </c>
      <c r="G20" s="358"/>
      <c r="H20" s="358"/>
      <c r="I20" s="359"/>
      <c r="J20" s="52"/>
      <c r="K20" s="357" t="str">
        <f>A20</f>
        <v>תנועה</v>
      </c>
      <c r="L20" s="358"/>
      <c r="M20" s="358"/>
      <c r="N20" s="358"/>
      <c r="O20" s="359"/>
    </row>
    <row r="21" spans="1:15" ht="15.75" x14ac:dyDescent="0.2">
      <c r="A21" s="138" t="s">
        <v>52</v>
      </c>
      <c r="B21" s="125">
        <v>3</v>
      </c>
      <c r="C21" s="125">
        <v>300</v>
      </c>
      <c r="D21" s="266">
        <f t="shared" ref="D21:D57" si="7">B21*C21</f>
        <v>900</v>
      </c>
      <c r="E21" s="46"/>
      <c r="F21" s="255"/>
      <c r="G21" s="144">
        <f t="shared" ref="G21:G33" si="8">F21*C21</f>
        <v>0</v>
      </c>
      <c r="H21" s="149" t="str">
        <f t="shared" ref="H21:H33" si="9">IF(G21=0,"",IF(OR(G21-$D21&gt;0,G21-$D21&lt;0), (G21-$D21)/$D21, ""))</f>
        <v/>
      </c>
      <c r="I21" s="256" t="str">
        <f t="shared" ref="I21:I33" si="10">IF(F21&gt;B21,"נא להסביר חריגה כאן","")</f>
        <v/>
      </c>
      <c r="J21" s="45"/>
      <c r="K21" s="279"/>
      <c r="L21" s="329" t="str">
        <f t="shared" si="6"/>
        <v/>
      </c>
      <c r="M21" s="144" t="str">
        <f t="shared" ref="M21:M33" si="11">IFERROR(L21*C21,"")</f>
        <v/>
      </c>
      <c r="N21" s="149" t="str">
        <f t="shared" ref="N21:N33" si="12">IFERROR(IF(M21=0,"",IF(OR(M21-$D21&gt;0,M21-$D21&lt;0), (M21-$D21)/$D21, "")),"")</f>
        <v/>
      </c>
      <c r="O21" s="280"/>
    </row>
    <row r="22" spans="1:15" ht="15.75" x14ac:dyDescent="0.2">
      <c r="A22" s="139" t="s">
        <v>53</v>
      </c>
      <c r="B22" s="125">
        <v>2</v>
      </c>
      <c r="C22" s="125">
        <v>500</v>
      </c>
      <c r="D22" s="266">
        <f t="shared" si="7"/>
        <v>1000</v>
      </c>
      <c r="E22" s="46"/>
      <c r="F22" s="255"/>
      <c r="G22" s="144">
        <f t="shared" si="8"/>
        <v>0</v>
      </c>
      <c r="H22" s="149" t="str">
        <f t="shared" si="9"/>
        <v/>
      </c>
      <c r="I22" s="256" t="str">
        <f t="shared" si="10"/>
        <v/>
      </c>
      <c r="J22" s="45"/>
      <c r="K22" s="279"/>
      <c r="L22" s="329" t="str">
        <f t="shared" si="6"/>
        <v/>
      </c>
      <c r="M22" s="144" t="str">
        <f t="shared" si="11"/>
        <v/>
      </c>
      <c r="N22" s="149" t="str">
        <f t="shared" si="12"/>
        <v/>
      </c>
      <c r="O22" s="280"/>
    </row>
    <row r="23" spans="1:15" ht="15.75" x14ac:dyDescent="0.2">
      <c r="A23" s="139" t="s">
        <v>57</v>
      </c>
      <c r="B23" s="125">
        <v>1</v>
      </c>
      <c r="C23" s="125">
        <v>2500</v>
      </c>
      <c r="D23" s="266">
        <f t="shared" si="7"/>
        <v>2500</v>
      </c>
      <c r="E23" s="46"/>
      <c r="F23" s="255"/>
      <c r="G23" s="144">
        <f t="shared" si="8"/>
        <v>0</v>
      </c>
      <c r="H23" s="149" t="str">
        <f t="shared" si="9"/>
        <v/>
      </c>
      <c r="I23" s="256" t="str">
        <f t="shared" si="10"/>
        <v/>
      </c>
      <c r="J23" s="45"/>
      <c r="K23" s="279"/>
      <c r="L23" s="329" t="str">
        <f t="shared" si="6"/>
        <v/>
      </c>
      <c r="M23" s="144" t="str">
        <f t="shared" si="11"/>
        <v/>
      </c>
      <c r="N23" s="149" t="str">
        <f t="shared" si="12"/>
        <v/>
      </c>
      <c r="O23" s="280"/>
    </row>
    <row r="24" spans="1:15" ht="15.75" x14ac:dyDescent="0.2">
      <c r="A24" s="139" t="s">
        <v>87</v>
      </c>
      <c r="B24" s="125">
        <v>1</v>
      </c>
      <c r="C24" s="125">
        <v>1500</v>
      </c>
      <c r="D24" s="266">
        <f t="shared" si="7"/>
        <v>1500</v>
      </c>
      <c r="E24" s="46"/>
      <c r="F24" s="255"/>
      <c r="G24" s="144">
        <f t="shared" si="8"/>
        <v>0</v>
      </c>
      <c r="H24" s="149" t="str">
        <f t="shared" si="9"/>
        <v/>
      </c>
      <c r="I24" s="256" t="str">
        <f t="shared" si="10"/>
        <v/>
      </c>
      <c r="J24" s="45"/>
      <c r="K24" s="279"/>
      <c r="L24" s="329" t="str">
        <f t="shared" si="6"/>
        <v/>
      </c>
      <c r="M24" s="144" t="str">
        <f t="shared" si="11"/>
        <v/>
      </c>
      <c r="N24" s="149" t="str">
        <f t="shared" si="12"/>
        <v/>
      </c>
      <c r="O24" s="280"/>
    </row>
    <row r="25" spans="1:15" ht="15.75" x14ac:dyDescent="0.2">
      <c r="A25" s="138" t="s">
        <v>64</v>
      </c>
      <c r="B25" s="125">
        <v>1</v>
      </c>
      <c r="C25" s="125">
        <v>550</v>
      </c>
      <c r="D25" s="266">
        <f t="shared" si="7"/>
        <v>550</v>
      </c>
      <c r="E25" s="46"/>
      <c r="F25" s="255"/>
      <c r="G25" s="144">
        <f t="shared" si="8"/>
        <v>0</v>
      </c>
      <c r="H25" s="149" t="str">
        <f t="shared" si="9"/>
        <v/>
      </c>
      <c r="I25" s="256" t="str">
        <f t="shared" si="10"/>
        <v/>
      </c>
      <c r="J25" s="45"/>
      <c r="K25" s="279"/>
      <c r="L25" s="329" t="str">
        <f t="shared" si="6"/>
        <v/>
      </c>
      <c r="M25" s="144" t="str">
        <f t="shared" si="11"/>
        <v/>
      </c>
      <c r="N25" s="149" t="str">
        <f t="shared" si="12"/>
        <v/>
      </c>
      <c r="O25" s="280"/>
    </row>
    <row r="26" spans="1:15" ht="15.75" x14ac:dyDescent="0.2">
      <c r="A26" s="133" t="s">
        <v>56</v>
      </c>
      <c r="B26" s="125">
        <v>1</v>
      </c>
      <c r="C26" s="125">
        <v>3000</v>
      </c>
      <c r="D26" s="266">
        <f t="shared" si="7"/>
        <v>3000</v>
      </c>
      <c r="E26" s="46"/>
      <c r="F26" s="255"/>
      <c r="G26" s="144">
        <f t="shared" si="8"/>
        <v>0</v>
      </c>
      <c r="H26" s="149" t="str">
        <f t="shared" si="9"/>
        <v/>
      </c>
      <c r="I26" s="256" t="str">
        <f t="shared" si="10"/>
        <v/>
      </c>
      <c r="J26" s="45"/>
      <c r="K26" s="279"/>
      <c r="L26" s="329" t="str">
        <f t="shared" si="6"/>
        <v/>
      </c>
      <c r="M26" s="144" t="str">
        <f t="shared" si="11"/>
        <v/>
      </c>
      <c r="N26" s="149" t="str">
        <f t="shared" si="12"/>
        <v/>
      </c>
      <c r="O26" s="280"/>
    </row>
    <row r="27" spans="1:15" ht="15.75" x14ac:dyDescent="0.2">
      <c r="A27" s="138" t="s">
        <v>58</v>
      </c>
      <c r="B27" s="125">
        <v>1</v>
      </c>
      <c r="C27" s="125">
        <v>1800</v>
      </c>
      <c r="D27" s="266">
        <f t="shared" si="7"/>
        <v>1800</v>
      </c>
      <c r="E27" s="46"/>
      <c r="F27" s="255"/>
      <c r="G27" s="144">
        <f t="shared" si="8"/>
        <v>0</v>
      </c>
      <c r="H27" s="149" t="str">
        <f t="shared" si="9"/>
        <v/>
      </c>
      <c r="I27" s="256" t="str">
        <f t="shared" si="10"/>
        <v/>
      </c>
      <c r="J27" s="45"/>
      <c r="K27" s="279"/>
      <c r="L27" s="329" t="str">
        <f t="shared" si="6"/>
        <v/>
      </c>
      <c r="M27" s="144" t="str">
        <f t="shared" si="11"/>
        <v/>
      </c>
      <c r="N27" s="149" t="str">
        <f t="shared" si="12"/>
        <v/>
      </c>
      <c r="O27" s="280"/>
    </row>
    <row r="28" spans="1:15" ht="15.75" x14ac:dyDescent="0.2">
      <c r="A28" s="138" t="s">
        <v>88</v>
      </c>
      <c r="B28" s="125">
        <v>1</v>
      </c>
      <c r="C28" s="125">
        <v>2500</v>
      </c>
      <c r="D28" s="266">
        <f t="shared" si="7"/>
        <v>2500</v>
      </c>
      <c r="E28" s="46"/>
      <c r="F28" s="255"/>
      <c r="G28" s="144">
        <f t="shared" si="8"/>
        <v>0</v>
      </c>
      <c r="H28" s="149" t="str">
        <f t="shared" si="9"/>
        <v/>
      </c>
      <c r="I28" s="256" t="str">
        <f t="shared" si="10"/>
        <v/>
      </c>
      <c r="J28" s="45"/>
      <c r="K28" s="279"/>
      <c r="L28" s="329" t="str">
        <f t="shared" si="6"/>
        <v/>
      </c>
      <c r="M28" s="144" t="str">
        <f t="shared" si="11"/>
        <v/>
      </c>
      <c r="N28" s="149" t="str">
        <f t="shared" si="12"/>
        <v/>
      </c>
      <c r="O28" s="280"/>
    </row>
    <row r="29" spans="1:15" ht="15.75" x14ac:dyDescent="0.2">
      <c r="A29" s="138" t="s">
        <v>55</v>
      </c>
      <c r="B29" s="125">
        <v>1</v>
      </c>
      <c r="C29" s="125">
        <v>1000</v>
      </c>
      <c r="D29" s="266">
        <f t="shared" si="7"/>
        <v>1000</v>
      </c>
      <c r="E29" s="46"/>
      <c r="F29" s="255"/>
      <c r="G29" s="144">
        <f t="shared" si="8"/>
        <v>0</v>
      </c>
      <c r="H29" s="149" t="str">
        <f t="shared" si="9"/>
        <v/>
      </c>
      <c r="I29" s="256" t="str">
        <f t="shared" si="10"/>
        <v/>
      </c>
      <c r="J29" s="45"/>
      <c r="K29" s="279"/>
      <c r="L29" s="329" t="str">
        <f t="shared" si="6"/>
        <v/>
      </c>
      <c r="M29" s="144" t="str">
        <f t="shared" si="11"/>
        <v/>
      </c>
      <c r="N29" s="149" t="str">
        <f t="shared" si="12"/>
        <v/>
      </c>
      <c r="O29" s="280"/>
    </row>
    <row r="30" spans="1:15" ht="15.75" x14ac:dyDescent="0.2">
      <c r="A30" s="133" t="s">
        <v>89</v>
      </c>
      <c r="B30" s="125">
        <v>1</v>
      </c>
      <c r="C30" s="125">
        <v>2800</v>
      </c>
      <c r="D30" s="266">
        <f t="shared" si="7"/>
        <v>2800</v>
      </c>
      <c r="E30" s="46"/>
      <c r="F30" s="255"/>
      <c r="G30" s="144">
        <f t="shared" si="8"/>
        <v>0</v>
      </c>
      <c r="H30" s="149" t="str">
        <f t="shared" si="9"/>
        <v/>
      </c>
      <c r="I30" s="256" t="str">
        <f t="shared" si="10"/>
        <v/>
      </c>
      <c r="J30" s="45"/>
      <c r="K30" s="279"/>
      <c r="L30" s="329" t="str">
        <f t="shared" si="6"/>
        <v/>
      </c>
      <c r="M30" s="144" t="str">
        <f t="shared" si="11"/>
        <v/>
      </c>
      <c r="N30" s="149" t="str">
        <f t="shared" si="12"/>
        <v/>
      </c>
      <c r="O30" s="280"/>
    </row>
    <row r="31" spans="1:15" ht="15.75" x14ac:dyDescent="0.2">
      <c r="A31" s="133" t="s">
        <v>59</v>
      </c>
      <c r="B31" s="125">
        <v>1</v>
      </c>
      <c r="C31" s="125">
        <v>1100</v>
      </c>
      <c r="D31" s="266">
        <f t="shared" si="7"/>
        <v>1100</v>
      </c>
      <c r="E31" s="46"/>
      <c r="F31" s="255"/>
      <c r="G31" s="144">
        <f t="shared" si="8"/>
        <v>0</v>
      </c>
      <c r="H31" s="149" t="str">
        <f t="shared" si="9"/>
        <v/>
      </c>
      <c r="I31" s="256" t="str">
        <f t="shared" si="10"/>
        <v/>
      </c>
      <c r="J31" s="45"/>
      <c r="K31" s="279"/>
      <c r="L31" s="329" t="str">
        <f t="shared" si="6"/>
        <v/>
      </c>
      <c r="M31" s="144" t="str">
        <f t="shared" si="11"/>
        <v/>
      </c>
      <c r="N31" s="149" t="str">
        <f t="shared" si="12"/>
        <v/>
      </c>
      <c r="O31" s="280"/>
    </row>
    <row r="32" spans="1:15" ht="60" x14ac:dyDescent="0.2">
      <c r="A32" s="133" t="s">
        <v>90</v>
      </c>
      <c r="B32" s="125">
        <v>1</v>
      </c>
      <c r="C32" s="125">
        <v>3000</v>
      </c>
      <c r="D32" s="266">
        <f t="shared" si="7"/>
        <v>3000</v>
      </c>
      <c r="E32" s="46"/>
      <c r="F32" s="255"/>
      <c r="G32" s="144">
        <f t="shared" si="8"/>
        <v>0</v>
      </c>
      <c r="H32" s="149" t="str">
        <f t="shared" si="9"/>
        <v/>
      </c>
      <c r="I32" s="256" t="str">
        <f t="shared" si="10"/>
        <v/>
      </c>
      <c r="J32" s="45"/>
      <c r="K32" s="279"/>
      <c r="L32" s="329" t="str">
        <f t="shared" si="6"/>
        <v/>
      </c>
      <c r="M32" s="144" t="str">
        <f t="shared" si="11"/>
        <v/>
      </c>
      <c r="N32" s="149" t="str">
        <f t="shared" si="12"/>
        <v/>
      </c>
      <c r="O32" s="280"/>
    </row>
    <row r="33" spans="1:15" ht="51.75" customHeight="1" x14ac:dyDescent="0.2">
      <c r="A33" s="133" t="s">
        <v>91</v>
      </c>
      <c r="B33" s="125">
        <v>1</v>
      </c>
      <c r="C33" s="125">
        <v>3000</v>
      </c>
      <c r="D33" s="266">
        <f t="shared" si="7"/>
        <v>3000</v>
      </c>
      <c r="E33" s="46"/>
      <c r="F33" s="255"/>
      <c r="G33" s="144">
        <f t="shared" si="8"/>
        <v>0</v>
      </c>
      <c r="H33" s="149" t="str">
        <f t="shared" si="9"/>
        <v/>
      </c>
      <c r="I33" s="256" t="str">
        <f t="shared" si="10"/>
        <v/>
      </c>
      <c r="J33" s="45"/>
      <c r="K33" s="279"/>
      <c r="L33" s="329" t="str">
        <f t="shared" si="6"/>
        <v/>
      </c>
      <c r="M33" s="144" t="str">
        <f t="shared" si="11"/>
        <v/>
      </c>
      <c r="N33" s="149" t="str">
        <f t="shared" si="12"/>
        <v/>
      </c>
      <c r="O33" s="280"/>
    </row>
    <row r="34" spans="1:15" ht="15.75" x14ac:dyDescent="0.25">
      <c r="A34" s="344" t="s">
        <v>70</v>
      </c>
      <c r="B34" s="342"/>
      <c r="C34" s="342"/>
      <c r="D34" s="345"/>
      <c r="E34" s="46"/>
      <c r="F34" s="357" t="str">
        <f>A34</f>
        <v>משחק, אמצעי טיפול והערכות</v>
      </c>
      <c r="G34" s="358"/>
      <c r="H34" s="358"/>
      <c r="I34" s="359"/>
      <c r="J34" s="52"/>
      <c r="K34" s="357" t="str">
        <f>A34</f>
        <v>משחק, אמצעי טיפול והערכות</v>
      </c>
      <c r="L34" s="358"/>
      <c r="M34" s="358"/>
      <c r="N34" s="358"/>
      <c r="O34" s="359"/>
    </row>
    <row r="35" spans="1:15" ht="15.75" x14ac:dyDescent="0.2">
      <c r="A35" s="133" t="s">
        <v>92</v>
      </c>
      <c r="B35" s="125">
        <v>1</v>
      </c>
      <c r="C35" s="125">
        <v>1500</v>
      </c>
      <c r="D35" s="266">
        <f t="shared" si="7"/>
        <v>1500</v>
      </c>
      <c r="E35" s="46"/>
      <c r="F35" s="255"/>
      <c r="G35" s="144">
        <f t="shared" ref="G35:G48" si="13">F35*C35</f>
        <v>0</v>
      </c>
      <c r="H35" s="149" t="str">
        <f t="shared" ref="H35:H57" si="14">IF(G35=0,"",IF(OR(G35-$D35&gt;0,G35-$D35&lt;0), (G35-$D35)/$D35, ""))</f>
        <v/>
      </c>
      <c r="I35" s="256" t="str">
        <f t="shared" ref="I35:I48" si="15">IF(F35&gt;B35,"נא להסביר חריגה כאן","")</f>
        <v/>
      </c>
      <c r="J35" s="45"/>
      <c r="K35" s="279"/>
      <c r="L35" s="152" t="str">
        <f t="shared" ref="L35:L36" si="16">IF(ISBLANK(F35), "", IF(K35="מאשר", F35, "למלא כמות"))</f>
        <v/>
      </c>
      <c r="M35" s="144" t="str">
        <f t="shared" ref="M35:M48" si="17">IFERROR(L35*C35,"")</f>
        <v/>
      </c>
      <c r="N35" s="149" t="str">
        <f t="shared" ref="N35:N48" si="18">IFERROR(IF(M35=0,"",IF(OR(M35-$D35&gt;0,M35-$D35&lt;0), (M35-$D35)/$D35, "")),"")</f>
        <v/>
      </c>
      <c r="O35" s="280"/>
    </row>
    <row r="36" spans="1:15" ht="30" x14ac:dyDescent="0.2">
      <c r="A36" s="133" t="s">
        <v>93</v>
      </c>
      <c r="B36" s="125">
        <v>1</v>
      </c>
      <c r="C36" s="125">
        <v>2000</v>
      </c>
      <c r="D36" s="266">
        <f t="shared" si="7"/>
        <v>2000</v>
      </c>
      <c r="E36" s="46"/>
      <c r="F36" s="255"/>
      <c r="G36" s="144">
        <f t="shared" si="13"/>
        <v>0</v>
      </c>
      <c r="H36" s="149" t="str">
        <f t="shared" si="14"/>
        <v/>
      </c>
      <c r="I36" s="256" t="str">
        <f t="shared" si="15"/>
        <v/>
      </c>
      <c r="J36" s="45"/>
      <c r="K36" s="279"/>
      <c r="L36" s="152" t="str">
        <f t="shared" si="16"/>
        <v/>
      </c>
      <c r="M36" s="144" t="str">
        <f t="shared" si="17"/>
        <v/>
      </c>
      <c r="N36" s="149" t="str">
        <f t="shared" si="18"/>
        <v/>
      </c>
      <c r="O36" s="280"/>
    </row>
    <row r="37" spans="1:15" ht="15.75" x14ac:dyDescent="0.2">
      <c r="A37" s="133" t="s">
        <v>94</v>
      </c>
      <c r="B37" s="125">
        <v>1</v>
      </c>
      <c r="C37" s="125">
        <v>3000</v>
      </c>
      <c r="D37" s="266">
        <f t="shared" si="7"/>
        <v>3000</v>
      </c>
      <c r="E37" s="46"/>
      <c r="F37" s="255"/>
      <c r="G37" s="144">
        <f t="shared" si="13"/>
        <v>0</v>
      </c>
      <c r="H37" s="149" t="str">
        <f t="shared" si="14"/>
        <v/>
      </c>
      <c r="I37" s="256" t="str">
        <f t="shared" si="15"/>
        <v/>
      </c>
      <c r="J37" s="45"/>
      <c r="K37" s="279"/>
      <c r="L37" s="329" t="str">
        <f t="shared" ref="L37:L57" si="19">IF(ISBLANK(K37), "", IF(K37="מאשר", F37, "למלא כמות"))</f>
        <v/>
      </c>
      <c r="M37" s="144" t="str">
        <f t="shared" si="17"/>
        <v/>
      </c>
      <c r="N37" s="149" t="str">
        <f t="shared" si="18"/>
        <v/>
      </c>
      <c r="O37" s="280"/>
    </row>
    <row r="38" spans="1:15" ht="15.75" x14ac:dyDescent="0.2">
      <c r="A38" s="133" t="s">
        <v>95</v>
      </c>
      <c r="B38" s="125">
        <v>1</v>
      </c>
      <c r="C38" s="125">
        <v>3000</v>
      </c>
      <c r="D38" s="266">
        <f t="shared" si="7"/>
        <v>3000</v>
      </c>
      <c r="E38" s="46"/>
      <c r="F38" s="255"/>
      <c r="G38" s="144">
        <f t="shared" si="13"/>
        <v>0</v>
      </c>
      <c r="H38" s="149" t="str">
        <f t="shared" si="14"/>
        <v/>
      </c>
      <c r="I38" s="256" t="str">
        <f t="shared" si="15"/>
        <v/>
      </c>
      <c r="J38" s="45"/>
      <c r="K38" s="279"/>
      <c r="L38" s="329" t="str">
        <f t="shared" si="19"/>
        <v/>
      </c>
      <c r="M38" s="144" t="str">
        <f t="shared" si="17"/>
        <v/>
      </c>
      <c r="N38" s="149" t="str">
        <f t="shared" si="18"/>
        <v/>
      </c>
      <c r="O38" s="280"/>
    </row>
    <row r="39" spans="1:15" ht="30" x14ac:dyDescent="0.2">
      <c r="A39" s="133" t="s">
        <v>96</v>
      </c>
      <c r="B39" s="125">
        <v>1</v>
      </c>
      <c r="C39" s="125">
        <v>1500</v>
      </c>
      <c r="D39" s="266">
        <f t="shared" si="7"/>
        <v>1500</v>
      </c>
      <c r="E39" s="46"/>
      <c r="F39" s="255"/>
      <c r="G39" s="144">
        <f t="shared" si="13"/>
        <v>0</v>
      </c>
      <c r="H39" s="149" t="str">
        <f t="shared" si="14"/>
        <v/>
      </c>
      <c r="I39" s="256" t="str">
        <f t="shared" si="15"/>
        <v/>
      </c>
      <c r="J39" s="45"/>
      <c r="K39" s="279"/>
      <c r="L39" s="329" t="str">
        <f t="shared" si="19"/>
        <v/>
      </c>
      <c r="M39" s="144" t="str">
        <f t="shared" si="17"/>
        <v/>
      </c>
      <c r="N39" s="149" t="str">
        <f t="shared" si="18"/>
        <v/>
      </c>
      <c r="O39" s="280"/>
    </row>
    <row r="40" spans="1:15" ht="15.75" x14ac:dyDescent="0.2">
      <c r="A40" s="140" t="s">
        <v>97</v>
      </c>
      <c r="B40" s="125">
        <v>1</v>
      </c>
      <c r="C40" s="125">
        <v>1300</v>
      </c>
      <c r="D40" s="266">
        <f t="shared" si="7"/>
        <v>1300</v>
      </c>
      <c r="E40" s="46"/>
      <c r="F40" s="255"/>
      <c r="G40" s="144">
        <f t="shared" si="13"/>
        <v>0</v>
      </c>
      <c r="H40" s="149" t="str">
        <f t="shared" si="14"/>
        <v/>
      </c>
      <c r="I40" s="256" t="str">
        <f t="shared" si="15"/>
        <v/>
      </c>
      <c r="J40" s="45"/>
      <c r="K40" s="279"/>
      <c r="L40" s="329" t="str">
        <f t="shared" si="19"/>
        <v/>
      </c>
      <c r="M40" s="144" t="str">
        <f t="shared" si="17"/>
        <v/>
      </c>
      <c r="N40" s="149" t="str">
        <f t="shared" si="18"/>
        <v/>
      </c>
      <c r="O40" s="280"/>
    </row>
    <row r="41" spans="1:15" ht="30" x14ac:dyDescent="0.2">
      <c r="A41" s="141" t="s">
        <v>98</v>
      </c>
      <c r="B41" s="125">
        <v>1</v>
      </c>
      <c r="C41" s="125">
        <v>1600</v>
      </c>
      <c r="D41" s="266">
        <f t="shared" si="7"/>
        <v>1600</v>
      </c>
      <c r="E41" s="46"/>
      <c r="F41" s="255"/>
      <c r="G41" s="144">
        <f t="shared" si="13"/>
        <v>0</v>
      </c>
      <c r="H41" s="149" t="str">
        <f t="shared" si="14"/>
        <v/>
      </c>
      <c r="I41" s="256" t="str">
        <f t="shared" si="15"/>
        <v/>
      </c>
      <c r="J41" s="45"/>
      <c r="K41" s="279"/>
      <c r="L41" s="329" t="str">
        <f t="shared" si="19"/>
        <v/>
      </c>
      <c r="M41" s="144" t="str">
        <f t="shared" si="17"/>
        <v/>
      </c>
      <c r="N41" s="149" t="str">
        <f t="shared" si="18"/>
        <v/>
      </c>
      <c r="O41" s="280"/>
    </row>
    <row r="42" spans="1:15" ht="15.75" x14ac:dyDescent="0.2">
      <c r="A42" s="141" t="s">
        <v>99</v>
      </c>
      <c r="B42" s="125">
        <v>1</v>
      </c>
      <c r="C42" s="125">
        <v>2000</v>
      </c>
      <c r="D42" s="266">
        <f t="shared" si="7"/>
        <v>2000</v>
      </c>
      <c r="E42" s="46"/>
      <c r="F42" s="255"/>
      <c r="G42" s="144">
        <f t="shared" si="13"/>
        <v>0</v>
      </c>
      <c r="H42" s="149" t="str">
        <f t="shared" si="14"/>
        <v/>
      </c>
      <c r="I42" s="256" t="str">
        <f t="shared" si="15"/>
        <v/>
      </c>
      <c r="J42" s="45"/>
      <c r="K42" s="279"/>
      <c r="L42" s="329" t="str">
        <f t="shared" si="19"/>
        <v/>
      </c>
      <c r="M42" s="144" t="str">
        <f t="shared" si="17"/>
        <v/>
      </c>
      <c r="N42" s="149" t="str">
        <f t="shared" si="18"/>
        <v/>
      </c>
      <c r="O42" s="280"/>
    </row>
    <row r="43" spans="1:15" ht="15.75" x14ac:dyDescent="0.2">
      <c r="A43" s="138" t="s">
        <v>100</v>
      </c>
      <c r="B43" s="125">
        <v>1</v>
      </c>
      <c r="C43" s="125">
        <v>1200</v>
      </c>
      <c r="D43" s="266">
        <f t="shared" si="7"/>
        <v>1200</v>
      </c>
      <c r="E43" s="46"/>
      <c r="F43" s="255"/>
      <c r="G43" s="144">
        <f t="shared" si="13"/>
        <v>0</v>
      </c>
      <c r="H43" s="149" t="str">
        <f t="shared" si="14"/>
        <v/>
      </c>
      <c r="I43" s="256" t="str">
        <f t="shared" si="15"/>
        <v/>
      </c>
      <c r="J43" s="45"/>
      <c r="K43" s="279"/>
      <c r="L43" s="329" t="str">
        <f t="shared" si="19"/>
        <v/>
      </c>
      <c r="M43" s="144" t="str">
        <f t="shared" si="17"/>
        <v/>
      </c>
      <c r="N43" s="149" t="str">
        <f t="shared" si="18"/>
        <v/>
      </c>
      <c r="O43" s="280"/>
    </row>
    <row r="44" spans="1:15" ht="15.75" x14ac:dyDescent="0.2">
      <c r="A44" s="133" t="s">
        <v>101</v>
      </c>
      <c r="B44" s="125">
        <v>1</v>
      </c>
      <c r="C44" s="125">
        <v>7800</v>
      </c>
      <c r="D44" s="266">
        <f t="shared" si="7"/>
        <v>7800</v>
      </c>
      <c r="E44" s="46"/>
      <c r="F44" s="255"/>
      <c r="G44" s="144">
        <f t="shared" si="13"/>
        <v>0</v>
      </c>
      <c r="H44" s="149" t="str">
        <f t="shared" si="14"/>
        <v/>
      </c>
      <c r="I44" s="256" t="str">
        <f t="shared" si="15"/>
        <v/>
      </c>
      <c r="J44" s="45"/>
      <c r="K44" s="279"/>
      <c r="L44" s="329" t="str">
        <f t="shared" si="19"/>
        <v/>
      </c>
      <c r="M44" s="144" t="str">
        <f t="shared" si="17"/>
        <v/>
      </c>
      <c r="N44" s="149" t="str">
        <f t="shared" si="18"/>
        <v/>
      </c>
      <c r="O44" s="280"/>
    </row>
    <row r="45" spans="1:15" ht="30" x14ac:dyDescent="0.2">
      <c r="A45" s="133" t="s">
        <v>102</v>
      </c>
      <c r="B45" s="125">
        <v>1</v>
      </c>
      <c r="C45" s="125">
        <v>5300</v>
      </c>
      <c r="D45" s="266">
        <f t="shared" si="7"/>
        <v>5300</v>
      </c>
      <c r="E45" s="46"/>
      <c r="F45" s="255"/>
      <c r="G45" s="144">
        <f t="shared" si="13"/>
        <v>0</v>
      </c>
      <c r="H45" s="149" t="str">
        <f t="shared" si="14"/>
        <v/>
      </c>
      <c r="I45" s="256" t="str">
        <f t="shared" si="15"/>
        <v/>
      </c>
      <c r="J45" s="45"/>
      <c r="K45" s="279"/>
      <c r="L45" s="329" t="str">
        <f t="shared" si="19"/>
        <v/>
      </c>
      <c r="M45" s="144" t="str">
        <f t="shared" si="17"/>
        <v/>
      </c>
      <c r="N45" s="149" t="str">
        <f t="shared" si="18"/>
        <v/>
      </c>
      <c r="O45" s="280"/>
    </row>
    <row r="46" spans="1:15" ht="15.75" x14ac:dyDescent="0.2">
      <c r="A46" s="133" t="s">
        <v>103</v>
      </c>
      <c r="B46" s="125">
        <v>1</v>
      </c>
      <c r="C46" s="125">
        <v>700</v>
      </c>
      <c r="D46" s="266">
        <f t="shared" si="7"/>
        <v>700</v>
      </c>
      <c r="E46" s="46"/>
      <c r="F46" s="255"/>
      <c r="G46" s="144">
        <f t="shared" si="13"/>
        <v>0</v>
      </c>
      <c r="H46" s="149" t="str">
        <f t="shared" si="14"/>
        <v/>
      </c>
      <c r="I46" s="256" t="str">
        <f t="shared" si="15"/>
        <v/>
      </c>
      <c r="J46" s="45"/>
      <c r="K46" s="279"/>
      <c r="L46" s="329" t="str">
        <f t="shared" si="19"/>
        <v/>
      </c>
      <c r="M46" s="144" t="str">
        <f t="shared" si="17"/>
        <v/>
      </c>
      <c r="N46" s="149" t="str">
        <f t="shared" si="18"/>
        <v/>
      </c>
      <c r="O46" s="280"/>
    </row>
    <row r="47" spans="1:15" ht="30" x14ac:dyDescent="0.2">
      <c r="A47" s="133" t="s">
        <v>104</v>
      </c>
      <c r="B47" s="125">
        <v>1</v>
      </c>
      <c r="C47" s="125">
        <v>3000</v>
      </c>
      <c r="D47" s="266">
        <f t="shared" si="7"/>
        <v>3000</v>
      </c>
      <c r="E47" s="46"/>
      <c r="F47" s="255"/>
      <c r="G47" s="144">
        <f t="shared" si="13"/>
        <v>0</v>
      </c>
      <c r="H47" s="149" t="str">
        <f t="shared" si="14"/>
        <v/>
      </c>
      <c r="I47" s="256" t="str">
        <f t="shared" si="15"/>
        <v/>
      </c>
      <c r="J47" s="45"/>
      <c r="K47" s="279"/>
      <c r="L47" s="329" t="str">
        <f t="shared" si="19"/>
        <v/>
      </c>
      <c r="M47" s="144" t="str">
        <f t="shared" si="17"/>
        <v/>
      </c>
      <c r="N47" s="149" t="str">
        <f t="shared" si="18"/>
        <v/>
      </c>
      <c r="O47" s="280"/>
    </row>
    <row r="48" spans="1:15" ht="15.75" x14ac:dyDescent="0.2">
      <c r="A48" s="133" t="s">
        <v>72</v>
      </c>
      <c r="B48" s="125">
        <v>1</v>
      </c>
      <c r="C48" s="125">
        <v>12000</v>
      </c>
      <c r="D48" s="266">
        <f t="shared" si="7"/>
        <v>12000</v>
      </c>
      <c r="E48" s="46"/>
      <c r="F48" s="255"/>
      <c r="G48" s="144">
        <f t="shared" si="13"/>
        <v>0</v>
      </c>
      <c r="H48" s="149" t="str">
        <f t="shared" si="14"/>
        <v/>
      </c>
      <c r="I48" s="256" t="str">
        <f t="shared" si="15"/>
        <v/>
      </c>
      <c r="J48" s="45"/>
      <c r="K48" s="279"/>
      <c r="L48" s="329" t="str">
        <f t="shared" si="19"/>
        <v/>
      </c>
      <c r="M48" s="144" t="str">
        <f t="shared" si="17"/>
        <v/>
      </c>
      <c r="N48" s="149" t="str">
        <f t="shared" si="18"/>
        <v/>
      </c>
      <c r="O48" s="280"/>
    </row>
    <row r="49" spans="1:16" ht="15.75" x14ac:dyDescent="0.25">
      <c r="A49" s="366" t="s">
        <v>76</v>
      </c>
      <c r="B49" s="367"/>
      <c r="C49" s="367"/>
      <c r="D49" s="368"/>
      <c r="E49" s="46"/>
      <c r="F49" s="357" t="str">
        <f>A49</f>
        <v>טכנולוגיה</v>
      </c>
      <c r="G49" s="358"/>
      <c r="H49" s="358"/>
      <c r="I49" s="359"/>
      <c r="J49" s="52"/>
      <c r="K49" s="357" t="str">
        <f>A49</f>
        <v>טכנולוגיה</v>
      </c>
      <c r="L49" s="358"/>
      <c r="M49" s="358"/>
      <c r="N49" s="358"/>
      <c r="O49" s="359"/>
    </row>
    <row r="50" spans="1:16" ht="15.75" x14ac:dyDescent="0.2">
      <c r="A50" s="130" t="s">
        <v>256</v>
      </c>
      <c r="B50" s="125">
        <v>1</v>
      </c>
      <c r="C50" s="125">
        <v>5000</v>
      </c>
      <c r="D50" s="266">
        <f t="shared" si="7"/>
        <v>5000</v>
      </c>
      <c r="E50" s="46"/>
      <c r="F50" s="255"/>
      <c r="G50" s="144">
        <f t="shared" ref="G50:G57" si="20">F50*C50</f>
        <v>0</v>
      </c>
      <c r="H50" s="149" t="str">
        <f t="shared" si="14"/>
        <v/>
      </c>
      <c r="I50" s="256" t="str">
        <f t="shared" ref="I50:I57" si="21">IF(F50&gt;B50,"נא להסביר חריגה כאן","")</f>
        <v/>
      </c>
      <c r="J50" s="45"/>
      <c r="K50" s="279"/>
      <c r="L50" s="329" t="str">
        <f t="shared" si="19"/>
        <v/>
      </c>
      <c r="M50" s="144" t="str">
        <f t="shared" ref="M50:M57" si="22">IFERROR(L50*C50,"")</f>
        <v/>
      </c>
      <c r="N50" s="149" t="str">
        <f t="shared" ref="N50:N57" si="23">IFERROR(IF(M50=0,"",IF(OR(M50-$D50&gt;0,M50-$D50&lt;0), (M50-$D50)/$D50, "")),"")</f>
        <v/>
      </c>
      <c r="O50" s="280"/>
    </row>
    <row r="51" spans="1:16" ht="30" x14ac:dyDescent="0.2">
      <c r="A51" s="130" t="s">
        <v>77</v>
      </c>
      <c r="B51" s="125">
        <v>1</v>
      </c>
      <c r="C51" s="125">
        <v>4500</v>
      </c>
      <c r="D51" s="266">
        <f t="shared" si="7"/>
        <v>4500</v>
      </c>
      <c r="E51" s="46"/>
      <c r="F51" s="255"/>
      <c r="G51" s="144">
        <f t="shared" si="20"/>
        <v>0</v>
      </c>
      <c r="H51" s="149" t="str">
        <f t="shared" si="14"/>
        <v/>
      </c>
      <c r="I51" s="256" t="str">
        <f t="shared" si="21"/>
        <v/>
      </c>
      <c r="J51" s="45"/>
      <c r="K51" s="279"/>
      <c r="L51" s="329" t="str">
        <f t="shared" si="19"/>
        <v/>
      </c>
      <c r="M51" s="144" t="str">
        <f t="shared" si="22"/>
        <v/>
      </c>
      <c r="N51" s="149" t="str">
        <f t="shared" si="23"/>
        <v/>
      </c>
      <c r="O51" s="280"/>
    </row>
    <row r="52" spans="1:16" ht="15.75" x14ac:dyDescent="0.2">
      <c r="A52" s="130" t="s">
        <v>78</v>
      </c>
      <c r="B52" s="125">
        <v>1</v>
      </c>
      <c r="C52" s="125">
        <v>2500</v>
      </c>
      <c r="D52" s="266">
        <f t="shared" si="7"/>
        <v>2500</v>
      </c>
      <c r="E52" s="46"/>
      <c r="F52" s="255"/>
      <c r="G52" s="144">
        <f t="shared" si="20"/>
        <v>0</v>
      </c>
      <c r="H52" s="149" t="str">
        <f t="shared" si="14"/>
        <v/>
      </c>
      <c r="I52" s="256" t="str">
        <f t="shared" si="21"/>
        <v/>
      </c>
      <c r="J52" s="45"/>
      <c r="K52" s="279"/>
      <c r="L52" s="329" t="str">
        <f t="shared" si="19"/>
        <v/>
      </c>
      <c r="M52" s="144" t="str">
        <f t="shared" si="22"/>
        <v/>
      </c>
      <c r="N52" s="149" t="str">
        <f t="shared" si="23"/>
        <v/>
      </c>
      <c r="O52" s="280"/>
    </row>
    <row r="53" spans="1:16" ht="15.75" x14ac:dyDescent="0.2">
      <c r="A53" s="133" t="s">
        <v>105</v>
      </c>
      <c r="B53" s="125">
        <v>1</v>
      </c>
      <c r="C53" s="125">
        <v>2800</v>
      </c>
      <c r="D53" s="266">
        <f t="shared" si="7"/>
        <v>2800</v>
      </c>
      <c r="E53" s="46"/>
      <c r="F53" s="255"/>
      <c r="G53" s="144">
        <f t="shared" si="20"/>
        <v>0</v>
      </c>
      <c r="H53" s="149" t="str">
        <f t="shared" si="14"/>
        <v/>
      </c>
      <c r="I53" s="256" t="str">
        <f t="shared" si="21"/>
        <v/>
      </c>
      <c r="J53" s="45"/>
      <c r="K53" s="279"/>
      <c r="L53" s="329" t="str">
        <f t="shared" si="19"/>
        <v/>
      </c>
      <c r="M53" s="144" t="str">
        <f t="shared" si="22"/>
        <v/>
      </c>
      <c r="N53" s="149" t="str">
        <f t="shared" si="23"/>
        <v/>
      </c>
      <c r="O53" s="280"/>
    </row>
    <row r="54" spans="1:16" ht="15.75" x14ac:dyDescent="0.2">
      <c r="A54" s="133" t="s">
        <v>106</v>
      </c>
      <c r="B54" s="125">
        <v>1</v>
      </c>
      <c r="C54" s="125">
        <v>2500</v>
      </c>
      <c r="D54" s="266">
        <f t="shared" si="7"/>
        <v>2500</v>
      </c>
      <c r="E54" s="46"/>
      <c r="F54" s="255"/>
      <c r="G54" s="144">
        <f t="shared" si="20"/>
        <v>0</v>
      </c>
      <c r="H54" s="149" t="str">
        <f t="shared" si="14"/>
        <v/>
      </c>
      <c r="I54" s="256" t="str">
        <f t="shared" si="21"/>
        <v/>
      </c>
      <c r="J54" s="45"/>
      <c r="K54" s="279"/>
      <c r="L54" s="329" t="str">
        <f t="shared" si="19"/>
        <v/>
      </c>
      <c r="M54" s="144" t="str">
        <f t="shared" si="22"/>
        <v/>
      </c>
      <c r="N54" s="149" t="str">
        <f t="shared" si="23"/>
        <v/>
      </c>
      <c r="O54" s="280"/>
    </row>
    <row r="55" spans="1:16" ht="15.75" x14ac:dyDescent="0.2">
      <c r="A55" s="133" t="s">
        <v>107</v>
      </c>
      <c r="B55" s="125">
        <v>1</v>
      </c>
      <c r="C55" s="125">
        <v>1000</v>
      </c>
      <c r="D55" s="266">
        <f t="shared" si="7"/>
        <v>1000</v>
      </c>
      <c r="E55" s="46"/>
      <c r="F55" s="255"/>
      <c r="G55" s="144">
        <f t="shared" si="20"/>
        <v>0</v>
      </c>
      <c r="H55" s="149" t="str">
        <f t="shared" si="14"/>
        <v/>
      </c>
      <c r="I55" s="256" t="str">
        <f t="shared" si="21"/>
        <v/>
      </c>
      <c r="J55" s="45"/>
      <c r="K55" s="279"/>
      <c r="L55" s="329" t="str">
        <f t="shared" si="19"/>
        <v/>
      </c>
      <c r="M55" s="144" t="str">
        <f t="shared" si="22"/>
        <v/>
      </c>
      <c r="N55" s="149" t="str">
        <f t="shared" si="23"/>
        <v/>
      </c>
      <c r="O55" s="280"/>
    </row>
    <row r="56" spans="1:16" ht="15.75" x14ac:dyDescent="0.2">
      <c r="A56" s="133" t="s">
        <v>108</v>
      </c>
      <c r="B56" s="125">
        <v>1</v>
      </c>
      <c r="C56" s="125">
        <v>2000</v>
      </c>
      <c r="D56" s="266">
        <f t="shared" si="7"/>
        <v>2000</v>
      </c>
      <c r="E56" s="46"/>
      <c r="F56" s="255"/>
      <c r="G56" s="144">
        <f t="shared" si="20"/>
        <v>0</v>
      </c>
      <c r="H56" s="149" t="str">
        <f t="shared" si="14"/>
        <v/>
      </c>
      <c r="I56" s="256" t="str">
        <f t="shared" si="21"/>
        <v/>
      </c>
      <c r="J56" s="45"/>
      <c r="K56" s="279"/>
      <c r="L56" s="329" t="str">
        <f t="shared" si="19"/>
        <v/>
      </c>
      <c r="M56" s="144" t="str">
        <f t="shared" si="22"/>
        <v/>
      </c>
      <c r="N56" s="149" t="str">
        <f t="shared" si="23"/>
        <v/>
      </c>
      <c r="O56" s="280"/>
    </row>
    <row r="57" spans="1:16" ht="15" customHeight="1" x14ac:dyDescent="0.2">
      <c r="A57" s="133" t="s">
        <v>109</v>
      </c>
      <c r="B57" s="129">
        <v>1</v>
      </c>
      <c r="C57" s="129">
        <v>2000</v>
      </c>
      <c r="D57" s="266">
        <f t="shared" si="7"/>
        <v>2000</v>
      </c>
      <c r="E57" s="46"/>
      <c r="F57" s="255"/>
      <c r="G57" s="144">
        <f t="shared" si="20"/>
        <v>0</v>
      </c>
      <c r="H57" s="149" t="str">
        <f t="shared" si="14"/>
        <v/>
      </c>
      <c r="I57" s="256" t="str">
        <f t="shared" si="21"/>
        <v/>
      </c>
      <c r="J57" s="45"/>
      <c r="K57" s="279"/>
      <c r="L57" s="329" t="str">
        <f t="shared" si="19"/>
        <v/>
      </c>
      <c r="M57" s="144" t="str">
        <f t="shared" si="22"/>
        <v/>
      </c>
      <c r="N57" s="149" t="str">
        <f t="shared" si="23"/>
        <v/>
      </c>
      <c r="O57" s="280"/>
    </row>
    <row r="58" spans="1:16" ht="17.25" customHeight="1" thickBot="1" x14ac:dyDescent="0.3">
      <c r="A58" s="363" t="s">
        <v>210</v>
      </c>
      <c r="B58" s="364"/>
      <c r="C58" s="365"/>
      <c r="D58" s="275">
        <f>SUM(D8:D57)</f>
        <v>113000</v>
      </c>
      <c r="E58" s="44"/>
      <c r="F58" s="257"/>
      <c r="G58" s="258">
        <f>SUM(G8:G57)</f>
        <v>0</v>
      </c>
      <c r="H58" s="259" t="str">
        <f t="shared" ref="H58" si="24">IF(G58=0,"",IF(OR(G58-$D58&gt;0,G58-$D58&lt;0), (G58-$D58)/$D58, ""))</f>
        <v/>
      </c>
      <c r="I58" s="267"/>
      <c r="J58" s="44"/>
      <c r="K58" s="257"/>
      <c r="L58" s="264"/>
      <c r="M58" s="258">
        <f>SUM(M8:M57)</f>
        <v>0</v>
      </c>
      <c r="N58" s="259" t="str">
        <f t="shared" ref="N58" si="25">IFERROR(IF(M58=0,"",IF(OR(M58-$D58&gt;0,M58-$D58&lt;0), (M58-$D58)/$D58, "")),"")</f>
        <v/>
      </c>
      <c r="O58" s="281"/>
    </row>
    <row r="59" spans="1:16" ht="15.75" thickBot="1" x14ac:dyDescent="0.25">
      <c r="A59" s="46"/>
      <c r="B59" s="46"/>
      <c r="C59" s="75"/>
      <c r="D59" s="46"/>
      <c r="E59" s="46"/>
      <c r="F59" s="142"/>
      <c r="G59" s="142"/>
      <c r="H59" s="142"/>
      <c r="J59" s="46"/>
    </row>
    <row r="60" spans="1:16" ht="16.5" thickBot="1" x14ac:dyDescent="0.3">
      <c r="A60" s="360" t="s">
        <v>193</v>
      </c>
      <c r="B60" s="361"/>
      <c r="C60" s="361"/>
      <c r="D60" s="362"/>
      <c r="E60" s="44"/>
      <c r="F60" s="268"/>
      <c r="G60" s="269">
        <f>G58*(1+(I2-1)*0.5)</f>
        <v>0</v>
      </c>
      <c r="H60" s="276"/>
      <c r="I60" s="271"/>
      <c r="J60" s="44"/>
      <c r="K60" s="268"/>
      <c r="L60" s="273"/>
      <c r="M60" s="269">
        <f>M58*(1+(O2-1)*0.5)</f>
        <v>0</v>
      </c>
      <c r="N60" s="270"/>
      <c r="O60" s="278"/>
    </row>
    <row r="61" spans="1:16" x14ac:dyDescent="0.2">
      <c r="A61" s="36"/>
      <c r="B61" s="45"/>
      <c r="C61" s="66"/>
      <c r="D61" s="45"/>
      <c r="E61" s="45"/>
      <c r="F61" s="39"/>
      <c r="G61" s="39"/>
      <c r="H61" s="39"/>
      <c r="I61" s="150"/>
      <c r="J61" s="45"/>
      <c r="K61" s="39"/>
      <c r="L61" s="39"/>
      <c r="M61" s="39"/>
      <c r="N61" s="39"/>
      <c r="O61" s="39"/>
      <c r="P61" s="45"/>
    </row>
    <row r="62" spans="1:16" x14ac:dyDescent="0.2">
      <c r="A62" s="46"/>
      <c r="B62" s="46"/>
      <c r="C62" s="46"/>
      <c r="D62" s="46"/>
      <c r="E62" s="46"/>
      <c r="F62" s="142"/>
      <c r="G62" s="142"/>
      <c r="H62" s="142"/>
      <c r="J62" s="46"/>
    </row>
    <row r="63" spans="1:16" x14ac:dyDescent="0.2">
      <c r="A63" s="46"/>
      <c r="B63" s="46"/>
      <c r="C63" s="46"/>
      <c r="D63" s="46"/>
      <c r="E63" s="46"/>
      <c r="F63" s="142"/>
      <c r="G63" s="142"/>
      <c r="H63" s="142"/>
      <c r="J63" s="46"/>
    </row>
  </sheetData>
  <sheetProtection algorithmName="SHA-512" hashValue="iPAW2gchxBtfwjuJsQek9dgY7RDGk2eX4oEbRM2+As5CfjTjJpATW4vvsY+MNxY2J6T5SKF9NNK46KUTH5Hflw==" saltValue="x5CMfX058/gd/9ewLc/Erw==" spinCount="100000" sheet="1" formatCells="0" formatColumns="0" formatRows="0"/>
  <mergeCells count="18">
    <mergeCell ref="K49:O49"/>
    <mergeCell ref="A20:D20"/>
    <mergeCell ref="A60:D60"/>
    <mergeCell ref="A58:C58"/>
    <mergeCell ref="F20:I20"/>
    <mergeCell ref="K20:O20"/>
    <mergeCell ref="A34:D34"/>
    <mergeCell ref="F34:I34"/>
    <mergeCell ref="K34:O34"/>
    <mergeCell ref="A49:D49"/>
    <mergeCell ref="F49:I49"/>
    <mergeCell ref="A5:D5"/>
    <mergeCell ref="F5:I5"/>
    <mergeCell ref="K5:O5"/>
    <mergeCell ref="A1:O1"/>
    <mergeCell ref="A7:D7"/>
    <mergeCell ref="F7:I7"/>
    <mergeCell ref="K7:O7"/>
  </mergeCells>
  <conditionalFormatting sqref="H8:H19">
    <cfRule type="cellIs" dxfId="31" priority="8" operator="greaterThan">
      <formula>0</formula>
    </cfRule>
  </conditionalFormatting>
  <conditionalFormatting sqref="H21:H33">
    <cfRule type="cellIs" dxfId="30" priority="6" operator="greaterThan">
      <formula>0</formula>
    </cfRule>
  </conditionalFormatting>
  <conditionalFormatting sqref="H35:H48">
    <cfRule type="cellIs" dxfId="29" priority="4" operator="greaterThan">
      <formula>0</formula>
    </cfRule>
  </conditionalFormatting>
  <conditionalFormatting sqref="H50:H58">
    <cfRule type="cellIs" dxfId="28" priority="2" operator="greaterThan">
      <formula>0</formula>
    </cfRule>
  </conditionalFormatting>
  <conditionalFormatting sqref="H60">
    <cfRule type="cellIs" dxfId="27" priority="10" operator="greaterThan">
      <formula>0</formula>
    </cfRule>
  </conditionalFormatting>
  <conditionalFormatting sqref="N8:N19">
    <cfRule type="cellIs" dxfId="26" priority="7" operator="greaterThan">
      <formula>0</formula>
    </cfRule>
  </conditionalFormatting>
  <conditionalFormatting sqref="N21:N33">
    <cfRule type="cellIs" dxfId="25" priority="5" operator="greaterThan">
      <formula>0</formula>
    </cfRule>
  </conditionalFormatting>
  <conditionalFormatting sqref="N35:N48">
    <cfRule type="cellIs" dxfId="24" priority="3" operator="greaterThan">
      <formula>0</formula>
    </cfRule>
  </conditionalFormatting>
  <conditionalFormatting sqref="N50:N58">
    <cfRule type="cellIs" dxfId="23" priority="1" operator="greaterThan">
      <formula>0</formula>
    </cfRule>
  </conditionalFormatting>
  <conditionalFormatting sqref="N60">
    <cfRule type="cellIs" dxfId="22" priority="9" operator="greaterThan">
      <formula>0</formula>
    </cfRule>
  </conditionalFormatting>
  <dataValidations count="1">
    <dataValidation type="list" allowBlank="1" showInputMessage="1" showErrorMessage="1" sqref="K35:K48 K21:K33 K8:K19 K50:K57">
      <formula1>"מאשר, מאשר חלקי"</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rightToLeft="1" workbookViewId="0">
      <pane ySplit="6" topLeftCell="A7" activePane="bottomLeft" state="frozen"/>
      <selection pane="bottomLeft" sqref="A1:O1"/>
    </sheetView>
  </sheetViews>
  <sheetFormatPr defaultColWidth="9" defaultRowHeight="15" customHeight="1" x14ac:dyDescent="0.2"/>
  <cols>
    <col min="1" max="1" width="33.375" customWidth="1"/>
    <col min="2" max="3" width="9" style="155"/>
    <col min="4" max="4" width="14.125" style="155" customWidth="1"/>
    <col min="5" max="5" width="1.375" customWidth="1"/>
    <col min="6" max="8" width="9" style="155"/>
    <col min="9" max="9" width="13.125" style="162" customWidth="1"/>
    <col min="10" max="10" width="2" style="155" customWidth="1"/>
    <col min="11" max="11" width="9" style="155"/>
    <col min="12" max="12" width="14" style="155" customWidth="1"/>
    <col min="13" max="14" width="9" style="155"/>
    <col min="15" max="15" width="11.25" style="155" customWidth="1"/>
  </cols>
  <sheetData>
    <row r="1" spans="1:15" ht="20.25" customHeight="1" x14ac:dyDescent="0.3">
      <c r="A1" s="353" t="s">
        <v>110</v>
      </c>
      <c r="B1" s="353"/>
      <c r="C1" s="353"/>
      <c r="D1" s="353"/>
      <c r="E1" s="353"/>
      <c r="F1" s="353"/>
      <c r="G1" s="353"/>
      <c r="H1" s="353"/>
      <c r="I1" s="353"/>
      <c r="J1" s="353"/>
      <c r="K1" s="353"/>
      <c r="L1" s="353"/>
      <c r="M1" s="353"/>
      <c r="N1" s="353"/>
      <c r="O1" s="353"/>
    </row>
    <row r="2" spans="1:15" ht="15" customHeight="1" x14ac:dyDescent="0.25">
      <c r="A2" s="122" t="s">
        <v>9</v>
      </c>
      <c r="B2" s="163"/>
      <c r="C2" s="164"/>
      <c r="D2" s="142"/>
      <c r="E2" s="46"/>
      <c r="F2" s="142"/>
      <c r="G2" s="142"/>
      <c r="H2" s="146" t="s">
        <v>33</v>
      </c>
      <c r="I2" s="147"/>
      <c r="J2" s="142"/>
      <c r="L2" s="142"/>
      <c r="M2" s="146"/>
      <c r="N2" s="146" t="s">
        <v>34</v>
      </c>
      <c r="O2" s="151"/>
    </row>
    <row r="3" spans="1:15" ht="15" customHeight="1" x14ac:dyDescent="0.25">
      <c r="A3" s="69" t="s">
        <v>194</v>
      </c>
      <c r="B3" s="143"/>
      <c r="C3" s="165"/>
      <c r="D3" s="143"/>
      <c r="E3" s="21"/>
      <c r="F3" s="142"/>
      <c r="G3" s="143"/>
      <c r="H3" s="143"/>
      <c r="I3" s="148"/>
      <c r="J3" s="143"/>
      <c r="K3" s="143"/>
      <c r="L3" s="142"/>
      <c r="M3" s="143"/>
      <c r="N3" s="143"/>
      <c r="O3" s="143"/>
    </row>
    <row r="4" spans="1:15" ht="15" customHeight="1" thickBot="1" x14ac:dyDescent="0.25">
      <c r="A4" s="34"/>
      <c r="B4" s="143"/>
      <c r="C4" s="165"/>
      <c r="D4" s="143"/>
      <c r="E4" s="46"/>
      <c r="F4" s="142"/>
      <c r="G4" s="143"/>
      <c r="H4" s="143"/>
      <c r="I4" s="148"/>
      <c r="J4" s="142"/>
      <c r="K4" s="143"/>
      <c r="L4" s="142"/>
      <c r="M4" s="143"/>
      <c r="N4" s="143"/>
      <c r="O4" s="143"/>
    </row>
    <row r="5" spans="1:15" ht="15" customHeight="1" thickBot="1" x14ac:dyDescent="0.25">
      <c r="A5" s="350" t="s">
        <v>35</v>
      </c>
      <c r="B5" s="351"/>
      <c r="C5" s="351"/>
      <c r="D5" s="352"/>
      <c r="E5" s="38"/>
      <c r="F5" s="350" t="s">
        <v>36</v>
      </c>
      <c r="G5" s="351"/>
      <c r="H5" s="351"/>
      <c r="I5" s="352"/>
      <c r="J5" s="157"/>
      <c r="K5" s="350" t="s">
        <v>37</v>
      </c>
      <c r="L5" s="351"/>
      <c r="M5" s="351"/>
      <c r="N5" s="351"/>
      <c r="O5" s="352"/>
    </row>
    <row r="6" spans="1:15" s="156" customFormat="1" ht="63" customHeight="1" thickBot="1" x14ac:dyDescent="0.25">
      <c r="A6" s="282" t="s">
        <v>13</v>
      </c>
      <c r="B6" s="283" t="s">
        <v>14</v>
      </c>
      <c r="C6" s="283" t="s">
        <v>15</v>
      </c>
      <c r="D6" s="284" t="s">
        <v>16</v>
      </c>
      <c r="E6" s="153"/>
      <c r="F6" s="285" t="s">
        <v>38</v>
      </c>
      <c r="G6" s="286" t="s">
        <v>18</v>
      </c>
      <c r="H6" s="287" t="s">
        <v>19</v>
      </c>
      <c r="I6" s="288" t="s">
        <v>20</v>
      </c>
      <c r="J6" s="153"/>
      <c r="K6" s="285" t="s">
        <v>21</v>
      </c>
      <c r="L6" s="286" t="s">
        <v>22</v>
      </c>
      <c r="M6" s="286" t="s">
        <v>23</v>
      </c>
      <c r="N6" s="283" t="s">
        <v>19</v>
      </c>
      <c r="O6" s="284" t="s">
        <v>24</v>
      </c>
    </row>
    <row r="7" spans="1:15" ht="15" customHeight="1" x14ac:dyDescent="0.2">
      <c r="A7" s="372" t="s">
        <v>39</v>
      </c>
      <c r="B7" s="373"/>
      <c r="C7" s="373"/>
      <c r="D7" s="374"/>
      <c r="E7" s="45"/>
      <c r="F7" s="354" t="str">
        <f>A7</f>
        <v>ריהוט</v>
      </c>
      <c r="G7" s="355"/>
      <c r="H7" s="355"/>
      <c r="I7" s="356"/>
      <c r="J7" s="158"/>
      <c r="K7" s="354" t="str">
        <f>A7</f>
        <v>ריהוט</v>
      </c>
      <c r="L7" s="355"/>
      <c r="M7" s="355"/>
      <c r="N7" s="355"/>
      <c r="O7" s="356"/>
    </row>
    <row r="8" spans="1:15" ht="15" customHeight="1" x14ac:dyDescent="0.2">
      <c r="A8" s="71" t="s">
        <v>40</v>
      </c>
      <c r="B8" s="126">
        <v>1</v>
      </c>
      <c r="C8" s="125">
        <v>800</v>
      </c>
      <c r="D8" s="266">
        <f>B8*C8</f>
        <v>800</v>
      </c>
      <c r="E8" s="76"/>
      <c r="F8" s="255"/>
      <c r="G8" s="144">
        <f t="shared" ref="G8:G21" si="0">F8*C8</f>
        <v>0</v>
      </c>
      <c r="H8" s="159" t="str">
        <f t="shared" ref="H8:H21" si="1">IF(G8=0,"",IF(OR(G8-$D8&gt;0,G8-$D8&lt;0), (G8-$D8)/$D8, ""))</f>
        <v/>
      </c>
      <c r="I8" s="256" t="str">
        <f t="shared" ref="I8:I21" si="2">IF(F8&gt;B8,"נא להסביר חריגה כאן","")</f>
        <v/>
      </c>
      <c r="J8" s="39"/>
      <c r="K8" s="261"/>
      <c r="L8" s="329" t="str">
        <f>IF(ISBLANK(K8), "", IF(K8="מאשר", F8, "למלא כמות"))</f>
        <v/>
      </c>
      <c r="M8" s="160" t="str">
        <f t="shared" ref="M8:M21" si="3">IFERROR(L8*C8,"")</f>
        <v/>
      </c>
      <c r="N8" s="159" t="str">
        <f t="shared" ref="N8:N21" si="4">IFERROR(IF(M8=0,"",IF(OR(M8-$D8&gt;0,M8-$D8&lt;0), (M8-$D8)/$D8, "")),"")</f>
        <v/>
      </c>
      <c r="O8" s="262"/>
    </row>
    <row r="9" spans="1:15" ht="15" customHeight="1" x14ac:dyDescent="0.2">
      <c r="A9" s="71" t="s">
        <v>41</v>
      </c>
      <c r="B9" s="126">
        <v>1</v>
      </c>
      <c r="C9" s="125">
        <v>600</v>
      </c>
      <c r="D9" s="266">
        <f t="shared" ref="D9:D21" si="5">B9*C9</f>
        <v>600</v>
      </c>
      <c r="E9" s="76"/>
      <c r="F9" s="255"/>
      <c r="G9" s="144">
        <f t="shared" si="0"/>
        <v>0</v>
      </c>
      <c r="H9" s="159" t="str">
        <f t="shared" si="1"/>
        <v/>
      </c>
      <c r="I9" s="256" t="str">
        <f t="shared" si="2"/>
        <v/>
      </c>
      <c r="J9" s="39"/>
      <c r="K9" s="261"/>
      <c r="L9" s="329" t="str">
        <f t="shared" ref="L9:L43" si="6">IF(ISBLANK(K9), "", IF(K9="מאשר", F9, "למלא כמות"))</f>
        <v/>
      </c>
      <c r="M9" s="160" t="str">
        <f t="shared" si="3"/>
        <v/>
      </c>
      <c r="N9" s="159" t="str">
        <f t="shared" si="4"/>
        <v/>
      </c>
      <c r="O9" s="262"/>
    </row>
    <row r="10" spans="1:15" ht="15" customHeight="1" x14ac:dyDescent="0.2">
      <c r="A10" s="71" t="s">
        <v>86</v>
      </c>
      <c r="B10" s="126">
        <v>1</v>
      </c>
      <c r="C10" s="125">
        <v>500</v>
      </c>
      <c r="D10" s="266">
        <f t="shared" si="5"/>
        <v>500</v>
      </c>
      <c r="E10" s="76"/>
      <c r="F10" s="255"/>
      <c r="G10" s="144">
        <f t="shared" si="0"/>
        <v>0</v>
      </c>
      <c r="H10" s="159" t="str">
        <f t="shared" si="1"/>
        <v/>
      </c>
      <c r="I10" s="256" t="str">
        <f t="shared" si="2"/>
        <v/>
      </c>
      <c r="J10" s="39"/>
      <c r="K10" s="261"/>
      <c r="L10" s="329" t="str">
        <f t="shared" si="6"/>
        <v/>
      </c>
      <c r="M10" s="160" t="str">
        <f t="shared" si="3"/>
        <v/>
      </c>
      <c r="N10" s="159" t="str">
        <f t="shared" si="4"/>
        <v/>
      </c>
      <c r="O10" s="262"/>
    </row>
    <row r="11" spans="1:15" ht="15" customHeight="1" x14ac:dyDescent="0.2">
      <c r="A11" s="71" t="s">
        <v>42</v>
      </c>
      <c r="B11" s="126">
        <v>1</v>
      </c>
      <c r="C11" s="125">
        <v>850</v>
      </c>
      <c r="D11" s="266">
        <f t="shared" si="5"/>
        <v>850</v>
      </c>
      <c r="E11" s="76"/>
      <c r="F11" s="255"/>
      <c r="G11" s="144">
        <f t="shared" si="0"/>
        <v>0</v>
      </c>
      <c r="H11" s="159" t="str">
        <f t="shared" si="1"/>
        <v/>
      </c>
      <c r="I11" s="256" t="str">
        <f t="shared" si="2"/>
        <v/>
      </c>
      <c r="J11" s="39"/>
      <c r="K11" s="261"/>
      <c r="L11" s="329" t="str">
        <f t="shared" si="6"/>
        <v/>
      </c>
      <c r="M11" s="160" t="str">
        <f t="shared" si="3"/>
        <v/>
      </c>
      <c r="N11" s="159" t="str">
        <f t="shared" si="4"/>
        <v/>
      </c>
      <c r="O11" s="262"/>
    </row>
    <row r="12" spans="1:15" ht="15" customHeight="1" x14ac:dyDescent="0.2">
      <c r="A12" s="71" t="s">
        <v>43</v>
      </c>
      <c r="B12" s="126">
        <v>1</v>
      </c>
      <c r="C12" s="125">
        <v>2600</v>
      </c>
      <c r="D12" s="266">
        <f t="shared" si="5"/>
        <v>2600</v>
      </c>
      <c r="E12" s="76"/>
      <c r="F12" s="255"/>
      <c r="G12" s="144">
        <f t="shared" si="0"/>
        <v>0</v>
      </c>
      <c r="H12" s="159" t="str">
        <f t="shared" si="1"/>
        <v/>
      </c>
      <c r="I12" s="256" t="str">
        <f t="shared" si="2"/>
        <v/>
      </c>
      <c r="J12" s="39"/>
      <c r="K12" s="261"/>
      <c r="L12" s="329" t="str">
        <f t="shared" si="6"/>
        <v/>
      </c>
      <c r="M12" s="160" t="str">
        <f t="shared" si="3"/>
        <v/>
      </c>
      <c r="N12" s="159" t="str">
        <f t="shared" si="4"/>
        <v/>
      </c>
      <c r="O12" s="262"/>
    </row>
    <row r="13" spans="1:15" ht="15" customHeight="1" x14ac:dyDescent="0.2">
      <c r="A13" s="71" t="s">
        <v>44</v>
      </c>
      <c r="B13" s="126">
        <v>1</v>
      </c>
      <c r="C13" s="125">
        <v>6000</v>
      </c>
      <c r="D13" s="266">
        <f t="shared" si="5"/>
        <v>6000</v>
      </c>
      <c r="E13" s="76"/>
      <c r="F13" s="255"/>
      <c r="G13" s="144">
        <f t="shared" si="0"/>
        <v>0</v>
      </c>
      <c r="H13" s="159" t="str">
        <f t="shared" si="1"/>
        <v/>
      </c>
      <c r="I13" s="256" t="str">
        <f t="shared" si="2"/>
        <v/>
      </c>
      <c r="J13" s="39"/>
      <c r="K13" s="261"/>
      <c r="L13" s="329" t="str">
        <f t="shared" si="6"/>
        <v/>
      </c>
      <c r="M13" s="160" t="str">
        <f t="shared" si="3"/>
        <v/>
      </c>
      <c r="N13" s="159" t="str">
        <f t="shared" si="4"/>
        <v/>
      </c>
      <c r="O13" s="262"/>
    </row>
    <row r="14" spans="1:15" ht="15" customHeight="1" x14ac:dyDescent="0.2">
      <c r="A14" s="71" t="s">
        <v>45</v>
      </c>
      <c r="B14" s="126">
        <v>1</v>
      </c>
      <c r="C14" s="125">
        <v>650</v>
      </c>
      <c r="D14" s="266">
        <f t="shared" si="5"/>
        <v>650</v>
      </c>
      <c r="E14" s="76"/>
      <c r="F14" s="255"/>
      <c r="G14" s="144">
        <f t="shared" si="0"/>
        <v>0</v>
      </c>
      <c r="H14" s="159" t="str">
        <f t="shared" si="1"/>
        <v/>
      </c>
      <c r="I14" s="256" t="str">
        <f t="shared" si="2"/>
        <v/>
      </c>
      <c r="J14" s="39"/>
      <c r="K14" s="261"/>
      <c r="L14" s="329" t="str">
        <f t="shared" si="6"/>
        <v/>
      </c>
      <c r="M14" s="160" t="str">
        <f t="shared" si="3"/>
        <v/>
      </c>
      <c r="N14" s="159" t="str">
        <f t="shared" si="4"/>
        <v/>
      </c>
      <c r="O14" s="262"/>
    </row>
    <row r="15" spans="1:15" ht="15" customHeight="1" x14ac:dyDescent="0.2">
      <c r="A15" s="71" t="s">
        <v>46</v>
      </c>
      <c r="B15" s="126">
        <v>3</v>
      </c>
      <c r="C15" s="125">
        <v>150</v>
      </c>
      <c r="D15" s="266">
        <f t="shared" si="5"/>
        <v>450</v>
      </c>
      <c r="E15" s="76"/>
      <c r="F15" s="255"/>
      <c r="G15" s="144">
        <f t="shared" si="0"/>
        <v>0</v>
      </c>
      <c r="H15" s="159" t="str">
        <f t="shared" si="1"/>
        <v/>
      </c>
      <c r="I15" s="256" t="str">
        <f t="shared" si="2"/>
        <v/>
      </c>
      <c r="J15" s="39"/>
      <c r="K15" s="261"/>
      <c r="L15" s="329" t="str">
        <f t="shared" si="6"/>
        <v/>
      </c>
      <c r="M15" s="160" t="str">
        <f t="shared" si="3"/>
        <v/>
      </c>
      <c r="N15" s="159" t="str">
        <f t="shared" si="4"/>
        <v/>
      </c>
      <c r="O15" s="262"/>
    </row>
    <row r="16" spans="1:15" ht="15" customHeight="1" x14ac:dyDescent="0.2">
      <c r="A16" s="71" t="s">
        <v>47</v>
      </c>
      <c r="B16" s="126">
        <v>1</v>
      </c>
      <c r="C16" s="125">
        <v>1000</v>
      </c>
      <c r="D16" s="266">
        <f t="shared" si="5"/>
        <v>1000</v>
      </c>
      <c r="E16" s="76"/>
      <c r="F16" s="255"/>
      <c r="G16" s="144">
        <f t="shared" si="0"/>
        <v>0</v>
      </c>
      <c r="H16" s="159" t="str">
        <f t="shared" si="1"/>
        <v/>
      </c>
      <c r="I16" s="256" t="str">
        <f t="shared" si="2"/>
        <v/>
      </c>
      <c r="J16" s="39"/>
      <c r="K16" s="261"/>
      <c r="L16" s="329" t="str">
        <f t="shared" si="6"/>
        <v/>
      </c>
      <c r="M16" s="160" t="str">
        <f t="shared" si="3"/>
        <v/>
      </c>
      <c r="N16" s="159" t="str">
        <f t="shared" si="4"/>
        <v/>
      </c>
      <c r="O16" s="262"/>
    </row>
    <row r="17" spans="1:15" ht="15" customHeight="1" x14ac:dyDescent="0.2">
      <c r="A17" s="71" t="s">
        <v>48</v>
      </c>
      <c r="B17" s="126">
        <v>1</v>
      </c>
      <c r="C17" s="125">
        <v>2000</v>
      </c>
      <c r="D17" s="266">
        <f t="shared" si="5"/>
        <v>2000</v>
      </c>
      <c r="E17" s="76"/>
      <c r="F17" s="255"/>
      <c r="G17" s="144">
        <f t="shared" si="0"/>
        <v>0</v>
      </c>
      <c r="H17" s="159" t="str">
        <f t="shared" si="1"/>
        <v/>
      </c>
      <c r="I17" s="256" t="str">
        <f t="shared" si="2"/>
        <v/>
      </c>
      <c r="J17" s="39"/>
      <c r="K17" s="261"/>
      <c r="L17" s="329" t="str">
        <f t="shared" si="6"/>
        <v/>
      </c>
      <c r="M17" s="160" t="str">
        <f t="shared" si="3"/>
        <v/>
      </c>
      <c r="N17" s="159" t="str">
        <f t="shared" si="4"/>
        <v/>
      </c>
      <c r="O17" s="262"/>
    </row>
    <row r="18" spans="1:15" ht="15" customHeight="1" x14ac:dyDescent="0.2">
      <c r="A18" s="71" t="s">
        <v>49</v>
      </c>
      <c r="B18" s="126">
        <v>2</v>
      </c>
      <c r="C18" s="125">
        <v>2000</v>
      </c>
      <c r="D18" s="266">
        <f t="shared" si="5"/>
        <v>4000</v>
      </c>
      <c r="E18" s="76"/>
      <c r="F18" s="255"/>
      <c r="G18" s="144">
        <f t="shared" si="0"/>
        <v>0</v>
      </c>
      <c r="H18" s="159" t="str">
        <f t="shared" si="1"/>
        <v/>
      </c>
      <c r="I18" s="256" t="str">
        <f t="shared" si="2"/>
        <v/>
      </c>
      <c r="J18" s="39"/>
      <c r="K18" s="261"/>
      <c r="L18" s="329" t="str">
        <f t="shared" si="6"/>
        <v/>
      </c>
      <c r="M18" s="160" t="str">
        <f t="shared" si="3"/>
        <v/>
      </c>
      <c r="N18" s="159" t="str">
        <f t="shared" si="4"/>
        <v/>
      </c>
      <c r="O18" s="262"/>
    </row>
    <row r="19" spans="1:15" ht="15" customHeight="1" x14ac:dyDescent="0.2">
      <c r="A19" s="71" t="s">
        <v>50</v>
      </c>
      <c r="B19" s="126">
        <v>1</v>
      </c>
      <c r="C19" s="125">
        <v>500</v>
      </c>
      <c r="D19" s="266">
        <f t="shared" si="5"/>
        <v>500</v>
      </c>
      <c r="E19" s="76"/>
      <c r="F19" s="255"/>
      <c r="G19" s="144">
        <f t="shared" si="0"/>
        <v>0</v>
      </c>
      <c r="H19" s="159" t="str">
        <f t="shared" si="1"/>
        <v/>
      </c>
      <c r="I19" s="256" t="str">
        <f t="shared" si="2"/>
        <v/>
      </c>
      <c r="J19" s="39"/>
      <c r="K19" s="261"/>
      <c r="L19" s="329" t="str">
        <f t="shared" si="6"/>
        <v/>
      </c>
      <c r="M19" s="160" t="str">
        <f t="shared" si="3"/>
        <v/>
      </c>
      <c r="N19" s="159" t="str">
        <f t="shared" si="4"/>
        <v/>
      </c>
      <c r="O19" s="262"/>
    </row>
    <row r="20" spans="1:15" ht="15" customHeight="1" x14ac:dyDescent="0.2">
      <c r="A20" s="71" t="s">
        <v>111</v>
      </c>
      <c r="B20" s="126">
        <v>1</v>
      </c>
      <c r="C20" s="125">
        <v>1000</v>
      </c>
      <c r="D20" s="266">
        <f t="shared" si="5"/>
        <v>1000</v>
      </c>
      <c r="E20" s="76"/>
      <c r="F20" s="255"/>
      <c r="G20" s="144">
        <f t="shared" si="0"/>
        <v>0</v>
      </c>
      <c r="H20" s="159" t="str">
        <f t="shared" si="1"/>
        <v/>
      </c>
      <c r="I20" s="256" t="str">
        <f t="shared" si="2"/>
        <v/>
      </c>
      <c r="J20" s="39"/>
      <c r="K20" s="261"/>
      <c r="L20" s="329" t="str">
        <f t="shared" si="6"/>
        <v/>
      </c>
      <c r="M20" s="160" t="str">
        <f t="shared" si="3"/>
        <v/>
      </c>
      <c r="N20" s="159" t="str">
        <f t="shared" si="4"/>
        <v/>
      </c>
      <c r="O20" s="262"/>
    </row>
    <row r="21" spans="1:15" ht="15" customHeight="1" x14ac:dyDescent="0.2">
      <c r="A21" s="71" t="s">
        <v>112</v>
      </c>
      <c r="B21" s="126">
        <v>1</v>
      </c>
      <c r="C21" s="125">
        <v>400</v>
      </c>
      <c r="D21" s="266">
        <f t="shared" si="5"/>
        <v>400</v>
      </c>
      <c r="E21" s="76"/>
      <c r="F21" s="255"/>
      <c r="G21" s="144">
        <f t="shared" si="0"/>
        <v>0</v>
      </c>
      <c r="H21" s="159" t="str">
        <f t="shared" si="1"/>
        <v/>
      </c>
      <c r="I21" s="256" t="str">
        <f t="shared" si="2"/>
        <v/>
      </c>
      <c r="J21" s="39"/>
      <c r="K21" s="261"/>
      <c r="L21" s="329" t="str">
        <f t="shared" si="6"/>
        <v/>
      </c>
      <c r="M21" s="160" t="str">
        <f t="shared" si="3"/>
        <v/>
      </c>
      <c r="N21" s="159" t="str">
        <f t="shared" si="4"/>
        <v/>
      </c>
      <c r="O21" s="262"/>
    </row>
    <row r="22" spans="1:15" ht="15" customHeight="1" x14ac:dyDescent="0.25">
      <c r="A22" s="344" t="s">
        <v>70</v>
      </c>
      <c r="B22" s="342"/>
      <c r="C22" s="342"/>
      <c r="D22" s="345"/>
      <c r="E22" s="76"/>
      <c r="F22" s="357" t="str">
        <f>A22</f>
        <v>משחק, אמצעי טיפול והערכות</v>
      </c>
      <c r="G22" s="358"/>
      <c r="H22" s="358"/>
      <c r="I22" s="359"/>
      <c r="J22" s="158"/>
      <c r="K22" s="357" t="str">
        <f>A22</f>
        <v>משחק, אמצעי טיפול והערכות</v>
      </c>
      <c r="L22" s="358"/>
      <c r="M22" s="358"/>
      <c r="N22" s="358"/>
      <c r="O22" s="359"/>
    </row>
    <row r="23" spans="1:15" ht="28.5" customHeight="1" x14ac:dyDescent="0.2">
      <c r="A23" s="71" t="s">
        <v>113</v>
      </c>
      <c r="B23" s="126">
        <v>1</v>
      </c>
      <c r="C23" s="125">
        <v>4000</v>
      </c>
      <c r="D23" s="266">
        <f t="shared" ref="D23:D43" si="7">B23*C23</f>
        <v>4000</v>
      </c>
      <c r="E23" s="76"/>
      <c r="F23" s="255"/>
      <c r="G23" s="144">
        <f t="shared" ref="G23:G34" si="8">F23*C23</f>
        <v>0</v>
      </c>
      <c r="H23" s="159" t="str">
        <f t="shared" ref="H23:H34" si="9">IF(G23=0,"",IF(OR(G23-$D23&gt;0,G23-$D23&lt;0), (G23-$D23)/$D23, ""))</f>
        <v/>
      </c>
      <c r="I23" s="256" t="str">
        <f t="shared" ref="I23:I34" si="10">IF(F23&gt;B23,"נא להסביר חריגה כאן","")</f>
        <v/>
      </c>
      <c r="J23" s="39"/>
      <c r="K23" s="261"/>
      <c r="L23" s="329" t="str">
        <f t="shared" si="6"/>
        <v/>
      </c>
      <c r="M23" s="160" t="str">
        <f t="shared" ref="M23:M34" si="11">IFERROR(L23*C23,"")</f>
        <v/>
      </c>
      <c r="N23" s="159" t="str">
        <f t="shared" ref="N23:N34" si="12">IFERROR(IF(M23=0,"",IF(OR(M23-$D23&gt;0,M23-$D23&lt;0), (M23-$D23)/$D23, "")),"")</f>
        <v/>
      </c>
      <c r="O23" s="262"/>
    </row>
    <row r="24" spans="1:15" ht="15" customHeight="1" x14ac:dyDescent="0.2">
      <c r="A24" s="71" t="s">
        <v>114</v>
      </c>
      <c r="B24" s="126">
        <v>1</v>
      </c>
      <c r="C24" s="125">
        <v>3000</v>
      </c>
      <c r="D24" s="266">
        <f t="shared" si="7"/>
        <v>3000</v>
      </c>
      <c r="E24" s="76"/>
      <c r="F24" s="255"/>
      <c r="G24" s="144">
        <f t="shared" si="8"/>
        <v>0</v>
      </c>
      <c r="H24" s="159" t="str">
        <f t="shared" si="9"/>
        <v/>
      </c>
      <c r="I24" s="256" t="str">
        <f t="shared" si="10"/>
        <v/>
      </c>
      <c r="J24" s="39"/>
      <c r="K24" s="261"/>
      <c r="L24" s="329" t="str">
        <f t="shared" si="6"/>
        <v/>
      </c>
      <c r="M24" s="160" t="str">
        <f t="shared" si="11"/>
        <v/>
      </c>
      <c r="N24" s="159" t="str">
        <f t="shared" si="12"/>
        <v/>
      </c>
      <c r="O24" s="262"/>
    </row>
    <row r="25" spans="1:15" ht="30.75" customHeight="1" x14ac:dyDescent="0.2">
      <c r="A25" s="71" t="s">
        <v>115</v>
      </c>
      <c r="B25" s="126">
        <v>1</v>
      </c>
      <c r="C25" s="125">
        <v>2000</v>
      </c>
      <c r="D25" s="266">
        <f t="shared" si="7"/>
        <v>2000</v>
      </c>
      <c r="E25" s="76"/>
      <c r="F25" s="255"/>
      <c r="G25" s="144">
        <f t="shared" si="8"/>
        <v>0</v>
      </c>
      <c r="H25" s="159" t="str">
        <f t="shared" si="9"/>
        <v/>
      </c>
      <c r="I25" s="256" t="str">
        <f t="shared" si="10"/>
        <v/>
      </c>
      <c r="J25" s="39"/>
      <c r="K25" s="261"/>
      <c r="L25" s="329" t="str">
        <f t="shared" si="6"/>
        <v/>
      </c>
      <c r="M25" s="160" t="str">
        <f t="shared" si="11"/>
        <v/>
      </c>
      <c r="N25" s="159" t="str">
        <f t="shared" si="12"/>
        <v/>
      </c>
      <c r="O25" s="262"/>
    </row>
    <row r="26" spans="1:15" ht="31.5" customHeight="1" x14ac:dyDescent="0.2">
      <c r="A26" s="71" t="s">
        <v>116</v>
      </c>
      <c r="B26" s="126">
        <v>1</v>
      </c>
      <c r="C26" s="125">
        <v>3000</v>
      </c>
      <c r="D26" s="266">
        <f t="shared" si="7"/>
        <v>3000</v>
      </c>
      <c r="E26" s="76"/>
      <c r="F26" s="255"/>
      <c r="G26" s="144">
        <f t="shared" si="8"/>
        <v>0</v>
      </c>
      <c r="H26" s="159" t="str">
        <f t="shared" si="9"/>
        <v/>
      </c>
      <c r="I26" s="256" t="str">
        <f t="shared" si="10"/>
        <v/>
      </c>
      <c r="J26" s="39"/>
      <c r="K26" s="261"/>
      <c r="L26" s="329" t="str">
        <f t="shared" si="6"/>
        <v/>
      </c>
      <c r="M26" s="160" t="str">
        <f t="shared" si="11"/>
        <v/>
      </c>
      <c r="N26" s="159" t="str">
        <f t="shared" si="12"/>
        <v/>
      </c>
      <c r="O26" s="262"/>
    </row>
    <row r="27" spans="1:15" ht="29.25" customHeight="1" x14ac:dyDescent="0.2">
      <c r="A27" s="71" t="s">
        <v>117</v>
      </c>
      <c r="B27" s="126">
        <v>1</v>
      </c>
      <c r="C27" s="125">
        <v>2000</v>
      </c>
      <c r="D27" s="266">
        <f t="shared" si="7"/>
        <v>2000</v>
      </c>
      <c r="E27" s="76"/>
      <c r="F27" s="255"/>
      <c r="G27" s="144">
        <f t="shared" si="8"/>
        <v>0</v>
      </c>
      <c r="H27" s="159" t="str">
        <f t="shared" si="9"/>
        <v/>
      </c>
      <c r="I27" s="256" t="str">
        <f t="shared" si="10"/>
        <v/>
      </c>
      <c r="J27" s="39"/>
      <c r="K27" s="261"/>
      <c r="L27" s="329" t="str">
        <f t="shared" si="6"/>
        <v/>
      </c>
      <c r="M27" s="160" t="str">
        <f t="shared" si="11"/>
        <v/>
      </c>
      <c r="N27" s="159" t="str">
        <f t="shared" si="12"/>
        <v/>
      </c>
      <c r="O27" s="262"/>
    </row>
    <row r="28" spans="1:15" ht="30.75" customHeight="1" x14ac:dyDescent="0.2">
      <c r="A28" s="71" t="s">
        <v>118</v>
      </c>
      <c r="B28" s="126">
        <v>1</v>
      </c>
      <c r="C28" s="125">
        <v>1000</v>
      </c>
      <c r="D28" s="266">
        <f t="shared" si="7"/>
        <v>1000</v>
      </c>
      <c r="E28" s="76"/>
      <c r="F28" s="255"/>
      <c r="G28" s="144">
        <f t="shared" si="8"/>
        <v>0</v>
      </c>
      <c r="H28" s="159" t="str">
        <f t="shared" si="9"/>
        <v/>
      </c>
      <c r="I28" s="256" t="str">
        <f t="shared" si="10"/>
        <v/>
      </c>
      <c r="J28" s="39"/>
      <c r="K28" s="261"/>
      <c r="L28" s="329" t="str">
        <f t="shared" si="6"/>
        <v/>
      </c>
      <c r="M28" s="160" t="str">
        <f t="shared" si="11"/>
        <v/>
      </c>
      <c r="N28" s="159" t="str">
        <f t="shared" si="12"/>
        <v/>
      </c>
      <c r="O28" s="262"/>
    </row>
    <row r="29" spans="1:15" ht="15" customHeight="1" x14ac:dyDescent="0.2">
      <c r="A29" s="71" t="s">
        <v>119</v>
      </c>
      <c r="B29" s="126">
        <v>1</v>
      </c>
      <c r="C29" s="125">
        <v>3200</v>
      </c>
      <c r="D29" s="266">
        <f t="shared" si="7"/>
        <v>3200</v>
      </c>
      <c r="E29" s="76"/>
      <c r="F29" s="255"/>
      <c r="G29" s="144">
        <f t="shared" si="8"/>
        <v>0</v>
      </c>
      <c r="H29" s="159" t="str">
        <f t="shared" si="9"/>
        <v/>
      </c>
      <c r="I29" s="256" t="str">
        <f t="shared" si="10"/>
        <v/>
      </c>
      <c r="J29" s="39"/>
      <c r="K29" s="261"/>
      <c r="L29" s="329" t="str">
        <f t="shared" si="6"/>
        <v/>
      </c>
      <c r="M29" s="160" t="str">
        <f t="shared" si="11"/>
        <v/>
      </c>
      <c r="N29" s="159" t="str">
        <f t="shared" si="12"/>
        <v/>
      </c>
      <c r="O29" s="262"/>
    </row>
    <row r="30" spans="1:15" ht="15" customHeight="1" x14ac:dyDescent="0.2">
      <c r="A30" s="71" t="s">
        <v>120</v>
      </c>
      <c r="B30" s="126">
        <v>1</v>
      </c>
      <c r="C30" s="125">
        <v>1700</v>
      </c>
      <c r="D30" s="266">
        <f t="shared" si="7"/>
        <v>1700</v>
      </c>
      <c r="E30" s="76"/>
      <c r="F30" s="255"/>
      <c r="G30" s="144">
        <f t="shared" si="8"/>
        <v>0</v>
      </c>
      <c r="H30" s="159" t="str">
        <f t="shared" si="9"/>
        <v/>
      </c>
      <c r="I30" s="256" t="str">
        <f t="shared" si="10"/>
        <v/>
      </c>
      <c r="J30" s="39"/>
      <c r="K30" s="261"/>
      <c r="L30" s="329" t="str">
        <f t="shared" si="6"/>
        <v/>
      </c>
      <c r="M30" s="160" t="str">
        <f t="shared" si="11"/>
        <v/>
      </c>
      <c r="N30" s="159" t="str">
        <f t="shared" si="12"/>
        <v/>
      </c>
      <c r="O30" s="262"/>
    </row>
    <row r="31" spans="1:15" ht="15" customHeight="1" x14ac:dyDescent="0.2">
      <c r="A31" s="71" t="s">
        <v>121</v>
      </c>
      <c r="B31" s="126">
        <v>1</v>
      </c>
      <c r="C31" s="125">
        <v>1100</v>
      </c>
      <c r="D31" s="266">
        <f t="shared" si="7"/>
        <v>1100</v>
      </c>
      <c r="E31" s="76"/>
      <c r="F31" s="255"/>
      <c r="G31" s="144">
        <f t="shared" si="8"/>
        <v>0</v>
      </c>
      <c r="H31" s="159" t="str">
        <f t="shared" si="9"/>
        <v/>
      </c>
      <c r="I31" s="256" t="str">
        <f t="shared" si="10"/>
        <v/>
      </c>
      <c r="J31" s="39"/>
      <c r="K31" s="261"/>
      <c r="L31" s="329" t="str">
        <f t="shared" si="6"/>
        <v/>
      </c>
      <c r="M31" s="160" t="str">
        <f t="shared" si="11"/>
        <v/>
      </c>
      <c r="N31" s="159" t="str">
        <f t="shared" si="12"/>
        <v/>
      </c>
      <c r="O31" s="262"/>
    </row>
    <row r="32" spans="1:15" ht="15" customHeight="1" x14ac:dyDescent="0.2">
      <c r="A32" s="71" t="s">
        <v>122</v>
      </c>
      <c r="B32" s="126">
        <v>1</v>
      </c>
      <c r="C32" s="125">
        <v>2200</v>
      </c>
      <c r="D32" s="266">
        <f t="shared" si="7"/>
        <v>2200</v>
      </c>
      <c r="E32" s="76"/>
      <c r="F32" s="255"/>
      <c r="G32" s="144">
        <f t="shared" si="8"/>
        <v>0</v>
      </c>
      <c r="H32" s="159" t="str">
        <f t="shared" si="9"/>
        <v/>
      </c>
      <c r="I32" s="256" t="str">
        <f t="shared" si="10"/>
        <v/>
      </c>
      <c r="J32" s="39"/>
      <c r="K32" s="261"/>
      <c r="L32" s="329" t="str">
        <f t="shared" si="6"/>
        <v/>
      </c>
      <c r="M32" s="160" t="str">
        <f t="shared" si="11"/>
        <v/>
      </c>
      <c r="N32" s="159" t="str">
        <f t="shared" si="12"/>
        <v/>
      </c>
      <c r="O32" s="262"/>
    </row>
    <row r="33" spans="1:15" ht="15" customHeight="1" x14ac:dyDescent="0.2">
      <c r="A33" s="71" t="s">
        <v>123</v>
      </c>
      <c r="B33" s="126">
        <v>1</v>
      </c>
      <c r="C33" s="125">
        <v>130</v>
      </c>
      <c r="D33" s="266">
        <f t="shared" si="7"/>
        <v>130</v>
      </c>
      <c r="E33" s="76"/>
      <c r="F33" s="255"/>
      <c r="G33" s="144">
        <f t="shared" si="8"/>
        <v>0</v>
      </c>
      <c r="H33" s="159" t="str">
        <f t="shared" si="9"/>
        <v/>
      </c>
      <c r="I33" s="256" t="str">
        <f t="shared" si="10"/>
        <v/>
      </c>
      <c r="J33" s="39"/>
      <c r="K33" s="261"/>
      <c r="L33" s="329" t="str">
        <f t="shared" si="6"/>
        <v/>
      </c>
      <c r="M33" s="160" t="str">
        <f t="shared" si="11"/>
        <v/>
      </c>
      <c r="N33" s="159" t="str">
        <f t="shared" si="12"/>
        <v/>
      </c>
      <c r="O33" s="262"/>
    </row>
    <row r="34" spans="1:15" ht="15" customHeight="1" x14ac:dyDescent="0.2">
      <c r="A34" s="71" t="s">
        <v>124</v>
      </c>
      <c r="B34" s="126">
        <v>1</v>
      </c>
      <c r="C34" s="125">
        <v>280</v>
      </c>
      <c r="D34" s="266">
        <f t="shared" si="7"/>
        <v>280</v>
      </c>
      <c r="E34" s="76"/>
      <c r="F34" s="255"/>
      <c r="G34" s="144">
        <f t="shared" si="8"/>
        <v>0</v>
      </c>
      <c r="H34" s="159" t="str">
        <f t="shared" si="9"/>
        <v/>
      </c>
      <c r="I34" s="256" t="str">
        <f t="shared" si="10"/>
        <v/>
      </c>
      <c r="J34" s="39"/>
      <c r="K34" s="261"/>
      <c r="L34" s="329" t="str">
        <f t="shared" si="6"/>
        <v/>
      </c>
      <c r="M34" s="160" t="str">
        <f t="shared" si="11"/>
        <v/>
      </c>
      <c r="N34" s="159" t="str">
        <f t="shared" si="12"/>
        <v/>
      </c>
      <c r="O34" s="262"/>
    </row>
    <row r="35" spans="1:15" ht="15" customHeight="1" x14ac:dyDescent="0.25">
      <c r="A35" s="344" t="s">
        <v>76</v>
      </c>
      <c r="B35" s="342"/>
      <c r="C35" s="342"/>
      <c r="D35" s="345"/>
      <c r="E35" s="76"/>
      <c r="F35" s="357" t="str">
        <f>A35</f>
        <v>טכנולוגיה</v>
      </c>
      <c r="G35" s="358"/>
      <c r="H35" s="358"/>
      <c r="I35" s="359"/>
      <c r="J35" s="158"/>
      <c r="K35" s="357" t="str">
        <f>A35</f>
        <v>טכנולוגיה</v>
      </c>
      <c r="L35" s="358"/>
      <c r="M35" s="358"/>
      <c r="N35" s="358"/>
      <c r="O35" s="359"/>
    </row>
    <row r="36" spans="1:15" ht="15" customHeight="1" x14ac:dyDescent="0.2">
      <c r="A36" s="71" t="s">
        <v>105</v>
      </c>
      <c r="B36" s="126">
        <v>2</v>
      </c>
      <c r="C36" s="125">
        <v>2800</v>
      </c>
      <c r="D36" s="266">
        <f t="shared" si="7"/>
        <v>5600</v>
      </c>
      <c r="E36" s="76"/>
      <c r="F36" s="255"/>
      <c r="G36" s="144">
        <f t="shared" ref="G36:G43" si="13">F36*C36</f>
        <v>0</v>
      </c>
      <c r="H36" s="159" t="str">
        <f t="shared" ref="H36:H43" si="14">IF(G36=0,"",IF(OR(G36-$D36&gt;0,G36-$D36&lt;0), (G36-$D36)/$D36, ""))</f>
        <v/>
      </c>
      <c r="I36" s="256" t="str">
        <f t="shared" ref="I36:I43" si="15">IF(F36&gt;B36,"נא להסביר חריגה כאן","")</f>
        <v/>
      </c>
      <c r="J36" s="39"/>
      <c r="K36" s="261"/>
      <c r="L36" s="329" t="str">
        <f t="shared" si="6"/>
        <v/>
      </c>
      <c r="M36" s="160" t="str">
        <f t="shared" ref="M36:M43" si="16">IFERROR(L36*C36,"")</f>
        <v/>
      </c>
      <c r="N36" s="159" t="str">
        <f t="shared" ref="N36:N43" si="17">IFERROR(IF(M36=0,"",IF(OR(M36-$D36&gt;0,M36-$D36&lt;0), (M36-$D36)/$D36, "")),"")</f>
        <v/>
      </c>
      <c r="O36" s="262"/>
    </row>
    <row r="37" spans="1:15" ht="29.25" customHeight="1" x14ac:dyDescent="0.2">
      <c r="A37" s="71" t="s">
        <v>125</v>
      </c>
      <c r="B37" s="126">
        <v>2</v>
      </c>
      <c r="C37" s="125">
        <v>3500</v>
      </c>
      <c r="D37" s="266">
        <f t="shared" si="7"/>
        <v>7000</v>
      </c>
      <c r="E37" s="76"/>
      <c r="F37" s="255"/>
      <c r="G37" s="144">
        <f t="shared" si="13"/>
        <v>0</v>
      </c>
      <c r="H37" s="159" t="str">
        <f t="shared" si="14"/>
        <v/>
      </c>
      <c r="I37" s="256" t="str">
        <f t="shared" si="15"/>
        <v/>
      </c>
      <c r="J37" s="39"/>
      <c r="K37" s="261"/>
      <c r="L37" s="329" t="str">
        <f t="shared" si="6"/>
        <v/>
      </c>
      <c r="M37" s="160" t="str">
        <f t="shared" si="16"/>
        <v/>
      </c>
      <c r="N37" s="159" t="str">
        <f t="shared" si="17"/>
        <v/>
      </c>
      <c r="O37" s="262"/>
    </row>
    <row r="38" spans="1:15" ht="15" customHeight="1" x14ac:dyDescent="0.2">
      <c r="A38" s="71" t="s">
        <v>256</v>
      </c>
      <c r="B38" s="126">
        <v>1</v>
      </c>
      <c r="C38" s="125">
        <v>5000</v>
      </c>
      <c r="D38" s="266">
        <f t="shared" si="7"/>
        <v>5000</v>
      </c>
      <c r="E38" s="76"/>
      <c r="F38" s="255"/>
      <c r="G38" s="144">
        <f t="shared" si="13"/>
        <v>0</v>
      </c>
      <c r="H38" s="159" t="str">
        <f t="shared" si="14"/>
        <v/>
      </c>
      <c r="I38" s="256" t="str">
        <f t="shared" si="15"/>
        <v/>
      </c>
      <c r="J38" s="39"/>
      <c r="K38" s="261"/>
      <c r="L38" s="329" t="str">
        <f t="shared" si="6"/>
        <v/>
      </c>
      <c r="M38" s="160" t="str">
        <f t="shared" si="16"/>
        <v/>
      </c>
      <c r="N38" s="159" t="str">
        <f t="shared" si="17"/>
        <v/>
      </c>
      <c r="O38" s="262"/>
    </row>
    <row r="39" spans="1:15" ht="15" customHeight="1" x14ac:dyDescent="0.2">
      <c r="A39" s="71" t="s">
        <v>126</v>
      </c>
      <c r="B39" s="126">
        <v>1</v>
      </c>
      <c r="C39" s="125">
        <v>1000</v>
      </c>
      <c r="D39" s="266">
        <f t="shared" si="7"/>
        <v>1000</v>
      </c>
      <c r="E39" s="76"/>
      <c r="F39" s="255"/>
      <c r="G39" s="144">
        <f t="shared" si="13"/>
        <v>0</v>
      </c>
      <c r="H39" s="159" t="str">
        <f t="shared" si="14"/>
        <v/>
      </c>
      <c r="I39" s="256" t="str">
        <f t="shared" si="15"/>
        <v/>
      </c>
      <c r="J39" s="39"/>
      <c r="K39" s="261"/>
      <c r="L39" s="329" t="str">
        <f t="shared" si="6"/>
        <v/>
      </c>
      <c r="M39" s="160" t="str">
        <f t="shared" si="16"/>
        <v/>
      </c>
      <c r="N39" s="159" t="str">
        <f t="shared" si="17"/>
        <v/>
      </c>
      <c r="O39" s="262"/>
    </row>
    <row r="40" spans="1:15" ht="15" customHeight="1" x14ac:dyDescent="0.2">
      <c r="A40" s="71" t="s">
        <v>127</v>
      </c>
      <c r="B40" s="126">
        <v>1</v>
      </c>
      <c r="C40" s="125">
        <v>350</v>
      </c>
      <c r="D40" s="266">
        <f t="shared" si="7"/>
        <v>350</v>
      </c>
      <c r="E40" s="76"/>
      <c r="F40" s="255"/>
      <c r="G40" s="144">
        <f t="shared" si="13"/>
        <v>0</v>
      </c>
      <c r="H40" s="159" t="str">
        <f t="shared" si="14"/>
        <v/>
      </c>
      <c r="I40" s="256" t="str">
        <f t="shared" si="15"/>
        <v/>
      </c>
      <c r="J40" s="39"/>
      <c r="K40" s="261"/>
      <c r="L40" s="329" t="str">
        <f t="shared" si="6"/>
        <v/>
      </c>
      <c r="M40" s="160" t="str">
        <f t="shared" si="16"/>
        <v/>
      </c>
      <c r="N40" s="159" t="str">
        <f t="shared" si="17"/>
        <v/>
      </c>
      <c r="O40" s="262"/>
    </row>
    <row r="41" spans="1:15" ht="15" customHeight="1" x14ac:dyDescent="0.2">
      <c r="A41" s="71" t="s">
        <v>128</v>
      </c>
      <c r="B41" s="126">
        <v>1</v>
      </c>
      <c r="C41" s="125">
        <v>7000</v>
      </c>
      <c r="D41" s="266">
        <f t="shared" si="7"/>
        <v>7000</v>
      </c>
      <c r="E41" s="76"/>
      <c r="F41" s="255"/>
      <c r="G41" s="144">
        <f t="shared" si="13"/>
        <v>0</v>
      </c>
      <c r="H41" s="159" t="str">
        <f t="shared" si="14"/>
        <v/>
      </c>
      <c r="I41" s="256" t="str">
        <f t="shared" si="15"/>
        <v/>
      </c>
      <c r="J41" s="39"/>
      <c r="K41" s="261"/>
      <c r="L41" s="329" t="str">
        <f t="shared" si="6"/>
        <v/>
      </c>
      <c r="M41" s="160" t="str">
        <f t="shared" si="16"/>
        <v/>
      </c>
      <c r="N41" s="159" t="str">
        <f t="shared" si="17"/>
        <v/>
      </c>
      <c r="O41" s="262"/>
    </row>
    <row r="42" spans="1:15" ht="15" customHeight="1" x14ac:dyDescent="0.2">
      <c r="A42" s="71" t="s">
        <v>129</v>
      </c>
      <c r="B42" s="126">
        <v>1</v>
      </c>
      <c r="C42" s="125">
        <v>2500</v>
      </c>
      <c r="D42" s="266">
        <f t="shared" si="7"/>
        <v>2500</v>
      </c>
      <c r="E42" s="76"/>
      <c r="F42" s="255"/>
      <c r="G42" s="144">
        <f t="shared" si="13"/>
        <v>0</v>
      </c>
      <c r="H42" s="159" t="str">
        <f t="shared" si="14"/>
        <v/>
      </c>
      <c r="I42" s="256" t="str">
        <f t="shared" si="15"/>
        <v/>
      </c>
      <c r="J42" s="39"/>
      <c r="K42" s="261"/>
      <c r="L42" s="329" t="str">
        <f t="shared" si="6"/>
        <v/>
      </c>
      <c r="M42" s="160" t="str">
        <f t="shared" si="16"/>
        <v/>
      </c>
      <c r="N42" s="159" t="str">
        <f t="shared" si="17"/>
        <v/>
      </c>
      <c r="O42" s="262"/>
    </row>
    <row r="43" spans="1:15" ht="15" customHeight="1" x14ac:dyDescent="0.2">
      <c r="A43" s="71" t="s">
        <v>130</v>
      </c>
      <c r="B43" s="126">
        <v>1</v>
      </c>
      <c r="C43" s="125">
        <v>2000</v>
      </c>
      <c r="D43" s="266">
        <f t="shared" si="7"/>
        <v>2000</v>
      </c>
      <c r="E43" s="76"/>
      <c r="F43" s="255"/>
      <c r="G43" s="144">
        <f t="shared" si="13"/>
        <v>0</v>
      </c>
      <c r="H43" s="159" t="str">
        <f t="shared" si="14"/>
        <v/>
      </c>
      <c r="I43" s="256" t="str">
        <f t="shared" si="15"/>
        <v/>
      </c>
      <c r="J43" s="39"/>
      <c r="K43" s="261"/>
      <c r="L43" s="329" t="str">
        <f t="shared" si="6"/>
        <v/>
      </c>
      <c r="M43" s="160" t="str">
        <f t="shared" si="16"/>
        <v/>
      </c>
      <c r="N43" s="159" t="str">
        <f t="shared" si="17"/>
        <v/>
      </c>
      <c r="O43" s="262"/>
    </row>
    <row r="44" spans="1:15" ht="15" customHeight="1" thickBot="1" x14ac:dyDescent="0.3">
      <c r="A44" s="339" t="s">
        <v>215</v>
      </c>
      <c r="B44" s="340"/>
      <c r="C44" s="375"/>
      <c r="D44" s="275">
        <f>SUM(D8:D43)</f>
        <v>75410</v>
      </c>
      <c r="E44" s="44"/>
      <c r="F44" s="257"/>
      <c r="G44" s="258">
        <f>SUM(G8:G43)</f>
        <v>0</v>
      </c>
      <c r="H44" s="265" t="str">
        <f t="shared" ref="H44" si="18">IF(G44=0,"",IF(OR(G44-$D44&gt;0,G44-$D44&lt;0), (G44-$D44)/$D44, ""))</f>
        <v/>
      </c>
      <c r="I44" s="267"/>
      <c r="J44" s="161"/>
      <c r="K44" s="263"/>
      <c r="L44" s="264"/>
      <c r="M44" s="258">
        <f>SUM(M8:M43)</f>
        <v>0</v>
      </c>
      <c r="N44" s="265" t="str">
        <f t="shared" ref="N44" si="19">IFERROR(IF(M44=0,"",IF(OR(M44-$D44&gt;0,M44-$D44&lt;0), (M44-$D44)/$D44, "")),"")</f>
        <v/>
      </c>
      <c r="O44" s="260"/>
    </row>
    <row r="45" spans="1:15" ht="15" customHeight="1" thickBot="1" x14ac:dyDescent="0.25">
      <c r="A45" s="46"/>
      <c r="B45" s="142"/>
      <c r="C45" s="166"/>
      <c r="D45" s="142"/>
      <c r="E45" s="46"/>
      <c r="F45" s="142"/>
      <c r="G45" s="142"/>
      <c r="H45" s="142"/>
      <c r="I45" s="148"/>
      <c r="J45" s="142"/>
      <c r="K45" s="142"/>
      <c r="L45" s="142"/>
      <c r="M45" s="142"/>
      <c r="N45" s="142"/>
      <c r="O45" s="142"/>
    </row>
    <row r="46" spans="1:15" ht="15" customHeight="1" thickBot="1" x14ac:dyDescent="0.3">
      <c r="A46" s="369" t="s">
        <v>193</v>
      </c>
      <c r="B46" s="370"/>
      <c r="C46" s="370"/>
      <c r="D46" s="371"/>
      <c r="E46" s="44"/>
      <c r="F46" s="268"/>
      <c r="G46" s="269">
        <f>G44*(1+(I2-1)*0.5)</f>
        <v>0</v>
      </c>
      <c r="H46" s="276"/>
      <c r="I46" s="271"/>
      <c r="J46" s="161"/>
      <c r="K46" s="272"/>
      <c r="L46" s="273"/>
      <c r="M46" s="269">
        <f>M44*(1+(O2-1)*0.5)</f>
        <v>0</v>
      </c>
      <c r="N46" s="276"/>
      <c r="O46" s="274"/>
    </row>
    <row r="47" spans="1:15" ht="15" customHeight="1" x14ac:dyDescent="0.2">
      <c r="A47" s="36"/>
      <c r="B47" s="39"/>
      <c r="C47" s="167"/>
      <c r="D47" s="39"/>
      <c r="E47" s="45"/>
      <c r="F47" s="39"/>
      <c r="G47" s="39"/>
      <c r="H47" s="39"/>
      <c r="I47" s="150"/>
      <c r="J47" s="39"/>
      <c r="K47" s="39"/>
      <c r="L47" s="39"/>
      <c r="M47" s="39"/>
      <c r="N47" s="39"/>
      <c r="O47" s="39"/>
    </row>
  </sheetData>
  <sheetProtection algorithmName="SHA-512" hashValue="V7j8VMWElNvlW9nDYBMsUB8cVQIgrcvqjllQ0hLdOZxAJWbETdvkgpM6JiQgLeEw7TAKkixJdq9swysD+Si2wA==" saltValue="H0Qn6E835WQrBTdf62nUEw==" spinCount="100000" sheet="1" formatCells="0" formatColumns="0" formatRows="0"/>
  <mergeCells count="15">
    <mergeCell ref="A1:O1"/>
    <mergeCell ref="A44:C44"/>
    <mergeCell ref="A22:D22"/>
    <mergeCell ref="F22:I22"/>
    <mergeCell ref="K22:O22"/>
    <mergeCell ref="A46:D46"/>
    <mergeCell ref="A35:D35"/>
    <mergeCell ref="F35:I35"/>
    <mergeCell ref="K35:O35"/>
    <mergeCell ref="A5:D5"/>
    <mergeCell ref="F5:I5"/>
    <mergeCell ref="K5:O5"/>
    <mergeCell ref="A7:D7"/>
    <mergeCell ref="F7:I7"/>
    <mergeCell ref="K7:O7"/>
  </mergeCells>
  <conditionalFormatting sqref="H8:H21">
    <cfRule type="cellIs" dxfId="21" priority="6" operator="greaterThan">
      <formula>0</formula>
    </cfRule>
  </conditionalFormatting>
  <conditionalFormatting sqref="H23:H34">
    <cfRule type="cellIs" dxfId="20" priority="4" operator="greaterThan">
      <formula>0</formula>
    </cfRule>
  </conditionalFormatting>
  <conditionalFormatting sqref="H36:H44">
    <cfRule type="cellIs" dxfId="19" priority="2" operator="greaterThan">
      <formula>0</formula>
    </cfRule>
  </conditionalFormatting>
  <conditionalFormatting sqref="H46">
    <cfRule type="cellIs" dxfId="18" priority="8" operator="greaterThan">
      <formula>0</formula>
    </cfRule>
  </conditionalFormatting>
  <conditionalFormatting sqref="N8:N21">
    <cfRule type="cellIs" dxfId="17" priority="5" operator="greaterThan">
      <formula>0</formula>
    </cfRule>
  </conditionalFormatting>
  <conditionalFormatting sqref="N23:N34">
    <cfRule type="cellIs" dxfId="16" priority="3" operator="greaterThan">
      <formula>0</formula>
    </cfRule>
  </conditionalFormatting>
  <conditionalFormatting sqref="N36:N44">
    <cfRule type="cellIs" dxfId="15" priority="1" operator="greaterThan">
      <formula>0</formula>
    </cfRule>
  </conditionalFormatting>
  <conditionalFormatting sqref="N46">
    <cfRule type="cellIs" dxfId="14" priority="7" operator="greaterThan">
      <formula>0</formula>
    </cfRule>
  </conditionalFormatting>
  <dataValidations count="1">
    <dataValidation type="list" allowBlank="1" showInputMessage="1" showErrorMessage="1" sqref="K23:K34 K8:K21 K36:K43">
      <formula1>"מאשר, מאשר חלקי"</formula1>
    </dataValidation>
  </dataValidation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rightToLeft="1" workbookViewId="0">
      <pane ySplit="6" topLeftCell="A7" activePane="bottomLeft" state="frozen"/>
      <selection pane="bottomLeft" sqref="A1:O1"/>
    </sheetView>
  </sheetViews>
  <sheetFormatPr defaultColWidth="9" defaultRowHeight="14.25" x14ac:dyDescent="0.2"/>
  <cols>
    <col min="1" max="1" width="33.375" customWidth="1"/>
    <col min="5" max="5" width="1.375" customWidth="1"/>
    <col min="6" max="7" width="9" style="155"/>
    <col min="8" max="8" width="9" style="168"/>
    <col min="9" max="9" width="12" style="162" customWidth="1"/>
    <col min="10" max="10" width="1.375" style="155" customWidth="1"/>
    <col min="11" max="11" width="9" style="155"/>
    <col min="12" max="12" width="14.375" style="155" customWidth="1"/>
    <col min="13" max="13" width="9" style="155"/>
    <col min="14" max="14" width="9" style="168"/>
    <col min="15" max="15" width="10.25" style="155" customWidth="1"/>
  </cols>
  <sheetData>
    <row r="1" spans="1:15" ht="20.25" x14ac:dyDescent="0.2">
      <c r="A1" s="376" t="s">
        <v>216</v>
      </c>
      <c r="B1" s="376"/>
      <c r="C1" s="376"/>
      <c r="D1" s="376"/>
      <c r="E1" s="376"/>
      <c r="F1" s="376"/>
      <c r="G1" s="376"/>
      <c r="H1" s="376"/>
      <c r="I1" s="376"/>
      <c r="J1" s="376"/>
      <c r="K1" s="376"/>
      <c r="L1" s="376"/>
      <c r="M1" s="376"/>
      <c r="N1" s="376"/>
      <c r="O1" s="376"/>
    </row>
    <row r="2" spans="1:15" ht="15.75" x14ac:dyDescent="0.25">
      <c r="A2" s="122" t="s">
        <v>9</v>
      </c>
      <c r="B2" s="68"/>
      <c r="C2" s="67"/>
      <c r="D2" s="46"/>
      <c r="E2" s="46"/>
      <c r="F2" s="142"/>
      <c r="G2" s="142"/>
      <c r="H2" s="146" t="s">
        <v>33</v>
      </c>
      <c r="I2" s="147"/>
      <c r="J2" s="142"/>
      <c r="L2" s="142"/>
      <c r="M2" s="146"/>
      <c r="N2" s="146" t="s">
        <v>34</v>
      </c>
      <c r="O2" s="151"/>
    </row>
    <row r="3" spans="1:15" ht="15.75" x14ac:dyDescent="0.25">
      <c r="A3" s="69" t="s">
        <v>194</v>
      </c>
      <c r="B3" s="21"/>
      <c r="C3" s="70"/>
      <c r="D3" s="21"/>
      <c r="E3" s="21"/>
      <c r="F3" s="142"/>
      <c r="G3" s="143"/>
      <c r="H3" s="142"/>
      <c r="I3" s="148"/>
      <c r="J3" s="143"/>
      <c r="K3" s="143"/>
      <c r="L3" s="142"/>
      <c r="M3" s="143"/>
      <c r="N3" s="142"/>
      <c r="O3" s="143"/>
    </row>
    <row r="4" spans="1:15" ht="15.75" thickBot="1" x14ac:dyDescent="0.25">
      <c r="A4" s="34"/>
      <c r="B4" s="21"/>
      <c r="C4" s="70"/>
      <c r="D4" s="21"/>
      <c r="E4" s="46"/>
      <c r="F4" s="142"/>
      <c r="G4" s="143"/>
      <c r="H4" s="142"/>
      <c r="I4" s="148"/>
      <c r="J4" s="142"/>
      <c r="K4" s="143"/>
      <c r="L4" s="142"/>
      <c r="M4" s="143"/>
      <c r="N4" s="142"/>
      <c r="O4" s="143"/>
    </row>
    <row r="5" spans="1:15" ht="16.5" thickBot="1" x14ac:dyDescent="0.3">
      <c r="A5" s="335" t="s">
        <v>35</v>
      </c>
      <c r="B5" s="336"/>
      <c r="C5" s="336"/>
      <c r="D5" s="337"/>
      <c r="E5" s="38"/>
      <c r="F5" s="350" t="s">
        <v>36</v>
      </c>
      <c r="G5" s="351"/>
      <c r="H5" s="351"/>
      <c r="I5" s="352"/>
      <c r="J5" s="157"/>
      <c r="K5" s="350" t="s">
        <v>37</v>
      </c>
      <c r="L5" s="351"/>
      <c r="M5" s="351"/>
      <c r="N5" s="351"/>
      <c r="O5" s="352"/>
    </row>
    <row r="6" spans="1:15" ht="63.75" thickBot="1" x14ac:dyDescent="0.25">
      <c r="A6" s="293" t="s">
        <v>13</v>
      </c>
      <c r="B6" s="294" t="s">
        <v>14</v>
      </c>
      <c r="C6" s="294" t="s">
        <v>15</v>
      </c>
      <c r="D6" s="295" t="s">
        <v>16</v>
      </c>
      <c r="E6" s="45"/>
      <c r="F6" s="300" t="s">
        <v>38</v>
      </c>
      <c r="G6" s="301" t="s">
        <v>18</v>
      </c>
      <c r="H6" s="302" t="s">
        <v>19</v>
      </c>
      <c r="I6" s="295" t="s">
        <v>20</v>
      </c>
      <c r="J6" s="39"/>
      <c r="K6" s="300" t="s">
        <v>21</v>
      </c>
      <c r="L6" s="301" t="s">
        <v>22</v>
      </c>
      <c r="M6" s="301" t="s">
        <v>23</v>
      </c>
      <c r="N6" s="294" t="s">
        <v>19</v>
      </c>
      <c r="O6" s="295" t="s">
        <v>24</v>
      </c>
    </row>
    <row r="7" spans="1:15" ht="15.75" x14ac:dyDescent="0.25">
      <c r="A7" s="347" t="s">
        <v>39</v>
      </c>
      <c r="B7" s="348"/>
      <c r="C7" s="348"/>
      <c r="D7" s="349"/>
      <c r="E7" s="45"/>
      <c r="F7" s="354" t="str">
        <f>A7</f>
        <v>ריהוט</v>
      </c>
      <c r="G7" s="355"/>
      <c r="H7" s="355"/>
      <c r="I7" s="356"/>
      <c r="J7" s="158"/>
      <c r="K7" s="354" t="str">
        <f>A7</f>
        <v>ריהוט</v>
      </c>
      <c r="L7" s="355"/>
      <c r="M7" s="355"/>
      <c r="N7" s="355"/>
      <c r="O7" s="356"/>
    </row>
    <row r="8" spans="1:15" ht="19.5" customHeight="1" x14ac:dyDescent="0.2">
      <c r="A8" s="130" t="s">
        <v>40</v>
      </c>
      <c r="B8" s="126">
        <v>1</v>
      </c>
      <c r="C8" s="125">
        <v>800</v>
      </c>
      <c r="D8" s="266">
        <f>B8*C8</f>
        <v>800</v>
      </c>
      <c r="E8" s="76"/>
      <c r="F8" s="255"/>
      <c r="G8" s="144">
        <f t="shared" ref="G8:G18" si="0">F8*C8</f>
        <v>0</v>
      </c>
      <c r="H8" s="149" t="str">
        <f t="shared" ref="H8:H18" si="1">IF(G8=0,"",IF(OR(G8-$D8&gt;0,G8-$D8&lt;0), (G8-$D8)/$D8, ""))</f>
        <v/>
      </c>
      <c r="I8" s="256" t="str">
        <f t="shared" ref="I8:I17" si="2">IF(F8&gt;B8,"נא להסביר חריגה כאן","")</f>
        <v/>
      </c>
      <c r="J8" s="39"/>
      <c r="K8" s="261"/>
      <c r="L8" s="329" t="str">
        <f>IF(ISBLANK(K8), "", IF(K8="מאשר", F8, "למלא כמות"))</f>
        <v/>
      </c>
      <c r="M8" s="144" t="str">
        <f t="shared" ref="M8:M21" si="3">IFERROR(L8*C8,"")</f>
        <v/>
      </c>
      <c r="N8" s="149" t="str">
        <f t="shared" ref="N8:N21" si="4">IFERROR(IF(M8=0,"",IF(OR(M8-$D8&gt;0,M8-$D8&lt;0), (M8-$D8)/$D8, "")),"")</f>
        <v/>
      </c>
      <c r="O8" s="262"/>
    </row>
    <row r="9" spans="1:15" ht="18.75" customHeight="1" x14ac:dyDescent="0.2">
      <c r="A9" s="130" t="s">
        <v>41</v>
      </c>
      <c r="B9" s="126">
        <v>1</v>
      </c>
      <c r="C9" s="125">
        <v>600</v>
      </c>
      <c r="D9" s="266">
        <f t="shared" ref="D9:D10" si="5">B9*C9</f>
        <v>600</v>
      </c>
      <c r="E9" s="76"/>
      <c r="F9" s="255"/>
      <c r="G9" s="144">
        <f t="shared" si="0"/>
        <v>0</v>
      </c>
      <c r="H9" s="149" t="str">
        <f t="shared" si="1"/>
        <v/>
      </c>
      <c r="I9" s="256" t="str">
        <f t="shared" si="2"/>
        <v/>
      </c>
      <c r="J9" s="39"/>
      <c r="K9" s="261"/>
      <c r="L9" s="329" t="str">
        <f t="shared" ref="L9:L42" si="6">IF(ISBLANK(K9), "", IF(K9="מאשר", F9, "למלא כמות"))</f>
        <v/>
      </c>
      <c r="M9" s="144" t="str">
        <f t="shared" si="3"/>
        <v/>
      </c>
      <c r="N9" s="149" t="str">
        <f t="shared" si="4"/>
        <v/>
      </c>
      <c r="O9" s="262"/>
    </row>
    <row r="10" spans="1:15" ht="15.75" x14ac:dyDescent="0.2">
      <c r="A10" s="130" t="s">
        <v>86</v>
      </c>
      <c r="B10" s="126">
        <v>1</v>
      </c>
      <c r="C10" s="125">
        <v>700</v>
      </c>
      <c r="D10" s="266">
        <f t="shared" si="5"/>
        <v>700</v>
      </c>
      <c r="E10" s="76"/>
      <c r="F10" s="255"/>
      <c r="G10" s="144">
        <f t="shared" si="0"/>
        <v>0</v>
      </c>
      <c r="H10" s="149" t="str">
        <f t="shared" si="1"/>
        <v/>
      </c>
      <c r="I10" s="256" t="str">
        <f t="shared" si="2"/>
        <v/>
      </c>
      <c r="J10" s="39"/>
      <c r="K10" s="261"/>
      <c r="L10" s="329" t="str">
        <f t="shared" si="6"/>
        <v/>
      </c>
      <c r="M10" s="144" t="str">
        <f t="shared" si="3"/>
        <v/>
      </c>
      <c r="N10" s="149" t="str">
        <f t="shared" si="4"/>
        <v/>
      </c>
      <c r="O10" s="262"/>
    </row>
    <row r="11" spans="1:15" ht="15.75" x14ac:dyDescent="0.2">
      <c r="A11" s="130" t="s">
        <v>42</v>
      </c>
      <c r="B11" s="126">
        <v>1</v>
      </c>
      <c r="C11" s="125">
        <v>850</v>
      </c>
      <c r="D11" s="266">
        <f t="shared" ref="D11:D19" si="7">B11*C11</f>
        <v>850</v>
      </c>
      <c r="E11" s="76"/>
      <c r="F11" s="255"/>
      <c r="G11" s="144">
        <f t="shared" si="0"/>
        <v>0</v>
      </c>
      <c r="H11" s="149" t="str">
        <f t="shared" si="1"/>
        <v/>
      </c>
      <c r="I11" s="256" t="str">
        <f t="shared" si="2"/>
        <v/>
      </c>
      <c r="J11" s="39"/>
      <c r="K11" s="261"/>
      <c r="L11" s="329" t="str">
        <f t="shared" si="6"/>
        <v/>
      </c>
      <c r="M11" s="144" t="str">
        <f t="shared" si="3"/>
        <v/>
      </c>
      <c r="N11" s="149" t="str">
        <f t="shared" si="4"/>
        <v/>
      </c>
      <c r="O11" s="262"/>
    </row>
    <row r="12" spans="1:15" ht="15.75" x14ac:dyDescent="0.2">
      <c r="A12" s="130" t="s">
        <v>45</v>
      </c>
      <c r="B12" s="126">
        <v>1</v>
      </c>
      <c r="C12" s="125">
        <v>650</v>
      </c>
      <c r="D12" s="266">
        <f t="shared" si="7"/>
        <v>650</v>
      </c>
      <c r="E12" s="76"/>
      <c r="F12" s="255"/>
      <c r="G12" s="144">
        <f t="shared" si="0"/>
        <v>0</v>
      </c>
      <c r="H12" s="149" t="str">
        <f t="shared" si="1"/>
        <v/>
      </c>
      <c r="I12" s="256" t="str">
        <f t="shared" si="2"/>
        <v/>
      </c>
      <c r="J12" s="39"/>
      <c r="K12" s="261"/>
      <c r="L12" s="329" t="str">
        <f t="shared" si="6"/>
        <v/>
      </c>
      <c r="M12" s="144" t="str">
        <f t="shared" si="3"/>
        <v/>
      </c>
      <c r="N12" s="149" t="str">
        <f t="shared" si="4"/>
        <v/>
      </c>
      <c r="O12" s="262"/>
    </row>
    <row r="13" spans="1:15" ht="15.75" x14ac:dyDescent="0.2">
      <c r="A13" s="130" t="s">
        <v>46</v>
      </c>
      <c r="B13" s="126">
        <v>3</v>
      </c>
      <c r="C13" s="125">
        <v>150</v>
      </c>
      <c r="D13" s="266">
        <f t="shared" si="7"/>
        <v>450</v>
      </c>
      <c r="E13" s="76"/>
      <c r="F13" s="255"/>
      <c r="G13" s="144">
        <f t="shared" si="0"/>
        <v>0</v>
      </c>
      <c r="H13" s="149" t="str">
        <f t="shared" si="1"/>
        <v/>
      </c>
      <c r="I13" s="256" t="str">
        <f t="shared" si="2"/>
        <v/>
      </c>
      <c r="J13" s="39"/>
      <c r="K13" s="261"/>
      <c r="L13" s="329" t="str">
        <f t="shared" si="6"/>
        <v/>
      </c>
      <c r="M13" s="144" t="str">
        <f t="shared" si="3"/>
        <v/>
      </c>
      <c r="N13" s="149" t="str">
        <f t="shared" si="4"/>
        <v/>
      </c>
      <c r="O13" s="262"/>
    </row>
    <row r="14" spans="1:15" ht="15.75" x14ac:dyDescent="0.2">
      <c r="A14" s="130" t="s">
        <v>47</v>
      </c>
      <c r="B14" s="126">
        <v>1</v>
      </c>
      <c r="C14" s="125">
        <v>1000</v>
      </c>
      <c r="D14" s="266">
        <f t="shared" si="7"/>
        <v>1000</v>
      </c>
      <c r="E14" s="76"/>
      <c r="F14" s="255"/>
      <c r="G14" s="144">
        <f t="shared" si="0"/>
        <v>0</v>
      </c>
      <c r="H14" s="149" t="str">
        <f t="shared" si="1"/>
        <v/>
      </c>
      <c r="I14" s="256" t="str">
        <f t="shared" si="2"/>
        <v/>
      </c>
      <c r="J14" s="39"/>
      <c r="K14" s="261"/>
      <c r="L14" s="329" t="str">
        <f t="shared" si="6"/>
        <v/>
      </c>
      <c r="M14" s="144" t="str">
        <f t="shared" si="3"/>
        <v/>
      </c>
      <c r="N14" s="149" t="str">
        <f t="shared" si="4"/>
        <v/>
      </c>
      <c r="O14" s="262"/>
    </row>
    <row r="15" spans="1:15" ht="15.75" x14ac:dyDescent="0.2">
      <c r="A15" s="130" t="s">
        <v>48</v>
      </c>
      <c r="B15" s="126">
        <v>1</v>
      </c>
      <c r="C15" s="125">
        <v>2000</v>
      </c>
      <c r="D15" s="266">
        <f t="shared" si="7"/>
        <v>2000</v>
      </c>
      <c r="E15" s="76"/>
      <c r="F15" s="255"/>
      <c r="G15" s="144">
        <f t="shared" si="0"/>
        <v>0</v>
      </c>
      <c r="H15" s="149" t="str">
        <f t="shared" si="1"/>
        <v/>
      </c>
      <c r="I15" s="256" t="str">
        <f t="shared" si="2"/>
        <v/>
      </c>
      <c r="J15" s="39"/>
      <c r="K15" s="261"/>
      <c r="L15" s="329" t="str">
        <f t="shared" si="6"/>
        <v/>
      </c>
      <c r="M15" s="144" t="str">
        <f t="shared" si="3"/>
        <v/>
      </c>
      <c r="N15" s="149" t="str">
        <f t="shared" si="4"/>
        <v/>
      </c>
      <c r="O15" s="262"/>
    </row>
    <row r="16" spans="1:15" ht="15.75" x14ac:dyDescent="0.2">
      <c r="A16" s="130" t="s">
        <v>49</v>
      </c>
      <c r="B16" s="126">
        <v>2</v>
      </c>
      <c r="C16" s="125">
        <v>2000</v>
      </c>
      <c r="D16" s="266">
        <f t="shared" si="7"/>
        <v>4000</v>
      </c>
      <c r="E16" s="76"/>
      <c r="F16" s="255"/>
      <c r="G16" s="144">
        <f t="shared" si="0"/>
        <v>0</v>
      </c>
      <c r="H16" s="149" t="str">
        <f t="shared" si="1"/>
        <v/>
      </c>
      <c r="I16" s="256" t="str">
        <f t="shared" si="2"/>
        <v/>
      </c>
      <c r="J16" s="39"/>
      <c r="K16" s="261"/>
      <c r="L16" s="329" t="str">
        <f t="shared" si="6"/>
        <v/>
      </c>
      <c r="M16" s="144" t="str">
        <f t="shared" si="3"/>
        <v/>
      </c>
      <c r="N16" s="149" t="str">
        <f t="shared" si="4"/>
        <v/>
      </c>
      <c r="O16" s="262"/>
    </row>
    <row r="17" spans="1:15" ht="15.75" x14ac:dyDescent="0.2">
      <c r="A17" s="130" t="s">
        <v>50</v>
      </c>
      <c r="B17" s="126">
        <v>2</v>
      </c>
      <c r="C17" s="125">
        <v>500</v>
      </c>
      <c r="D17" s="266">
        <f t="shared" si="7"/>
        <v>1000</v>
      </c>
      <c r="E17" s="76"/>
      <c r="F17" s="255"/>
      <c r="G17" s="144">
        <f t="shared" si="0"/>
        <v>0</v>
      </c>
      <c r="H17" s="149" t="str">
        <f t="shared" si="1"/>
        <v/>
      </c>
      <c r="I17" s="256" t="str">
        <f t="shared" si="2"/>
        <v/>
      </c>
      <c r="J17" s="39"/>
      <c r="K17" s="261"/>
      <c r="L17" s="329" t="str">
        <f>IF(ISBLANK(K17), "", IF(K17="מאשר", F17, "למלא כמות"))</f>
        <v/>
      </c>
      <c r="M17" s="144" t="str">
        <f t="shared" si="3"/>
        <v/>
      </c>
      <c r="N17" s="149" t="str">
        <f t="shared" si="4"/>
        <v/>
      </c>
      <c r="O17" s="262"/>
    </row>
    <row r="18" spans="1:15" ht="15.75" x14ac:dyDescent="0.2">
      <c r="A18" s="130" t="s">
        <v>111</v>
      </c>
      <c r="B18" s="126">
        <v>1</v>
      </c>
      <c r="C18" s="125">
        <v>1000</v>
      </c>
      <c r="D18" s="266">
        <f t="shared" si="7"/>
        <v>1000</v>
      </c>
      <c r="E18" s="76"/>
      <c r="F18" s="255"/>
      <c r="G18" s="144">
        <f t="shared" si="0"/>
        <v>0</v>
      </c>
      <c r="H18" s="149" t="str">
        <f t="shared" si="1"/>
        <v/>
      </c>
      <c r="I18" s="256" t="str">
        <f>IF(F18&gt;B18,"נא להסביר חריגה כאן","")</f>
        <v/>
      </c>
      <c r="J18" s="39"/>
      <c r="K18" s="261"/>
      <c r="L18" s="329" t="str">
        <f t="shared" si="6"/>
        <v/>
      </c>
      <c r="M18" s="144" t="str">
        <f t="shared" si="3"/>
        <v/>
      </c>
      <c r="N18" s="149" t="str">
        <f t="shared" si="4"/>
        <v/>
      </c>
      <c r="O18" s="262"/>
    </row>
    <row r="19" spans="1:15" ht="15.75" x14ac:dyDescent="0.2">
      <c r="A19" s="130" t="s">
        <v>112</v>
      </c>
      <c r="B19" s="126">
        <v>1</v>
      </c>
      <c r="C19" s="125">
        <v>400</v>
      </c>
      <c r="D19" s="266">
        <f t="shared" si="7"/>
        <v>400</v>
      </c>
      <c r="E19" s="76"/>
      <c r="F19" s="255"/>
      <c r="G19" s="144">
        <f t="shared" ref="G19:G21" si="8">F19*C19</f>
        <v>0</v>
      </c>
      <c r="H19" s="149" t="str">
        <f t="shared" ref="H19:H21" si="9">IF(G19=0,"",IF(OR(G19-$D19&gt;0,G19-$D19&lt;0), (G19-$D19)/$D19, ""))</f>
        <v/>
      </c>
      <c r="I19" s="256" t="str">
        <f t="shared" ref="I19:I21" si="10">IF(F19&gt;B19,"נא להסביר חריגה כאן","")</f>
        <v/>
      </c>
      <c r="J19" s="39"/>
      <c r="K19" s="261"/>
      <c r="L19" s="329" t="str">
        <f t="shared" si="6"/>
        <v/>
      </c>
      <c r="M19" s="144" t="str">
        <f t="shared" si="3"/>
        <v/>
      </c>
      <c r="N19" s="149" t="str">
        <f t="shared" si="4"/>
        <v/>
      </c>
      <c r="O19" s="262"/>
    </row>
    <row r="20" spans="1:15" ht="15.75" x14ac:dyDescent="0.25">
      <c r="A20" s="344" t="s">
        <v>221</v>
      </c>
      <c r="B20" s="342"/>
      <c r="C20" s="342"/>
      <c r="D20" s="345"/>
      <c r="E20" s="76"/>
      <c r="F20" s="357" t="str">
        <f>A20</f>
        <v xml:space="preserve">משחק ואמצעי טיפול </v>
      </c>
      <c r="G20" s="358"/>
      <c r="H20" s="358"/>
      <c r="I20" s="359"/>
      <c r="J20" s="145"/>
      <c r="K20" s="357" t="str">
        <f>A20</f>
        <v xml:space="preserve">משחק ואמצעי טיפול </v>
      </c>
      <c r="L20" s="358"/>
      <c r="M20" s="358"/>
      <c r="N20" s="358"/>
      <c r="O20" s="359"/>
    </row>
    <row r="21" spans="1:15" ht="15.75" x14ac:dyDescent="0.2">
      <c r="A21" s="130" t="s">
        <v>222</v>
      </c>
      <c r="B21" s="126">
        <v>2</v>
      </c>
      <c r="C21" s="125">
        <v>500</v>
      </c>
      <c r="D21" s="266">
        <f>C21*B21</f>
        <v>1000</v>
      </c>
      <c r="E21" s="76"/>
      <c r="F21" s="255"/>
      <c r="G21" s="144">
        <f t="shared" si="8"/>
        <v>0</v>
      </c>
      <c r="H21" s="149" t="str">
        <f t="shared" si="9"/>
        <v/>
      </c>
      <c r="I21" s="256" t="str">
        <f t="shared" si="10"/>
        <v/>
      </c>
      <c r="J21" s="39"/>
      <c r="K21" s="261"/>
      <c r="L21" s="329" t="str">
        <f t="shared" si="6"/>
        <v/>
      </c>
      <c r="M21" s="144" t="str">
        <f t="shared" si="3"/>
        <v/>
      </c>
      <c r="N21" s="149" t="str">
        <f t="shared" si="4"/>
        <v/>
      </c>
      <c r="O21" s="262"/>
    </row>
    <row r="22" spans="1:15" ht="15.75" x14ac:dyDescent="0.2">
      <c r="A22" s="130" t="s">
        <v>223</v>
      </c>
      <c r="B22" s="126">
        <v>1</v>
      </c>
      <c r="C22" s="125">
        <v>1000</v>
      </c>
      <c r="D22" s="266">
        <f>C22*B22</f>
        <v>1000</v>
      </c>
      <c r="E22" s="76"/>
      <c r="F22" s="255"/>
      <c r="G22" s="144">
        <f t="shared" ref="G22:G29" si="11">F22*C22</f>
        <v>0</v>
      </c>
      <c r="H22" s="149" t="str">
        <f t="shared" ref="H22:H29" si="12">IF(G22=0,"",IF(OR(G22-$D22&gt;0,G22-$D22&lt;0), (G22-$D22)/$D22, ""))</f>
        <v/>
      </c>
      <c r="I22" s="256" t="str">
        <f t="shared" ref="I22:I29" si="13">IF(F22&gt;B22,"נא להסביר חריגה כאן","")</f>
        <v/>
      </c>
      <c r="J22" s="39"/>
      <c r="K22" s="261"/>
      <c r="L22" s="329" t="str">
        <f t="shared" si="6"/>
        <v/>
      </c>
      <c r="M22" s="144" t="str">
        <f t="shared" ref="M22:M29" si="14">IFERROR(L22*C22,"")</f>
        <v/>
      </c>
      <c r="N22" s="149" t="str">
        <f t="shared" ref="N22:N29" si="15">IFERROR(IF(M22=0,"",IF(OR(M22-$D22&gt;0,M22-$D22&lt;0), (M22-$D22)/$D22, "")),"")</f>
        <v/>
      </c>
      <c r="O22" s="262"/>
    </row>
    <row r="23" spans="1:15" ht="15.75" x14ac:dyDescent="0.2">
      <c r="A23" s="130" t="s">
        <v>224</v>
      </c>
      <c r="B23" s="126">
        <v>1</v>
      </c>
      <c r="C23" s="125">
        <v>450</v>
      </c>
      <c r="D23" s="266">
        <f>C23*B23</f>
        <v>450</v>
      </c>
      <c r="E23" s="76"/>
      <c r="F23" s="255"/>
      <c r="G23" s="144">
        <f t="shared" si="11"/>
        <v>0</v>
      </c>
      <c r="H23" s="149" t="str">
        <f t="shared" si="12"/>
        <v/>
      </c>
      <c r="I23" s="256" t="str">
        <f t="shared" si="13"/>
        <v/>
      </c>
      <c r="J23" s="39"/>
      <c r="K23" s="261"/>
      <c r="L23" s="329" t="str">
        <f t="shared" si="6"/>
        <v/>
      </c>
      <c r="M23" s="144" t="str">
        <f t="shared" si="14"/>
        <v/>
      </c>
      <c r="N23" s="149" t="str">
        <f t="shared" si="15"/>
        <v/>
      </c>
      <c r="O23" s="262"/>
    </row>
    <row r="24" spans="1:15" ht="15.75" x14ac:dyDescent="0.2">
      <c r="A24" s="130" t="s">
        <v>225</v>
      </c>
      <c r="B24" s="126">
        <v>1</v>
      </c>
      <c r="C24" s="125">
        <v>1500</v>
      </c>
      <c r="D24" s="266">
        <f>C24*B24</f>
        <v>1500</v>
      </c>
      <c r="E24" s="76"/>
      <c r="F24" s="255"/>
      <c r="G24" s="144">
        <f t="shared" si="11"/>
        <v>0</v>
      </c>
      <c r="H24" s="149" t="str">
        <f t="shared" si="12"/>
        <v/>
      </c>
      <c r="I24" s="256" t="str">
        <f t="shared" si="13"/>
        <v/>
      </c>
      <c r="J24" s="39"/>
      <c r="K24" s="261"/>
      <c r="L24" s="329" t="str">
        <f t="shared" si="6"/>
        <v/>
      </c>
      <c r="M24" s="144" t="str">
        <f t="shared" si="14"/>
        <v/>
      </c>
      <c r="N24" s="149" t="str">
        <f t="shared" si="15"/>
        <v/>
      </c>
      <c r="O24" s="262"/>
    </row>
    <row r="25" spans="1:15" ht="15.75" x14ac:dyDescent="0.2">
      <c r="A25" s="130" t="s">
        <v>226</v>
      </c>
      <c r="B25" s="126">
        <v>1</v>
      </c>
      <c r="C25" s="125">
        <v>1000</v>
      </c>
      <c r="D25" s="266">
        <f>C25*B25</f>
        <v>1000</v>
      </c>
      <c r="E25" s="76"/>
      <c r="F25" s="255"/>
      <c r="G25" s="144">
        <f t="shared" si="11"/>
        <v>0</v>
      </c>
      <c r="H25" s="149" t="str">
        <f t="shared" si="12"/>
        <v/>
      </c>
      <c r="I25" s="256" t="str">
        <f t="shared" si="13"/>
        <v/>
      </c>
      <c r="J25" s="39"/>
      <c r="K25" s="261"/>
      <c r="L25" s="329" t="str">
        <f t="shared" si="6"/>
        <v/>
      </c>
      <c r="M25" s="144" t="str">
        <f t="shared" si="14"/>
        <v/>
      </c>
      <c r="N25" s="149" t="str">
        <f t="shared" si="15"/>
        <v/>
      </c>
      <c r="O25" s="262"/>
    </row>
    <row r="26" spans="1:15" ht="15.75" x14ac:dyDescent="0.2">
      <c r="A26" s="130" t="s">
        <v>227</v>
      </c>
      <c r="B26" s="126">
        <v>1</v>
      </c>
      <c r="C26" s="125">
        <v>600</v>
      </c>
      <c r="D26" s="266">
        <f t="shared" ref="D26:D34" si="16">C26*B26</f>
        <v>600</v>
      </c>
      <c r="E26" s="76"/>
      <c r="F26" s="255"/>
      <c r="G26" s="144">
        <f t="shared" si="11"/>
        <v>0</v>
      </c>
      <c r="H26" s="149" t="str">
        <f t="shared" si="12"/>
        <v/>
      </c>
      <c r="I26" s="256" t="str">
        <f t="shared" si="13"/>
        <v/>
      </c>
      <c r="J26" s="39"/>
      <c r="K26" s="261"/>
      <c r="L26" s="329" t="str">
        <f t="shared" si="6"/>
        <v/>
      </c>
      <c r="M26" s="144" t="str">
        <f t="shared" si="14"/>
        <v/>
      </c>
      <c r="N26" s="149" t="str">
        <f t="shared" si="15"/>
        <v/>
      </c>
      <c r="O26" s="262"/>
    </row>
    <row r="27" spans="1:15" ht="15.75" x14ac:dyDescent="0.2">
      <c r="A27" s="130" t="s">
        <v>228</v>
      </c>
      <c r="B27" s="126">
        <v>1</v>
      </c>
      <c r="C27" s="125">
        <v>1000</v>
      </c>
      <c r="D27" s="266">
        <f t="shared" si="16"/>
        <v>1000</v>
      </c>
      <c r="E27" s="76"/>
      <c r="F27" s="255"/>
      <c r="G27" s="144">
        <f t="shared" si="11"/>
        <v>0</v>
      </c>
      <c r="H27" s="149" t="str">
        <f t="shared" si="12"/>
        <v/>
      </c>
      <c r="I27" s="256" t="str">
        <f t="shared" si="13"/>
        <v/>
      </c>
      <c r="J27" s="39"/>
      <c r="K27" s="261"/>
      <c r="L27" s="329" t="str">
        <f t="shared" si="6"/>
        <v/>
      </c>
      <c r="M27" s="144" t="str">
        <f t="shared" si="14"/>
        <v/>
      </c>
      <c r="N27" s="149" t="str">
        <f t="shared" si="15"/>
        <v/>
      </c>
      <c r="O27" s="262"/>
    </row>
    <row r="28" spans="1:15" ht="15.75" x14ac:dyDescent="0.2">
      <c r="A28" s="130" t="s">
        <v>229</v>
      </c>
      <c r="B28" s="126">
        <v>1</v>
      </c>
      <c r="C28" s="125">
        <v>1000</v>
      </c>
      <c r="D28" s="266">
        <f t="shared" si="16"/>
        <v>1000</v>
      </c>
      <c r="E28" s="76"/>
      <c r="F28" s="255"/>
      <c r="G28" s="144">
        <f t="shared" si="11"/>
        <v>0</v>
      </c>
      <c r="H28" s="149" t="str">
        <f t="shared" si="12"/>
        <v/>
      </c>
      <c r="I28" s="256" t="str">
        <f t="shared" si="13"/>
        <v/>
      </c>
      <c r="J28" s="39"/>
      <c r="K28" s="261"/>
      <c r="L28" s="329" t="str">
        <f t="shared" si="6"/>
        <v/>
      </c>
      <c r="M28" s="144" t="str">
        <f t="shared" si="14"/>
        <v/>
      </c>
      <c r="N28" s="149" t="str">
        <f t="shared" si="15"/>
        <v/>
      </c>
      <c r="O28" s="262"/>
    </row>
    <row r="29" spans="1:15" ht="30" x14ac:dyDescent="0.2">
      <c r="A29" s="130" t="s">
        <v>116</v>
      </c>
      <c r="B29" s="126">
        <v>1</v>
      </c>
      <c r="C29" s="125">
        <v>3000</v>
      </c>
      <c r="D29" s="266">
        <f t="shared" si="16"/>
        <v>3000</v>
      </c>
      <c r="E29" s="76"/>
      <c r="F29" s="255"/>
      <c r="G29" s="144">
        <f t="shared" si="11"/>
        <v>0</v>
      </c>
      <c r="H29" s="149" t="str">
        <f t="shared" si="12"/>
        <v/>
      </c>
      <c r="I29" s="256" t="str">
        <f t="shared" si="13"/>
        <v/>
      </c>
      <c r="J29" s="39"/>
      <c r="K29" s="261"/>
      <c r="L29" s="329" t="str">
        <f t="shared" si="6"/>
        <v/>
      </c>
      <c r="M29" s="144" t="str">
        <f t="shared" si="14"/>
        <v/>
      </c>
      <c r="N29" s="149" t="str">
        <f t="shared" si="15"/>
        <v/>
      </c>
      <c r="O29" s="262"/>
    </row>
    <row r="30" spans="1:15" ht="15.75" x14ac:dyDescent="0.2">
      <c r="A30" s="130" t="s">
        <v>230</v>
      </c>
      <c r="B30" s="126">
        <v>1</v>
      </c>
      <c r="C30" s="125">
        <v>1000</v>
      </c>
      <c r="D30" s="266">
        <f t="shared" si="16"/>
        <v>1000</v>
      </c>
      <c r="E30" s="76"/>
      <c r="F30" s="255"/>
      <c r="G30" s="144">
        <f t="shared" ref="G30:G34" si="17">F30*C30</f>
        <v>0</v>
      </c>
      <c r="H30" s="149" t="str">
        <f t="shared" ref="H30:H34" si="18">IF(G30=0,"",IF(OR(G30-$D30&gt;0,G30-$D30&lt;0), (G30-$D30)/$D30, ""))</f>
        <v/>
      </c>
      <c r="I30" s="256" t="str">
        <f t="shared" ref="I30:I34" si="19">IF(F30&gt;B30,"נא להסביר חריגה כאן","")</f>
        <v/>
      </c>
      <c r="J30" s="39"/>
      <c r="K30" s="261"/>
      <c r="L30" s="329" t="str">
        <f t="shared" si="6"/>
        <v/>
      </c>
      <c r="M30" s="144" t="str">
        <f t="shared" ref="M30:M34" si="20">IFERROR(L30*C30,"")</f>
        <v/>
      </c>
      <c r="N30" s="149" t="str">
        <f t="shared" ref="N30:N34" si="21">IFERROR(IF(M30=0,"",IF(OR(M30-$D30&gt;0,M30-$D30&lt;0), (M30-$D30)/$D30, "")),"")</f>
        <v/>
      </c>
      <c r="O30" s="262"/>
    </row>
    <row r="31" spans="1:15" ht="15.75" x14ac:dyDescent="0.2">
      <c r="A31" s="130" t="s">
        <v>231</v>
      </c>
      <c r="B31" s="126">
        <v>1</v>
      </c>
      <c r="C31" s="125">
        <v>2000</v>
      </c>
      <c r="D31" s="266">
        <f t="shared" si="16"/>
        <v>2000</v>
      </c>
      <c r="E31" s="76"/>
      <c r="F31" s="255"/>
      <c r="G31" s="144">
        <f t="shared" si="17"/>
        <v>0</v>
      </c>
      <c r="H31" s="149" t="str">
        <f t="shared" si="18"/>
        <v/>
      </c>
      <c r="I31" s="256" t="str">
        <f t="shared" si="19"/>
        <v/>
      </c>
      <c r="J31" s="39"/>
      <c r="K31" s="261"/>
      <c r="L31" s="329" t="str">
        <f t="shared" si="6"/>
        <v/>
      </c>
      <c r="M31" s="144" t="str">
        <f t="shared" si="20"/>
        <v/>
      </c>
      <c r="N31" s="149" t="str">
        <f t="shared" si="21"/>
        <v/>
      </c>
      <c r="O31" s="262"/>
    </row>
    <row r="32" spans="1:15" ht="15.75" x14ac:dyDescent="0.2">
      <c r="A32" s="130" t="s">
        <v>232</v>
      </c>
      <c r="B32" s="126">
        <v>1</v>
      </c>
      <c r="C32" s="125">
        <v>500</v>
      </c>
      <c r="D32" s="266">
        <f t="shared" si="16"/>
        <v>500</v>
      </c>
      <c r="E32" s="76"/>
      <c r="F32" s="255"/>
      <c r="G32" s="144">
        <f t="shared" si="17"/>
        <v>0</v>
      </c>
      <c r="H32" s="149" t="str">
        <f t="shared" si="18"/>
        <v/>
      </c>
      <c r="I32" s="256" t="str">
        <f t="shared" si="19"/>
        <v/>
      </c>
      <c r="J32" s="39"/>
      <c r="K32" s="261"/>
      <c r="L32" s="329" t="str">
        <f t="shared" si="6"/>
        <v/>
      </c>
      <c r="M32" s="144" t="str">
        <f t="shared" si="20"/>
        <v/>
      </c>
      <c r="N32" s="149" t="str">
        <f t="shared" si="21"/>
        <v/>
      </c>
      <c r="O32" s="262"/>
    </row>
    <row r="33" spans="1:15" ht="15.75" x14ac:dyDescent="0.2">
      <c r="A33" s="130" t="s">
        <v>233</v>
      </c>
      <c r="B33" s="126">
        <v>1</v>
      </c>
      <c r="C33" s="125">
        <v>2000</v>
      </c>
      <c r="D33" s="266">
        <f t="shared" si="16"/>
        <v>2000</v>
      </c>
      <c r="E33" s="76"/>
      <c r="F33" s="255"/>
      <c r="G33" s="144">
        <f t="shared" si="17"/>
        <v>0</v>
      </c>
      <c r="H33" s="149" t="str">
        <f t="shared" si="18"/>
        <v/>
      </c>
      <c r="I33" s="256" t="str">
        <f t="shared" si="19"/>
        <v/>
      </c>
      <c r="J33" s="39"/>
      <c r="K33" s="261"/>
      <c r="L33" s="329" t="str">
        <f t="shared" si="6"/>
        <v/>
      </c>
      <c r="M33" s="144" t="str">
        <f t="shared" si="20"/>
        <v/>
      </c>
      <c r="N33" s="149" t="str">
        <f t="shared" si="21"/>
        <v/>
      </c>
      <c r="O33" s="262"/>
    </row>
    <row r="34" spans="1:15" ht="15.75" x14ac:dyDescent="0.2">
      <c r="A34" s="130" t="s">
        <v>234</v>
      </c>
      <c r="B34" s="126">
        <v>1</v>
      </c>
      <c r="C34" s="125">
        <v>1000</v>
      </c>
      <c r="D34" s="266">
        <f t="shared" si="16"/>
        <v>1000</v>
      </c>
      <c r="E34" s="76"/>
      <c r="F34" s="255"/>
      <c r="G34" s="144">
        <f t="shared" si="17"/>
        <v>0</v>
      </c>
      <c r="H34" s="149" t="str">
        <f t="shared" si="18"/>
        <v/>
      </c>
      <c r="I34" s="256" t="str">
        <f t="shared" si="19"/>
        <v/>
      </c>
      <c r="J34" s="39"/>
      <c r="K34" s="261"/>
      <c r="L34" s="329" t="str">
        <f t="shared" si="6"/>
        <v/>
      </c>
      <c r="M34" s="144" t="str">
        <f t="shared" si="20"/>
        <v/>
      </c>
      <c r="N34" s="149" t="str">
        <f t="shared" si="21"/>
        <v/>
      </c>
      <c r="O34" s="262"/>
    </row>
    <row r="35" spans="1:15" ht="15.75" x14ac:dyDescent="0.25">
      <c r="A35" s="344" t="s">
        <v>235</v>
      </c>
      <c r="B35" s="342"/>
      <c r="C35" s="342"/>
      <c r="D35" s="345"/>
      <c r="E35" s="76"/>
      <c r="F35" s="357" t="str">
        <f>A35</f>
        <v>כלי נגינה</v>
      </c>
      <c r="G35" s="358"/>
      <c r="H35" s="358"/>
      <c r="I35" s="359"/>
      <c r="J35" s="158"/>
      <c r="K35" s="357" t="str">
        <f>A35</f>
        <v>כלי נגינה</v>
      </c>
      <c r="L35" s="358"/>
      <c r="M35" s="358"/>
      <c r="N35" s="358"/>
      <c r="O35" s="359"/>
    </row>
    <row r="36" spans="1:15" ht="15.75" x14ac:dyDescent="0.2">
      <c r="A36" s="130" t="s">
        <v>236</v>
      </c>
      <c r="B36" s="126">
        <v>1</v>
      </c>
      <c r="C36" s="125">
        <v>2000</v>
      </c>
      <c r="D36" s="266">
        <f t="shared" ref="D36:D38" si="22">C36*B36</f>
        <v>2000</v>
      </c>
      <c r="E36" s="76"/>
      <c r="F36" s="255"/>
      <c r="G36" s="144">
        <f t="shared" ref="G36:G42" si="23">F36*C36</f>
        <v>0</v>
      </c>
      <c r="H36" s="149" t="str">
        <f t="shared" ref="H36:H42" si="24">IF(G36=0,"",IF(OR(G36-$D36&gt;0,G36-$D36&lt;0), (G36-$D36)/$D36, ""))</f>
        <v/>
      </c>
      <c r="I36" s="256" t="str">
        <f t="shared" ref="I36:I42" si="25">IF(F36&gt;B36,"נא להסביר חריגה כאן","")</f>
        <v/>
      </c>
      <c r="J36" s="39"/>
      <c r="K36" s="261"/>
      <c r="L36" s="329" t="str">
        <f t="shared" si="6"/>
        <v/>
      </c>
      <c r="M36" s="144" t="str">
        <f t="shared" ref="M36:M42" si="26">IFERROR(L36*C36,"")</f>
        <v/>
      </c>
      <c r="N36" s="149" t="str">
        <f t="shared" ref="N36:N42" si="27">IFERROR(IF(M36=0,"",IF(OR(M36-$D36&gt;0,M36-$D36&lt;0), (M36-$D36)/$D36, "")),"")</f>
        <v/>
      </c>
      <c r="O36" s="262"/>
    </row>
    <row r="37" spans="1:15" ht="30" x14ac:dyDescent="0.2">
      <c r="A37" s="130" t="s">
        <v>237</v>
      </c>
      <c r="B37" s="126">
        <v>1</v>
      </c>
      <c r="C37" s="125">
        <v>4000</v>
      </c>
      <c r="D37" s="266">
        <f t="shared" si="22"/>
        <v>4000</v>
      </c>
      <c r="E37" s="76"/>
      <c r="F37" s="255"/>
      <c r="G37" s="144">
        <f t="shared" ref="G37:G38" si="28">F37*C37</f>
        <v>0</v>
      </c>
      <c r="H37" s="149" t="str">
        <f t="shared" ref="H37:H38" si="29">IF(G37=0,"",IF(OR(G37-$D37&gt;0,G37-$D37&lt;0), (G37-$D37)/$D37, ""))</f>
        <v/>
      </c>
      <c r="I37" s="256" t="str">
        <f t="shared" ref="I37:I38" si="30">IF(F37&gt;B37,"נא להסביר חריגה כאן","")</f>
        <v/>
      </c>
      <c r="J37" s="39"/>
      <c r="K37" s="261"/>
      <c r="L37" s="329" t="str">
        <f t="shared" si="6"/>
        <v/>
      </c>
      <c r="M37" s="144" t="str">
        <f t="shared" ref="M37:M38" si="31">IFERROR(L37*C37,"")</f>
        <v/>
      </c>
      <c r="N37" s="149" t="str">
        <f t="shared" ref="N37:N38" si="32">IFERROR(IF(M37=0,"",IF(OR(M37-$D37&gt;0,M37-$D37&lt;0), (M37-$D37)/$D37, "")),"")</f>
        <v/>
      </c>
      <c r="O37" s="262"/>
    </row>
    <row r="38" spans="1:15" ht="45" x14ac:dyDescent="0.2">
      <c r="A38" s="130" t="s">
        <v>238</v>
      </c>
      <c r="B38" s="126">
        <v>1</v>
      </c>
      <c r="C38" s="125">
        <v>4000</v>
      </c>
      <c r="D38" s="266">
        <f t="shared" si="22"/>
        <v>4000</v>
      </c>
      <c r="E38" s="76"/>
      <c r="F38" s="255"/>
      <c r="G38" s="144">
        <f t="shared" si="28"/>
        <v>0</v>
      </c>
      <c r="H38" s="149" t="str">
        <f t="shared" si="29"/>
        <v/>
      </c>
      <c r="I38" s="256" t="str">
        <f t="shared" si="30"/>
        <v/>
      </c>
      <c r="J38" s="39"/>
      <c r="K38" s="261"/>
      <c r="L38" s="329" t="str">
        <f t="shared" si="6"/>
        <v/>
      </c>
      <c r="M38" s="144" t="str">
        <f t="shared" si="31"/>
        <v/>
      </c>
      <c r="N38" s="149" t="str">
        <f t="shared" si="32"/>
        <v/>
      </c>
      <c r="O38" s="262"/>
    </row>
    <row r="39" spans="1:15" ht="15.75" x14ac:dyDescent="0.25">
      <c r="A39" s="344" t="s">
        <v>76</v>
      </c>
      <c r="B39" s="342"/>
      <c r="C39" s="342"/>
      <c r="D39" s="345"/>
      <c r="E39" s="76"/>
      <c r="F39" s="357" t="str">
        <f>A39</f>
        <v>טכנולוגיה</v>
      </c>
      <c r="G39" s="358"/>
      <c r="H39" s="358"/>
      <c r="I39" s="359"/>
      <c r="J39" s="158"/>
      <c r="K39" s="357" t="str">
        <f>A39</f>
        <v>טכנולוגיה</v>
      </c>
      <c r="L39" s="358"/>
      <c r="M39" s="358"/>
      <c r="N39" s="358"/>
      <c r="O39" s="359"/>
    </row>
    <row r="40" spans="1:15" ht="15.75" x14ac:dyDescent="0.2">
      <c r="A40" s="130" t="s">
        <v>239</v>
      </c>
      <c r="B40" s="126">
        <v>1</v>
      </c>
      <c r="C40" s="125">
        <v>1500</v>
      </c>
      <c r="D40" s="266">
        <f t="shared" ref="D40:D42" si="33">C40*B40</f>
        <v>1500</v>
      </c>
      <c r="E40" s="76"/>
      <c r="F40" s="255"/>
      <c r="G40" s="144">
        <f t="shared" si="23"/>
        <v>0</v>
      </c>
      <c r="H40" s="149" t="str">
        <f t="shared" si="24"/>
        <v/>
      </c>
      <c r="I40" s="256" t="str">
        <f t="shared" si="25"/>
        <v/>
      </c>
      <c r="J40" s="39"/>
      <c r="K40" s="261"/>
      <c r="L40" s="329" t="str">
        <f t="shared" si="6"/>
        <v/>
      </c>
      <c r="M40" s="144" t="str">
        <f t="shared" si="26"/>
        <v/>
      </c>
      <c r="N40" s="149" t="str">
        <f t="shared" si="27"/>
        <v/>
      </c>
      <c r="O40" s="262"/>
    </row>
    <row r="41" spans="1:15" ht="15.75" x14ac:dyDescent="0.2">
      <c r="A41" s="130" t="s">
        <v>240</v>
      </c>
      <c r="B41" s="126">
        <v>1</v>
      </c>
      <c r="C41" s="125">
        <v>400</v>
      </c>
      <c r="D41" s="266">
        <f t="shared" si="33"/>
        <v>400</v>
      </c>
      <c r="E41" s="76"/>
      <c r="F41" s="255"/>
      <c r="G41" s="144">
        <f t="shared" si="23"/>
        <v>0</v>
      </c>
      <c r="H41" s="149" t="str">
        <f t="shared" si="24"/>
        <v/>
      </c>
      <c r="I41" s="256" t="str">
        <f t="shared" si="25"/>
        <v/>
      </c>
      <c r="J41" s="39"/>
      <c r="K41" s="261"/>
      <c r="L41" s="329" t="str">
        <f t="shared" si="6"/>
        <v/>
      </c>
      <c r="M41" s="144" t="str">
        <f t="shared" si="26"/>
        <v/>
      </c>
      <c r="N41" s="149" t="str">
        <f t="shared" si="27"/>
        <v/>
      </c>
      <c r="O41" s="262"/>
    </row>
    <row r="42" spans="1:15" ht="15.75" x14ac:dyDescent="0.2">
      <c r="A42" s="130" t="s">
        <v>256</v>
      </c>
      <c r="B42" s="126">
        <v>1</v>
      </c>
      <c r="C42" s="125">
        <v>5000</v>
      </c>
      <c r="D42" s="266">
        <f t="shared" si="33"/>
        <v>5000</v>
      </c>
      <c r="E42" s="76"/>
      <c r="F42" s="255"/>
      <c r="G42" s="144">
        <f t="shared" si="23"/>
        <v>0</v>
      </c>
      <c r="H42" s="149" t="str">
        <f t="shared" si="24"/>
        <v/>
      </c>
      <c r="I42" s="256" t="str">
        <f t="shared" si="25"/>
        <v/>
      </c>
      <c r="J42" s="39"/>
      <c r="K42" s="261"/>
      <c r="L42" s="329" t="str">
        <f t="shared" si="6"/>
        <v/>
      </c>
      <c r="M42" s="144" t="str">
        <f t="shared" si="26"/>
        <v/>
      </c>
      <c r="N42" s="149" t="str">
        <f t="shared" si="27"/>
        <v/>
      </c>
      <c r="O42" s="262"/>
    </row>
    <row r="43" spans="1:15" ht="16.5" thickBot="1" x14ac:dyDescent="0.3">
      <c r="A43" s="339" t="s">
        <v>217</v>
      </c>
      <c r="B43" s="340"/>
      <c r="C43" s="375"/>
      <c r="D43" s="254">
        <f>SUM(D8:D42)</f>
        <v>47400</v>
      </c>
      <c r="E43" s="44"/>
      <c r="F43" s="257"/>
      <c r="G43" s="258">
        <f>SUM(G8:G42)</f>
        <v>0</v>
      </c>
      <c r="H43" s="259" t="str">
        <f t="shared" ref="H43" si="34">IF(G43=0,"",IF(OR(G43-$D43&gt;0,G43-$D43&lt;0), (G43-$D43)/$D43, ""))</f>
        <v/>
      </c>
      <c r="I43" s="267"/>
      <c r="J43" s="161"/>
      <c r="K43" s="263"/>
      <c r="L43" s="264"/>
      <c r="M43" s="258">
        <f>SUM(M8:M42)</f>
        <v>0</v>
      </c>
      <c r="N43" s="259" t="str">
        <f t="shared" ref="N43" si="35">IFERROR(IF(M43=0,"",IF(OR(M43-$D43&gt;0,M43-$D43&lt;0), (M43-$D43)/$D43, "")),"")</f>
        <v/>
      </c>
      <c r="O43" s="260"/>
    </row>
    <row r="44" spans="1:15" ht="15.75" thickBot="1" x14ac:dyDescent="0.25">
      <c r="A44" s="46"/>
      <c r="B44" s="46"/>
      <c r="C44" s="75"/>
      <c r="D44" s="46"/>
      <c r="E44" s="46"/>
      <c r="F44" s="142"/>
      <c r="G44" s="142"/>
      <c r="H44" s="142"/>
      <c r="I44" s="148"/>
      <c r="J44" s="142"/>
      <c r="K44" s="142"/>
      <c r="L44" s="142"/>
      <c r="M44" s="142"/>
      <c r="N44" s="142"/>
      <c r="O44" s="142"/>
    </row>
    <row r="45" spans="1:15" ht="16.5" thickBot="1" x14ac:dyDescent="0.3">
      <c r="A45" s="369" t="s">
        <v>193</v>
      </c>
      <c r="B45" s="370"/>
      <c r="C45" s="370"/>
      <c r="D45" s="371"/>
      <c r="E45" s="44"/>
      <c r="F45" s="268"/>
      <c r="G45" s="269">
        <f>G43*(1+(I2-1)*0.5)</f>
        <v>0</v>
      </c>
      <c r="H45" s="270"/>
      <c r="I45" s="271"/>
      <c r="J45" s="161"/>
      <c r="K45" s="272"/>
      <c r="L45" s="273"/>
      <c r="M45" s="269">
        <f>M43*(1+(O2-1)*0.5)</f>
        <v>0</v>
      </c>
      <c r="N45" s="270"/>
      <c r="O45" s="274"/>
    </row>
    <row r="46" spans="1:15" ht="15" x14ac:dyDescent="0.2">
      <c r="A46" s="36"/>
      <c r="B46" s="45"/>
      <c r="C46" s="66"/>
      <c r="D46" s="45"/>
      <c r="E46" s="45"/>
      <c r="F46" s="39"/>
      <c r="G46" s="39"/>
      <c r="H46" s="39"/>
      <c r="I46" s="150"/>
      <c r="J46" s="39"/>
      <c r="K46" s="39"/>
      <c r="L46" s="39"/>
      <c r="M46" s="39"/>
      <c r="N46" s="39"/>
      <c r="O46" s="39"/>
    </row>
  </sheetData>
  <sheetProtection algorithmName="SHA-512" hashValue="hN8lpxQmRGyQzLmD+Dwq5X5GLwuXlReqy91kYkT2jZwNBpWcsRtTeRKGqjtswYb2jnUbhkzf5DiEA85XkD9HtA==" saltValue="RTwCRYfeVKHqmi1T44DSkg==" spinCount="100000" sheet="1" formatCells="0" formatColumns="0" formatRows="0"/>
  <mergeCells count="18">
    <mergeCell ref="A20:D20"/>
    <mergeCell ref="F20:I20"/>
    <mergeCell ref="K20:O20"/>
    <mergeCell ref="A43:C43"/>
    <mergeCell ref="A45:D45"/>
    <mergeCell ref="A39:D39"/>
    <mergeCell ref="F39:I39"/>
    <mergeCell ref="K39:O39"/>
    <mergeCell ref="K35:O35"/>
    <mergeCell ref="F35:I35"/>
    <mergeCell ref="A35:D35"/>
    <mergeCell ref="A7:D7"/>
    <mergeCell ref="A5:D5"/>
    <mergeCell ref="F5:I5"/>
    <mergeCell ref="K5:O5"/>
    <mergeCell ref="A1:O1"/>
    <mergeCell ref="F7:I7"/>
    <mergeCell ref="K7:O7"/>
  </mergeCells>
  <conditionalFormatting sqref="H8:H19 H21:H34">
    <cfRule type="cellIs" dxfId="13" priority="6" operator="greaterThan">
      <formula>0</formula>
    </cfRule>
  </conditionalFormatting>
  <conditionalFormatting sqref="H36:H38 H40:H43">
    <cfRule type="cellIs" dxfId="12" priority="2" operator="greaterThan">
      <formula>0</formula>
    </cfRule>
  </conditionalFormatting>
  <conditionalFormatting sqref="H45">
    <cfRule type="cellIs" dxfId="11" priority="16" operator="greaterThan">
      <formula>0</formula>
    </cfRule>
  </conditionalFormatting>
  <conditionalFormatting sqref="N8:N19 N21:N34">
    <cfRule type="cellIs" dxfId="10" priority="5" operator="greaterThan">
      <formula>0</formula>
    </cfRule>
  </conditionalFormatting>
  <conditionalFormatting sqref="N36:N38 N40:N43">
    <cfRule type="cellIs" dxfId="9" priority="1" operator="greaterThan">
      <formula>0</formula>
    </cfRule>
  </conditionalFormatting>
  <conditionalFormatting sqref="N45">
    <cfRule type="cellIs" dxfId="8" priority="15" operator="greaterThan">
      <formula>0</formula>
    </cfRule>
  </conditionalFormatting>
  <dataValidations count="1">
    <dataValidation type="list" allowBlank="1" showInputMessage="1" showErrorMessage="1" sqref="K21:K34 K8:K19 K36:K38 K40:K42">
      <formula1>"מאשר, מאשר חלקי"</formula1>
    </dataValidation>
  </dataValidation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rightToLeft="1" workbookViewId="0">
      <pane ySplit="5" topLeftCell="A6" activePane="bottomLeft" state="frozen"/>
      <selection pane="bottomLeft" sqref="A1:O1"/>
    </sheetView>
  </sheetViews>
  <sheetFormatPr defaultColWidth="9" defaultRowHeight="16.5" customHeight="1" x14ac:dyDescent="0.2"/>
  <cols>
    <col min="1" max="1" width="39.75" customWidth="1"/>
    <col min="4" max="4" width="9.75" customWidth="1"/>
    <col min="5" max="5" width="1" customWidth="1"/>
    <col min="6" max="8" width="9" style="155"/>
    <col min="9" max="9" width="13" style="155" customWidth="1"/>
    <col min="10" max="10" width="1.125" style="155" customWidth="1"/>
    <col min="11" max="11" width="9" style="155"/>
    <col min="12" max="12" width="14.125" style="155" customWidth="1"/>
    <col min="13" max="13" width="9" style="155"/>
    <col min="14" max="14" width="9" style="168"/>
    <col min="15" max="15" width="11.25" style="155" customWidth="1"/>
  </cols>
  <sheetData>
    <row r="1" spans="1:15" ht="16.5" customHeight="1" x14ac:dyDescent="0.3">
      <c r="A1" s="338" t="s">
        <v>213</v>
      </c>
      <c r="B1" s="338"/>
      <c r="C1" s="338"/>
      <c r="D1" s="338"/>
      <c r="E1" s="338"/>
      <c r="F1" s="338"/>
      <c r="G1" s="338"/>
      <c r="H1" s="338"/>
      <c r="I1" s="338"/>
      <c r="J1" s="338"/>
      <c r="K1" s="338"/>
      <c r="L1" s="338"/>
      <c r="M1" s="338"/>
      <c r="N1" s="338"/>
      <c r="O1" s="338"/>
    </row>
    <row r="2" spans="1:15" ht="15" customHeight="1" x14ac:dyDescent="0.2">
      <c r="A2" s="158" t="s">
        <v>9</v>
      </c>
      <c r="B2" s="37"/>
      <c r="C2" s="21"/>
      <c r="D2" s="21"/>
      <c r="E2" s="21"/>
      <c r="F2" s="170"/>
      <c r="G2" s="170"/>
      <c r="H2" s="170"/>
      <c r="I2" s="170"/>
      <c r="J2" s="170"/>
      <c r="K2" s="170"/>
      <c r="L2" s="170"/>
      <c r="M2" s="170"/>
      <c r="N2" s="170"/>
      <c r="O2" s="170"/>
    </row>
    <row r="3" spans="1:15" ht="15" customHeight="1" thickBot="1" x14ac:dyDescent="0.25">
      <c r="A3" s="36"/>
      <c r="B3" s="21"/>
      <c r="C3" s="21"/>
      <c r="D3" s="21"/>
      <c r="E3" s="38"/>
      <c r="F3" s="142"/>
      <c r="G3" s="143"/>
      <c r="H3" s="143"/>
      <c r="I3" s="157"/>
      <c r="J3" s="157"/>
      <c r="K3" s="157"/>
      <c r="L3" s="39"/>
      <c r="M3" s="157"/>
      <c r="N3" s="39"/>
      <c r="O3" s="157"/>
    </row>
    <row r="4" spans="1:15" ht="16.5" customHeight="1" thickBot="1" x14ac:dyDescent="0.25">
      <c r="A4" s="360" t="s">
        <v>10</v>
      </c>
      <c r="B4" s="361"/>
      <c r="C4" s="361"/>
      <c r="D4" s="362"/>
      <c r="E4" s="38"/>
      <c r="F4" s="360" t="s">
        <v>11</v>
      </c>
      <c r="G4" s="361"/>
      <c r="H4" s="361"/>
      <c r="I4" s="362"/>
      <c r="J4" s="157"/>
      <c r="K4" s="360" t="s">
        <v>12</v>
      </c>
      <c r="L4" s="361"/>
      <c r="M4" s="361"/>
      <c r="N4" s="361"/>
      <c r="O4" s="362"/>
    </row>
    <row r="5" spans="1:15" ht="61.5" customHeight="1" thickBot="1" x14ac:dyDescent="0.25">
      <c r="A5" s="293" t="s">
        <v>13</v>
      </c>
      <c r="B5" s="294" t="s">
        <v>14</v>
      </c>
      <c r="C5" s="294" t="s">
        <v>15</v>
      </c>
      <c r="D5" s="295" t="s">
        <v>16</v>
      </c>
      <c r="E5" s="169"/>
      <c r="F5" s="300" t="s">
        <v>17</v>
      </c>
      <c r="G5" s="301" t="s">
        <v>18</v>
      </c>
      <c r="H5" s="302" t="s">
        <v>19</v>
      </c>
      <c r="I5" s="295" t="s">
        <v>20</v>
      </c>
      <c r="J5" s="169"/>
      <c r="K5" s="300" t="s">
        <v>21</v>
      </c>
      <c r="L5" s="301" t="s">
        <v>22</v>
      </c>
      <c r="M5" s="301" t="s">
        <v>23</v>
      </c>
      <c r="N5" s="294" t="s">
        <v>19</v>
      </c>
      <c r="O5" s="295" t="s">
        <v>24</v>
      </c>
    </row>
    <row r="6" spans="1:15" ht="16.5" customHeight="1" x14ac:dyDescent="0.2">
      <c r="A6" s="289" t="s">
        <v>131</v>
      </c>
      <c r="B6" s="290">
        <v>1</v>
      </c>
      <c r="C6" s="291">
        <v>13500</v>
      </c>
      <c r="D6" s="292">
        <f t="shared" ref="D6:D17" si="0">C6*B6</f>
        <v>13500</v>
      </c>
      <c r="E6" s="76"/>
      <c r="F6" s="296"/>
      <c r="G6" s="297">
        <f t="shared" ref="G6:G17" si="1">F6*C6</f>
        <v>0</v>
      </c>
      <c r="H6" s="306" t="str">
        <f t="shared" ref="H6:H17" si="2">IF(G6=0,"",IF(OR(G6-$D6&gt;0,G6-$D6&lt;0), (G6-$D6)/$D6, ""))</f>
        <v/>
      </c>
      <c r="I6" s="299" t="str">
        <f t="shared" ref="I6:I17" si="3">IF(F6&gt;B6,"נא להסביר חריגה כאן","")</f>
        <v/>
      </c>
      <c r="J6" s="157"/>
      <c r="K6" s="303"/>
      <c r="L6" s="329" t="str">
        <f>IF(ISBLANK(K6), "", IF(K6="מאשר", F6, "למלא כמות"))</f>
        <v/>
      </c>
      <c r="M6" s="297" t="str">
        <f t="shared" ref="M6:M17" si="4">IFERROR(L6*C6,"")</f>
        <v/>
      </c>
      <c r="N6" s="298" t="str">
        <f t="shared" ref="N6:N18" si="5">IFERROR(IF(M6=0,"",IF(OR(M6-$D6&gt;0,M6-$D6&lt;0), (M6-$D6)/$D6, "")),"")</f>
        <v/>
      </c>
      <c r="O6" s="304"/>
    </row>
    <row r="7" spans="1:15" ht="16.5" customHeight="1" x14ac:dyDescent="0.2">
      <c r="A7" s="188" t="s">
        <v>132</v>
      </c>
      <c r="B7" s="117">
        <v>1</v>
      </c>
      <c r="C7" s="118">
        <v>2000</v>
      </c>
      <c r="D7" s="253">
        <f t="shared" si="0"/>
        <v>2000</v>
      </c>
      <c r="E7" s="76"/>
      <c r="F7" s="255"/>
      <c r="G7" s="144">
        <f t="shared" si="1"/>
        <v>0</v>
      </c>
      <c r="H7" s="159" t="str">
        <f t="shared" si="2"/>
        <v/>
      </c>
      <c r="I7" s="256" t="str">
        <f t="shared" si="3"/>
        <v/>
      </c>
      <c r="J7" s="157"/>
      <c r="K7" s="261"/>
      <c r="L7" s="329" t="str">
        <f t="shared" ref="L7:L17" si="6">IF(ISBLANK(K7), "", IF(K7="מאשר", F7, "למלא כמות"))</f>
        <v/>
      </c>
      <c r="M7" s="144" t="str">
        <f t="shared" si="4"/>
        <v/>
      </c>
      <c r="N7" s="149" t="str">
        <f t="shared" si="5"/>
        <v/>
      </c>
      <c r="O7" s="262"/>
    </row>
    <row r="8" spans="1:15" ht="16.5" customHeight="1" x14ac:dyDescent="0.2">
      <c r="A8" s="188" t="s">
        <v>133</v>
      </c>
      <c r="B8" s="117">
        <v>1</v>
      </c>
      <c r="C8" s="118">
        <v>9000</v>
      </c>
      <c r="D8" s="253">
        <f t="shared" si="0"/>
        <v>9000</v>
      </c>
      <c r="E8" s="76"/>
      <c r="F8" s="255"/>
      <c r="G8" s="144">
        <f t="shared" si="1"/>
        <v>0</v>
      </c>
      <c r="H8" s="159" t="str">
        <f t="shared" si="2"/>
        <v/>
      </c>
      <c r="I8" s="256" t="str">
        <f t="shared" si="3"/>
        <v/>
      </c>
      <c r="J8" s="157"/>
      <c r="K8" s="261"/>
      <c r="L8" s="329" t="str">
        <f t="shared" si="6"/>
        <v/>
      </c>
      <c r="M8" s="144" t="str">
        <f t="shared" si="4"/>
        <v/>
      </c>
      <c r="N8" s="149" t="str">
        <f t="shared" si="5"/>
        <v/>
      </c>
      <c r="O8" s="262"/>
    </row>
    <row r="9" spans="1:15" ht="16.5" customHeight="1" x14ac:dyDescent="0.2">
      <c r="A9" s="188" t="s">
        <v>134</v>
      </c>
      <c r="B9" s="117">
        <v>1</v>
      </c>
      <c r="C9" s="118">
        <v>5000</v>
      </c>
      <c r="D9" s="253">
        <f t="shared" si="0"/>
        <v>5000</v>
      </c>
      <c r="E9" s="76"/>
      <c r="F9" s="255"/>
      <c r="G9" s="144">
        <f t="shared" si="1"/>
        <v>0</v>
      </c>
      <c r="H9" s="159" t="str">
        <f t="shared" si="2"/>
        <v/>
      </c>
      <c r="I9" s="256" t="str">
        <f t="shared" si="3"/>
        <v/>
      </c>
      <c r="J9" s="157"/>
      <c r="K9" s="261"/>
      <c r="L9" s="329" t="str">
        <f t="shared" si="6"/>
        <v/>
      </c>
      <c r="M9" s="144" t="str">
        <f t="shared" si="4"/>
        <v/>
      </c>
      <c r="N9" s="149" t="str">
        <f t="shared" si="5"/>
        <v/>
      </c>
      <c r="O9" s="262"/>
    </row>
    <row r="10" spans="1:15" ht="16.5" customHeight="1" x14ac:dyDescent="0.2">
      <c r="A10" s="188" t="s">
        <v>135</v>
      </c>
      <c r="B10" s="117">
        <v>1</v>
      </c>
      <c r="C10" s="118">
        <v>6000</v>
      </c>
      <c r="D10" s="253">
        <f t="shared" si="0"/>
        <v>6000</v>
      </c>
      <c r="E10" s="76"/>
      <c r="F10" s="255"/>
      <c r="G10" s="144">
        <f t="shared" si="1"/>
        <v>0</v>
      </c>
      <c r="H10" s="159" t="str">
        <f t="shared" si="2"/>
        <v/>
      </c>
      <c r="I10" s="256" t="str">
        <f t="shared" si="3"/>
        <v/>
      </c>
      <c r="J10" s="157"/>
      <c r="K10" s="261"/>
      <c r="L10" s="329" t="str">
        <f t="shared" si="6"/>
        <v/>
      </c>
      <c r="M10" s="144" t="str">
        <f t="shared" si="4"/>
        <v/>
      </c>
      <c r="N10" s="149" t="str">
        <f t="shared" si="5"/>
        <v/>
      </c>
      <c r="O10" s="262"/>
    </row>
    <row r="11" spans="1:15" ht="16.5" customHeight="1" x14ac:dyDescent="0.2">
      <c r="A11" s="188" t="s">
        <v>136</v>
      </c>
      <c r="B11" s="117">
        <v>1</v>
      </c>
      <c r="C11" s="118">
        <v>3500</v>
      </c>
      <c r="D11" s="253">
        <f t="shared" si="0"/>
        <v>3500</v>
      </c>
      <c r="E11" s="76"/>
      <c r="F11" s="255"/>
      <c r="G11" s="144">
        <f t="shared" si="1"/>
        <v>0</v>
      </c>
      <c r="H11" s="159" t="str">
        <f t="shared" si="2"/>
        <v/>
      </c>
      <c r="I11" s="256" t="str">
        <f t="shared" si="3"/>
        <v/>
      </c>
      <c r="J11" s="157"/>
      <c r="K11" s="261"/>
      <c r="L11" s="329" t="str">
        <f t="shared" si="6"/>
        <v/>
      </c>
      <c r="M11" s="144" t="str">
        <f t="shared" si="4"/>
        <v/>
      </c>
      <c r="N11" s="149" t="str">
        <f t="shared" si="5"/>
        <v/>
      </c>
      <c r="O11" s="262"/>
    </row>
    <row r="12" spans="1:15" ht="16.5" customHeight="1" x14ac:dyDescent="0.2">
      <c r="A12" s="188" t="s">
        <v>137</v>
      </c>
      <c r="B12" s="117">
        <v>1</v>
      </c>
      <c r="C12" s="118">
        <v>5200</v>
      </c>
      <c r="D12" s="253">
        <f t="shared" si="0"/>
        <v>5200</v>
      </c>
      <c r="E12" s="76"/>
      <c r="F12" s="255"/>
      <c r="G12" s="144">
        <f t="shared" si="1"/>
        <v>0</v>
      </c>
      <c r="H12" s="159" t="str">
        <f t="shared" si="2"/>
        <v/>
      </c>
      <c r="I12" s="256" t="str">
        <f t="shared" si="3"/>
        <v/>
      </c>
      <c r="J12" s="157"/>
      <c r="K12" s="261"/>
      <c r="L12" s="329" t="str">
        <f t="shared" si="6"/>
        <v/>
      </c>
      <c r="M12" s="144" t="str">
        <f t="shared" si="4"/>
        <v/>
      </c>
      <c r="N12" s="149" t="str">
        <f t="shared" si="5"/>
        <v/>
      </c>
      <c r="O12" s="262"/>
    </row>
    <row r="13" spans="1:15" ht="16.5" customHeight="1" x14ac:dyDescent="0.2">
      <c r="A13" s="188" t="s">
        <v>138</v>
      </c>
      <c r="B13" s="117">
        <v>1</v>
      </c>
      <c r="C13" s="118">
        <v>3000</v>
      </c>
      <c r="D13" s="253">
        <f t="shared" si="0"/>
        <v>3000</v>
      </c>
      <c r="E13" s="76"/>
      <c r="F13" s="255"/>
      <c r="G13" s="144">
        <f t="shared" si="1"/>
        <v>0</v>
      </c>
      <c r="H13" s="159" t="str">
        <f t="shared" si="2"/>
        <v/>
      </c>
      <c r="I13" s="256" t="str">
        <f t="shared" si="3"/>
        <v/>
      </c>
      <c r="J13" s="157"/>
      <c r="K13" s="261"/>
      <c r="L13" s="329" t="str">
        <f t="shared" si="6"/>
        <v/>
      </c>
      <c r="M13" s="144" t="str">
        <f t="shared" si="4"/>
        <v/>
      </c>
      <c r="N13" s="149" t="str">
        <f t="shared" si="5"/>
        <v/>
      </c>
      <c r="O13" s="262"/>
    </row>
    <row r="14" spans="1:15" ht="16.5" customHeight="1" x14ac:dyDescent="0.2">
      <c r="A14" s="188" t="s">
        <v>139</v>
      </c>
      <c r="B14" s="117">
        <v>50</v>
      </c>
      <c r="C14" s="118">
        <v>400</v>
      </c>
      <c r="D14" s="253">
        <f t="shared" si="0"/>
        <v>20000</v>
      </c>
      <c r="E14" s="76"/>
      <c r="F14" s="255"/>
      <c r="G14" s="144">
        <f t="shared" si="1"/>
        <v>0</v>
      </c>
      <c r="H14" s="159" t="str">
        <f t="shared" si="2"/>
        <v/>
      </c>
      <c r="I14" s="256" t="str">
        <f t="shared" si="3"/>
        <v/>
      </c>
      <c r="J14" s="157"/>
      <c r="K14" s="261"/>
      <c r="L14" s="329" t="str">
        <f t="shared" si="6"/>
        <v/>
      </c>
      <c r="M14" s="144" t="str">
        <f t="shared" si="4"/>
        <v/>
      </c>
      <c r="N14" s="149" t="str">
        <f t="shared" si="5"/>
        <v/>
      </c>
      <c r="O14" s="262"/>
    </row>
    <row r="15" spans="1:15" ht="16.5" customHeight="1" x14ac:dyDescent="0.2">
      <c r="A15" s="188" t="s">
        <v>260</v>
      </c>
      <c r="B15" s="117">
        <v>1</v>
      </c>
      <c r="C15" s="118">
        <v>5000</v>
      </c>
      <c r="D15" s="253">
        <f t="shared" si="0"/>
        <v>5000</v>
      </c>
      <c r="E15" s="76"/>
      <c r="F15" s="255"/>
      <c r="G15" s="144">
        <f t="shared" si="1"/>
        <v>0</v>
      </c>
      <c r="H15" s="159" t="str">
        <f t="shared" si="2"/>
        <v/>
      </c>
      <c r="I15" s="256" t="str">
        <f t="shared" si="3"/>
        <v/>
      </c>
      <c r="J15" s="157"/>
      <c r="K15" s="261"/>
      <c r="L15" s="329" t="str">
        <f t="shared" si="6"/>
        <v/>
      </c>
      <c r="M15" s="144" t="str">
        <f t="shared" si="4"/>
        <v/>
      </c>
      <c r="N15" s="149" t="str">
        <f t="shared" si="5"/>
        <v/>
      </c>
      <c r="O15" s="262"/>
    </row>
    <row r="16" spans="1:15" ht="16.5" customHeight="1" x14ac:dyDescent="0.2">
      <c r="A16" s="188" t="s">
        <v>140</v>
      </c>
      <c r="B16" s="117">
        <v>1</v>
      </c>
      <c r="C16" s="118">
        <v>2000</v>
      </c>
      <c r="D16" s="253">
        <f t="shared" si="0"/>
        <v>2000</v>
      </c>
      <c r="E16" s="76"/>
      <c r="F16" s="255"/>
      <c r="G16" s="144">
        <f t="shared" si="1"/>
        <v>0</v>
      </c>
      <c r="H16" s="159" t="str">
        <f t="shared" si="2"/>
        <v/>
      </c>
      <c r="I16" s="256" t="str">
        <f t="shared" si="3"/>
        <v/>
      </c>
      <c r="J16" s="157"/>
      <c r="K16" s="261"/>
      <c r="L16" s="329" t="str">
        <f t="shared" si="6"/>
        <v/>
      </c>
      <c r="M16" s="144" t="str">
        <f t="shared" si="4"/>
        <v/>
      </c>
      <c r="N16" s="149" t="str">
        <f t="shared" si="5"/>
        <v/>
      </c>
      <c r="O16" s="262"/>
    </row>
    <row r="17" spans="1:15" ht="16.5" customHeight="1" x14ac:dyDescent="0.2">
      <c r="A17" s="188" t="s">
        <v>141</v>
      </c>
      <c r="B17" s="117">
        <v>1</v>
      </c>
      <c r="C17" s="118">
        <v>2500</v>
      </c>
      <c r="D17" s="253">
        <f t="shared" si="0"/>
        <v>2500</v>
      </c>
      <c r="E17" s="76"/>
      <c r="F17" s="255"/>
      <c r="G17" s="144">
        <f t="shared" si="1"/>
        <v>0</v>
      </c>
      <c r="H17" s="159" t="str">
        <f t="shared" si="2"/>
        <v/>
      </c>
      <c r="I17" s="256" t="str">
        <f t="shared" si="3"/>
        <v/>
      </c>
      <c r="J17" s="157"/>
      <c r="K17" s="261"/>
      <c r="L17" s="329" t="str">
        <f t="shared" si="6"/>
        <v/>
      </c>
      <c r="M17" s="144" t="str">
        <f t="shared" si="4"/>
        <v/>
      </c>
      <c r="N17" s="149" t="str">
        <f t="shared" si="5"/>
        <v/>
      </c>
      <c r="O17" s="262"/>
    </row>
    <row r="18" spans="1:15" ht="16.5" customHeight="1" thickBot="1" x14ac:dyDescent="0.3">
      <c r="A18" s="377" t="s">
        <v>265</v>
      </c>
      <c r="B18" s="378"/>
      <c r="C18" s="379"/>
      <c r="D18" s="254">
        <f>SUM(D6:D17)</f>
        <v>76700</v>
      </c>
      <c r="E18" s="44"/>
      <c r="F18" s="257"/>
      <c r="G18" s="258">
        <f>SUM(G6:G17)</f>
        <v>0</v>
      </c>
      <c r="H18" s="265" t="str">
        <f>IF(G18=0,"",IF(OR(G18-$D18&gt;0,G18-$D18&lt;0),(G18-$D18)/$D18, ""))</f>
        <v/>
      </c>
      <c r="I18" s="260"/>
      <c r="J18" s="161"/>
      <c r="K18" s="263"/>
      <c r="L18" s="264"/>
      <c r="M18" s="258">
        <f>SUM(M6:M17)</f>
        <v>0</v>
      </c>
      <c r="N18" s="259" t="str">
        <f t="shared" si="5"/>
        <v/>
      </c>
      <c r="O18" s="260"/>
    </row>
    <row r="19" spans="1:15" ht="16.5" customHeight="1" x14ac:dyDescent="0.2">
      <c r="A19" s="78"/>
      <c r="B19" s="76"/>
      <c r="C19" s="78"/>
      <c r="D19" s="78"/>
      <c r="E19" s="78"/>
      <c r="F19" s="171"/>
      <c r="G19" s="171"/>
      <c r="H19" s="171"/>
      <c r="I19" s="171"/>
      <c r="J19" s="171"/>
      <c r="K19" s="171"/>
      <c r="L19" s="171"/>
      <c r="M19" s="171"/>
      <c r="N19" s="172"/>
      <c r="O19" s="171"/>
    </row>
    <row r="20" spans="1:15" ht="16.5" customHeight="1" x14ac:dyDescent="0.25">
      <c r="A20" s="79" t="s">
        <v>142</v>
      </c>
      <c r="B20" s="80"/>
      <c r="C20" s="81"/>
      <c r="D20" s="80"/>
      <c r="E20" s="80"/>
      <c r="F20" s="173"/>
      <c r="G20" s="173"/>
      <c r="H20" s="173"/>
      <c r="I20" s="173"/>
      <c r="J20" s="173"/>
      <c r="K20" s="174"/>
      <c r="L20" s="174"/>
      <c r="M20" s="175"/>
      <c r="N20" s="176"/>
      <c r="O20" s="177"/>
    </row>
    <row r="21" spans="1:15" ht="16.5" customHeight="1" x14ac:dyDescent="0.2">
      <c r="A21" s="86" t="s">
        <v>143</v>
      </c>
      <c r="B21" s="87"/>
      <c r="C21" s="87"/>
      <c r="D21" s="87"/>
      <c r="E21" s="87"/>
      <c r="F21" s="178"/>
      <c r="G21" s="178"/>
      <c r="H21" s="178"/>
      <c r="I21" s="178"/>
      <c r="J21" s="178"/>
      <c r="K21" s="179"/>
      <c r="L21" s="179"/>
      <c r="M21" s="180"/>
      <c r="N21" s="181"/>
      <c r="O21" s="182"/>
    </row>
    <row r="22" spans="1:15" ht="16.5" customHeight="1" x14ac:dyDescent="0.2">
      <c r="A22" s="86" t="s">
        <v>144</v>
      </c>
      <c r="B22" s="87"/>
      <c r="C22" s="87"/>
      <c r="D22" s="87"/>
      <c r="E22" s="87"/>
      <c r="F22" s="178"/>
      <c r="G22" s="178"/>
      <c r="H22" s="178"/>
      <c r="I22" s="178"/>
      <c r="J22" s="178"/>
      <c r="K22" s="179"/>
      <c r="L22" s="179"/>
      <c r="M22" s="180"/>
      <c r="N22" s="181"/>
      <c r="O22" s="182"/>
    </row>
    <row r="23" spans="1:15" ht="16.5" customHeight="1" x14ac:dyDescent="0.2">
      <c r="A23" s="88" t="s">
        <v>145</v>
      </c>
      <c r="B23" s="89"/>
      <c r="C23" s="89"/>
      <c r="D23" s="89"/>
      <c r="E23" s="89"/>
      <c r="F23" s="183"/>
      <c r="G23" s="183"/>
      <c r="H23" s="183"/>
      <c r="I23" s="183"/>
      <c r="J23" s="183"/>
      <c r="K23" s="184"/>
      <c r="L23" s="184"/>
      <c r="M23" s="185"/>
      <c r="N23" s="186"/>
      <c r="O23" s="187"/>
    </row>
  </sheetData>
  <sheetProtection algorithmName="SHA-512" hashValue="GHfHb2ZkPHdupMl2JqacpLtN58Gf4/sJgcX9FLlca9G6eVyOMDO0QuKiV8Y9fw3zXKWtnlEQWqG/JLXbsJ1LPg==" saltValue="SzpLG9jyEtZ+ntNsYQDsrg==" spinCount="100000" sheet="1" formatCells="0" formatColumns="0" formatRows="0"/>
  <mergeCells count="5">
    <mergeCell ref="A1:O1"/>
    <mergeCell ref="A18:C18"/>
    <mergeCell ref="A4:D4"/>
    <mergeCell ref="F4:I4"/>
    <mergeCell ref="K4:O4"/>
  </mergeCells>
  <conditionalFormatting sqref="H6:H18">
    <cfRule type="cellIs" dxfId="7" priority="2" operator="greaterThan">
      <formula>0</formula>
    </cfRule>
  </conditionalFormatting>
  <conditionalFormatting sqref="N6:N18">
    <cfRule type="cellIs" dxfId="6" priority="1" operator="greaterThan">
      <formula>0</formula>
    </cfRule>
  </conditionalFormatting>
  <dataValidations count="1">
    <dataValidation type="list" allowBlank="1" showInputMessage="1" showErrorMessage="1" sqref="K6:K17">
      <formula1>"מאשר, מאשר חלקי"</formula1>
    </dataValidation>
  </dataValidations>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rightToLeft="1" workbookViewId="0">
      <selection sqref="A1:O1"/>
    </sheetView>
  </sheetViews>
  <sheetFormatPr defaultColWidth="9" defaultRowHeight="14.25" x14ac:dyDescent="0.2"/>
  <cols>
    <col min="1" max="1" width="35.375" customWidth="1"/>
    <col min="4" max="4" width="9.875" bestFit="1" customWidth="1"/>
    <col min="5" max="5" width="1.625" customWidth="1"/>
    <col min="9" max="9" width="15.375" customWidth="1"/>
    <col min="10" max="10" width="1.625" customWidth="1"/>
    <col min="12" max="12" width="12.125" customWidth="1"/>
    <col min="14" max="14" width="9" style="77"/>
    <col min="15" max="15" width="12.25" customWidth="1"/>
  </cols>
  <sheetData>
    <row r="1" spans="1:15" ht="20.25" x14ac:dyDescent="0.2">
      <c r="A1" s="346" t="s">
        <v>220</v>
      </c>
      <c r="B1" s="346"/>
      <c r="C1" s="346"/>
      <c r="D1" s="346"/>
      <c r="E1" s="346"/>
      <c r="F1" s="346"/>
      <c r="G1" s="346"/>
      <c r="H1" s="346"/>
      <c r="I1" s="346"/>
      <c r="J1" s="346"/>
      <c r="K1" s="346"/>
      <c r="L1" s="346"/>
      <c r="M1" s="346"/>
      <c r="N1" s="346"/>
      <c r="O1" s="346"/>
    </row>
    <row r="2" spans="1:15" ht="15.75" x14ac:dyDescent="0.25">
      <c r="A2" s="52" t="s">
        <v>9</v>
      </c>
      <c r="B2" s="37"/>
      <c r="C2" s="21"/>
      <c r="D2" s="21"/>
      <c r="E2" s="21"/>
      <c r="F2" s="35"/>
      <c r="G2" s="35"/>
      <c r="H2" s="35"/>
      <c r="I2" s="35"/>
      <c r="J2" s="35"/>
      <c r="K2" s="35"/>
      <c r="L2" s="35"/>
      <c r="M2" s="94"/>
      <c r="N2" s="35"/>
      <c r="O2" s="35"/>
    </row>
    <row r="3" spans="1:15" ht="15.75" thickBot="1" x14ac:dyDescent="0.25">
      <c r="A3" s="36"/>
      <c r="B3" s="21"/>
      <c r="C3" s="21"/>
      <c r="D3" s="21"/>
      <c r="E3" s="38"/>
      <c r="F3" s="46"/>
      <c r="G3" s="21"/>
      <c r="H3" s="21"/>
      <c r="I3" s="38"/>
      <c r="J3" s="38"/>
      <c r="K3" s="38"/>
      <c r="L3" s="45"/>
      <c r="M3" s="38"/>
      <c r="N3" s="45"/>
      <c r="O3" s="38"/>
    </row>
    <row r="4" spans="1:15" ht="16.5" thickBot="1" x14ac:dyDescent="0.3">
      <c r="A4" s="369" t="s">
        <v>10</v>
      </c>
      <c r="B4" s="370"/>
      <c r="C4" s="370"/>
      <c r="D4" s="371"/>
      <c r="E4" s="38"/>
      <c r="F4" s="369" t="s">
        <v>11</v>
      </c>
      <c r="G4" s="370"/>
      <c r="H4" s="370"/>
      <c r="I4" s="371"/>
      <c r="J4" s="38"/>
      <c r="K4" s="369" t="s">
        <v>12</v>
      </c>
      <c r="L4" s="370"/>
      <c r="M4" s="370"/>
      <c r="N4" s="370"/>
      <c r="O4" s="371"/>
    </row>
    <row r="5" spans="1:15" ht="63.75" thickBot="1" x14ac:dyDescent="0.25">
      <c r="A5" s="293" t="s">
        <v>13</v>
      </c>
      <c r="B5" s="294" t="s">
        <v>14</v>
      </c>
      <c r="C5" s="294" t="s">
        <v>15</v>
      </c>
      <c r="D5" s="295" t="s">
        <v>16</v>
      </c>
      <c r="E5" s="169"/>
      <c r="F5" s="300" t="s">
        <v>17</v>
      </c>
      <c r="G5" s="301" t="s">
        <v>18</v>
      </c>
      <c r="H5" s="302" t="s">
        <v>19</v>
      </c>
      <c r="I5" s="295" t="s">
        <v>20</v>
      </c>
      <c r="J5" s="169"/>
      <c r="K5" s="300" t="s">
        <v>21</v>
      </c>
      <c r="L5" s="301" t="s">
        <v>22</v>
      </c>
      <c r="M5" s="305" t="s">
        <v>23</v>
      </c>
      <c r="N5" s="294" t="s">
        <v>19</v>
      </c>
      <c r="O5" s="295" t="s">
        <v>24</v>
      </c>
    </row>
    <row r="6" spans="1:15" ht="15.75" x14ac:dyDescent="0.2">
      <c r="A6" s="289" t="s">
        <v>241</v>
      </c>
      <c r="B6" s="290">
        <v>1</v>
      </c>
      <c r="C6" s="291">
        <v>850</v>
      </c>
      <c r="D6" s="292">
        <f t="shared" ref="D6:D10" si="0">C6*B6</f>
        <v>850</v>
      </c>
      <c r="E6" s="76"/>
      <c r="F6" s="296"/>
      <c r="G6" s="297">
        <f t="shared" ref="G6:G10" si="1">F6*C6</f>
        <v>0</v>
      </c>
      <c r="H6" s="298" t="str">
        <f t="shared" ref="H6:H10" si="2">IF(G6=0,"",IF(OR(G6-$D6&gt;0,G6-$D6&lt;0), (G6-$D6)/$D6, ""))</f>
        <v/>
      </c>
      <c r="I6" s="299" t="str">
        <f t="shared" ref="I6:I10" si="3">IF(F6&gt;B6,"נא להסביר חריגה כאן","")</f>
        <v/>
      </c>
      <c r="J6" s="157"/>
      <c r="K6" s="303"/>
      <c r="L6" s="329" t="str">
        <f>IF(ISBLANK(K6), "", IF(K6="מאשר", F6, "למלא כמות"))</f>
        <v/>
      </c>
      <c r="M6" s="297" t="str">
        <f t="shared" ref="M6:M10" si="4">IFERROR(L6*C6,"")</f>
        <v/>
      </c>
      <c r="N6" s="298" t="str">
        <f t="shared" ref="N6:N10" si="5">IFERROR(IF(M6=0,"",IF(OR(M6-$D6&gt;0,M6-$D6&lt;0), (M6-$D6)/$D6, "")),"")</f>
        <v/>
      </c>
      <c r="O6" s="304"/>
    </row>
    <row r="7" spans="1:15" ht="15.75" x14ac:dyDescent="0.2">
      <c r="A7" s="188" t="s">
        <v>242</v>
      </c>
      <c r="B7" s="117">
        <v>2</v>
      </c>
      <c r="C7" s="118">
        <v>150</v>
      </c>
      <c r="D7" s="253">
        <f t="shared" si="0"/>
        <v>300</v>
      </c>
      <c r="E7" s="76"/>
      <c r="F7" s="255"/>
      <c r="G7" s="144">
        <f t="shared" si="1"/>
        <v>0</v>
      </c>
      <c r="H7" s="149" t="str">
        <f t="shared" si="2"/>
        <v/>
      </c>
      <c r="I7" s="256" t="str">
        <f t="shared" si="3"/>
        <v/>
      </c>
      <c r="J7" s="157"/>
      <c r="K7" s="261"/>
      <c r="L7" s="329" t="str">
        <f>IF(ISBLANK(K7), "", IF(K7="מאשר", F7, "למלא כמות"))</f>
        <v/>
      </c>
      <c r="M7" s="144" t="str">
        <f t="shared" si="4"/>
        <v/>
      </c>
      <c r="N7" s="149" t="str">
        <f t="shared" si="5"/>
        <v/>
      </c>
      <c r="O7" s="262"/>
    </row>
    <row r="8" spans="1:15" ht="15.75" x14ac:dyDescent="0.2">
      <c r="A8" s="188" t="s">
        <v>256</v>
      </c>
      <c r="B8" s="117">
        <v>1</v>
      </c>
      <c r="C8" s="118">
        <v>5000</v>
      </c>
      <c r="D8" s="253">
        <f t="shared" si="0"/>
        <v>5000</v>
      </c>
      <c r="E8" s="76"/>
      <c r="F8" s="255"/>
      <c r="G8" s="144">
        <f t="shared" si="1"/>
        <v>0</v>
      </c>
      <c r="H8" s="149" t="str">
        <f t="shared" si="2"/>
        <v/>
      </c>
      <c r="I8" s="256" t="str">
        <f t="shared" si="3"/>
        <v/>
      </c>
      <c r="J8" s="157"/>
      <c r="K8" s="261"/>
      <c r="L8" s="329" t="str">
        <f>IF(ISBLANK(K8), "", IF(K8="מאשר", F8, "למלא כמות"))</f>
        <v/>
      </c>
      <c r="M8" s="144" t="str">
        <f t="shared" si="4"/>
        <v/>
      </c>
      <c r="N8" s="149" t="str">
        <f t="shared" si="5"/>
        <v/>
      </c>
      <c r="O8" s="262"/>
    </row>
    <row r="9" spans="1:15" ht="36.75" customHeight="1" x14ac:dyDescent="0.2">
      <c r="A9" s="188" t="s">
        <v>259</v>
      </c>
      <c r="B9" s="117">
        <v>1</v>
      </c>
      <c r="C9" s="118">
        <v>5000</v>
      </c>
      <c r="D9" s="253">
        <f t="shared" si="0"/>
        <v>5000</v>
      </c>
      <c r="E9" s="76"/>
      <c r="F9" s="255"/>
      <c r="G9" s="144">
        <f t="shared" ref="G9" si="6">F9*C9</f>
        <v>0</v>
      </c>
      <c r="H9" s="149" t="str">
        <f t="shared" si="2"/>
        <v/>
      </c>
      <c r="I9" s="256" t="str">
        <f t="shared" ref="I9" si="7">IF(F9&gt;B9,"נא להסביר חריגה כאן","")</f>
        <v/>
      </c>
      <c r="J9" s="157"/>
      <c r="K9" s="261"/>
      <c r="L9" s="329" t="str">
        <f>IF(ISBLANK(K9), "", IF(K9="מאשר", F9, "למלא כמות"))</f>
        <v/>
      </c>
      <c r="M9" s="144" t="str">
        <f t="shared" ref="M9" si="8">IFERROR(L9*C9,"")</f>
        <v/>
      </c>
      <c r="N9" s="149" t="str">
        <f t="shared" ref="N9" si="9">IFERROR(IF(M9=0,"",IF(OR(M9-$D9&gt;0,M9-$D9&lt;0), (M9-$D9)/$D9, "")),"")</f>
        <v/>
      </c>
      <c r="O9" s="262"/>
    </row>
    <row r="10" spans="1:15" ht="15.75" x14ac:dyDescent="0.2">
      <c r="A10" s="188" t="s">
        <v>243</v>
      </c>
      <c r="B10" s="117">
        <v>1</v>
      </c>
      <c r="C10" s="118">
        <v>400</v>
      </c>
      <c r="D10" s="253">
        <f t="shared" si="0"/>
        <v>400</v>
      </c>
      <c r="E10" s="76"/>
      <c r="F10" s="255"/>
      <c r="G10" s="144">
        <f t="shared" si="1"/>
        <v>0</v>
      </c>
      <c r="H10" s="149" t="str">
        <f t="shared" si="2"/>
        <v/>
      </c>
      <c r="I10" s="256" t="str">
        <f t="shared" si="3"/>
        <v/>
      </c>
      <c r="J10" s="157"/>
      <c r="K10" s="261"/>
      <c r="L10" s="329" t="str">
        <f>IF(ISBLANK(K10), "", IF(K10="מאשר", F10, "למלא כמות"))</f>
        <v/>
      </c>
      <c r="M10" s="144" t="str">
        <f t="shared" si="4"/>
        <v/>
      </c>
      <c r="N10" s="149" t="str">
        <f t="shared" si="5"/>
        <v/>
      </c>
      <c r="O10" s="262"/>
    </row>
    <row r="11" spans="1:15" ht="16.5" thickBot="1" x14ac:dyDescent="0.3">
      <c r="A11" s="339" t="s">
        <v>214</v>
      </c>
      <c r="B11" s="340"/>
      <c r="C11" s="375"/>
      <c r="D11" s="254">
        <f>SUM(D6:D10)</f>
        <v>11550</v>
      </c>
      <c r="E11" s="44"/>
      <c r="F11" s="257"/>
      <c r="G11" s="258">
        <f>SUM(G6:G10)</f>
        <v>0</v>
      </c>
      <c r="H11" s="259" t="str">
        <f>IF(G11=0,"",IF(OR(G11-$D11&gt;0,G11-$D11&lt;0),(G11-$D11)/$D11, ""))</f>
        <v/>
      </c>
      <c r="I11" s="260"/>
      <c r="J11" s="161"/>
      <c r="K11" s="263"/>
      <c r="L11" s="264"/>
      <c r="M11" s="258">
        <f>SUM(M6:M10)</f>
        <v>0</v>
      </c>
      <c r="N11" s="259" t="str">
        <f t="shared" ref="N11" si="10">IFERROR(IF(M11=0,"",IF(OR(M11-$D11&gt;0,M11-$D11&lt;0), (M11-$D11)/$D11, "")),"")</f>
        <v/>
      </c>
      <c r="O11" s="260"/>
    </row>
    <row r="12" spans="1:15" x14ac:dyDescent="0.2">
      <c r="A12" s="78"/>
      <c r="B12" s="76"/>
      <c r="C12" s="78"/>
      <c r="D12" s="78"/>
      <c r="E12" s="78"/>
      <c r="F12" s="78"/>
      <c r="G12" s="78"/>
      <c r="H12" s="78"/>
      <c r="I12" s="78"/>
      <c r="J12" s="78"/>
      <c r="K12" s="78"/>
      <c r="L12" s="78"/>
      <c r="M12" s="78"/>
      <c r="N12" s="76"/>
      <c r="O12" s="78"/>
    </row>
    <row r="13" spans="1:15" ht="15.75" x14ac:dyDescent="0.25">
      <c r="A13" s="79" t="s">
        <v>249</v>
      </c>
      <c r="B13" s="80"/>
      <c r="C13" s="81"/>
      <c r="D13" s="80"/>
      <c r="E13" s="80"/>
      <c r="F13" s="80"/>
      <c r="G13" s="80"/>
      <c r="H13" s="80"/>
      <c r="I13" s="80"/>
      <c r="J13" s="80"/>
      <c r="K13" s="82"/>
      <c r="L13" s="82"/>
      <c r="M13" s="83"/>
      <c r="N13" s="84"/>
      <c r="O13" s="85"/>
    </row>
    <row r="14" spans="1:15" ht="15.75" x14ac:dyDescent="0.25">
      <c r="A14" s="88" t="s">
        <v>250</v>
      </c>
      <c r="B14" s="89"/>
      <c r="C14" s="89"/>
      <c r="D14" s="89"/>
      <c r="E14" s="89"/>
      <c r="F14" s="89"/>
      <c r="G14" s="89"/>
      <c r="H14" s="89"/>
      <c r="I14" s="89"/>
      <c r="J14" s="89"/>
      <c r="K14" s="90"/>
      <c r="L14" s="90"/>
      <c r="M14" s="91"/>
      <c r="N14" s="92"/>
      <c r="O14" s="93"/>
    </row>
  </sheetData>
  <sheetProtection algorithmName="SHA-512" hashValue="P88Qg95gGfrpc9EoMdrx0tcaGTliGdY3bPJqTVp/2D0H4zpn3CTJQZLjcw//Qa3/L88KJQGnjrd8to+1lM43Dg==" saltValue="tl/bAQUTW/ZWBNizRDEQ8w==" spinCount="100000" sheet="1" formatCells="0" formatColumns="0" formatRows="0"/>
  <mergeCells count="5">
    <mergeCell ref="A4:D4"/>
    <mergeCell ref="F4:I4"/>
    <mergeCell ref="K4:O4"/>
    <mergeCell ref="A11:C11"/>
    <mergeCell ref="A1:O1"/>
  </mergeCells>
  <conditionalFormatting sqref="H6:H11">
    <cfRule type="cellIs" dxfId="5" priority="2" operator="greaterThan">
      <formula>0</formula>
    </cfRule>
  </conditionalFormatting>
  <conditionalFormatting sqref="N6:N11">
    <cfRule type="cellIs" dxfId="4" priority="1" operator="greaterThan">
      <formula>0</formula>
    </cfRule>
  </conditionalFormatting>
  <dataValidations count="1">
    <dataValidation type="list" allowBlank="1" showInputMessage="1" showErrorMessage="1" sqref="K6:K10">
      <formula1>"מאשר, מאשר חלקי"</formula1>
    </dataValidation>
  </dataValidation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74E3F86D58734C7AA1EEF000005FC8B6" ma:contentTypeVersion="1" ma:contentTypeDescription="צור מסמך חדש." ma:contentTypeScope="" ma:versionID="ae5ff37499b070873e287761911273f1">
  <xsd:schema xmlns:xsd="http://www.w3.org/2001/XMLSchema" xmlns:xs="http://www.w3.org/2001/XMLSchema" xmlns:p="http://schemas.microsoft.com/office/2006/metadata/properties" xmlns:ns1="http://schemas.microsoft.com/sharepoint/v3" targetNamespace="http://schemas.microsoft.com/office/2006/metadata/properties" ma:root="true" ma:fieldsID="08da46b6ae811ef844734bd8bf08ae2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FA39E5F-5631-4062-886C-44FB8DBD6193}"/>
</file>

<file path=customXml/itemProps2.xml><?xml version="1.0" encoding="utf-8"?>
<ds:datastoreItem xmlns:ds="http://schemas.openxmlformats.org/officeDocument/2006/customXml" ds:itemID="{BB5569A7-9BDD-4CCB-96C7-810D707E34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14</vt:i4>
      </vt:variant>
    </vt:vector>
  </HeadingPairs>
  <TitlesOfParts>
    <vt:vector size="14" baseType="lpstr">
      <vt:lpstr>פתיח</vt:lpstr>
      <vt:lpstr>שאלון למילוי מגיש הבקשה - חובה</vt:lpstr>
      <vt:lpstr>חדר המתנה</vt:lpstr>
      <vt:lpstr>פיזיותרפיה</vt:lpstr>
      <vt:lpstr>ריפוי בעיסוק</vt:lpstr>
      <vt:lpstr>קלינאי תקשורת</vt:lpstr>
      <vt:lpstr>טיפול רגשי</vt:lpstr>
      <vt:lpstr>סנוזלן</vt:lpstr>
      <vt:lpstr>חדר תצפית</vt:lpstr>
      <vt:lpstr>חצר</vt:lpstr>
      <vt:lpstr>הדרכה</vt:lpstr>
      <vt:lpstr>סיכום בקשת הגוף</vt:lpstr>
      <vt:lpstr>סיכום לוועדה</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2015-06-05T18:17:20Z</dcterms:created>
  <dcterms:modified xsi:type="dcterms:W3CDTF">2024-06-09T14:35:25Z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0x01010074E3F86D58734C7AA1EEF000005FC8B6</vt:lpwstr>
  </property>
  <property fmtid="{D5CDD505-2E9C-101B-9397-08002B2CF9AE}" pid="4" name="Order">
    <vt:r8>12000</vt:r8>
  </property>
  <property fmtid="{D5CDD505-2E9C-101B-9397-08002B2CF9AE}" pid="5" name="TemplateUrl">
    <vt:lpwstr/>
  </property>
  <property fmtid="{D5CDD505-2E9C-101B-9397-08002B2CF9AE}" pid="6" name="_SourceUrl">
    <vt:lpwstr/>
  </property>
  <property fmtid="{D5CDD505-2E9C-101B-9397-08002B2CF9AE}" pid="7" name="_SharedFileIndex">
    <vt:lpwstr/>
  </property>
  <property fmtid="{D5CDD505-2E9C-101B-9397-08002B2CF9AE}" pid="8" name="xd_Signature">
    <vt:bool>false</vt:bool>
  </property>
  <property fmtid="{D5CDD505-2E9C-101B-9397-08002B2CF9AE}" pid="9" name="xd_ProgID">
    <vt:lpwstr/>
  </property>
</Properties>
</file>