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nioifs1\FolderRedirect\HAYAF\Documents\קול קורא בתי ספר חינוך מיוחד 22נובמבר\"/>
    </mc:Choice>
  </mc:AlternateContent>
  <bookViews>
    <workbookView xWindow="0" yWindow="0" windowWidth="28800" windowHeight="12360" tabRatio="966" firstSheet="1" activeTab="3"/>
  </bookViews>
  <sheets>
    <sheet name="פתיח " sheetId="8" r:id="rId1"/>
    <sheet name="שאלון-חובה" sheetId="9" r:id="rId2"/>
    <sheet name="ריפוי בעיסוק" sheetId="14" r:id="rId3"/>
    <sheet name="פיזיותרפיה" sheetId="15" r:id="rId4"/>
    <sheet name="קלינאית תקשורת" sheetId="26" r:id="rId5"/>
    <sheet name="טיפול באומנויות" sheetId="22" r:id="rId6"/>
    <sheet name="ציוד ללקויות ראייה" sheetId="4" r:id="rId7"/>
    <sheet name="ציוד ללקויות שמיעה" sheetId="21" r:id="rId8"/>
    <sheet name="מטבח טיפולי" sheetId="3" r:id="rId9"/>
    <sheet name="דירת אימון" sheetId="23" r:id="rId10"/>
    <sheet name="חדר סנוזלן" sheetId="19" r:id="rId11"/>
    <sheet name="מתקני חצר" sheetId="18" r:id="rId12"/>
    <sheet name="חדר כושר" sheetId="25" r:id="rId13"/>
    <sheet name="סדנאות-מגמות" sheetId="20" r:id="rId14"/>
    <sheet name="ציוד נוסף שלא קיים בתקן" sheetId="27" r:id="rId15"/>
    <sheet name="פורמט לועדה- סיכום" sheetId="17" r:id="rId16"/>
    <sheet name="מקור" sheetId="1" state="hidden" r:id="rId17"/>
  </sheets>
  <definedNames>
    <definedName name="_ftn2" localSheetId="16">מקור!$B$54</definedName>
    <definedName name="_ftn3" localSheetId="16">מקור!$B$55</definedName>
    <definedName name="_ftn4" localSheetId="16">מקור!$B$56</definedName>
    <definedName name="_ftnref1" localSheetId="16">מקור!$B$10</definedName>
    <definedName name="_ftnref2" localSheetId="16">מקור!$B$14</definedName>
    <definedName name="_ftnref3" localSheetId="16">מקור!$B$21</definedName>
    <definedName name="_ftnref4" localSheetId="16">מקור!$B$46</definedName>
    <definedName name="BedroomType" localSheetId="9">#REF!</definedName>
    <definedName name="BedroomType" localSheetId="12">#REF!</definedName>
    <definedName name="BedroomType" localSheetId="10">#REF!</definedName>
    <definedName name="BedroomType" localSheetId="5">#REF!</definedName>
    <definedName name="BedroomType" localSheetId="11">#REF!</definedName>
    <definedName name="BedroomType" localSheetId="13">#REF!</definedName>
    <definedName name="BedroomType" localSheetId="15">#REF!</definedName>
    <definedName name="BedroomType" localSheetId="3">#REF!</definedName>
    <definedName name="BedroomType" localSheetId="7">#REF!</definedName>
    <definedName name="BedroomType" localSheetId="2">#REF!</definedName>
    <definedName name="BedroomType">#REF!</definedName>
    <definedName name="_xlnm.Print_Area" localSheetId="9">'דירת אימון'!$A$1:$O$75</definedName>
    <definedName name="_xlnm.Print_Area" localSheetId="12">'חדר כושר'!$A$1:$P$29</definedName>
    <definedName name="_xlnm.Print_Area" localSheetId="10">'חדר סנוזלן'!$A$1:$O$29</definedName>
    <definedName name="_xlnm.Print_Area" localSheetId="5">'טיפול באומנויות'!$A$1:$O$93</definedName>
    <definedName name="_xlnm.Print_Area" localSheetId="8">'מטבח טיפולי'!$A$1:$O$28</definedName>
    <definedName name="_xlnm.Print_Area" localSheetId="16">מקור!$A$40:$O$56</definedName>
    <definedName name="_xlnm.Print_Area" localSheetId="11">'מתקני חצר'!$A$1:$P$25</definedName>
    <definedName name="_xlnm.Print_Area" localSheetId="13">'סדנאות-מגמות'!$A$1:$O$154</definedName>
    <definedName name="_xlnm.Print_Area" localSheetId="15">'פורמט לועדה- סיכום'!$A$1:$G$40</definedName>
    <definedName name="_xlnm.Print_Area" localSheetId="3">פיזיותרפיה!$A$1:$O$25</definedName>
    <definedName name="_xlnm.Print_Area" localSheetId="0">'פתיח '!$B$2:$N$21</definedName>
    <definedName name="_xlnm.Print_Area" localSheetId="6">'ציוד ללקויות ראייה'!$A$1:$O$22</definedName>
    <definedName name="_xlnm.Print_Area" localSheetId="7">'ציוד ללקויות שמיעה'!$A$1:$O$37</definedName>
    <definedName name="_xlnm.Print_Area" localSheetId="2">'ריפוי בעיסוק'!$A$1:$O$70</definedName>
    <definedName name="_xlnm.Print_Area" localSheetId="1">'שאלון-חובה'!$B$1:$D$22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9" i="20" l="1"/>
  <c r="N49" i="20" s="1"/>
  <c r="G49" i="20"/>
  <c r="H49" i="20" s="1"/>
  <c r="D49" i="20"/>
  <c r="M48" i="20"/>
  <c r="N48" i="20" s="1"/>
  <c r="G48" i="20"/>
  <c r="H48" i="20" s="1"/>
  <c r="D48" i="20"/>
  <c r="M33" i="20"/>
  <c r="M32" i="20"/>
  <c r="G3" i="27"/>
  <c r="C13" i="17"/>
  <c r="C12" i="17"/>
  <c r="C11" i="17"/>
  <c r="C10" i="17"/>
  <c r="C9" i="17"/>
  <c r="C8" i="17"/>
  <c r="C7" i="17"/>
  <c r="C6" i="17"/>
  <c r="C5" i="17"/>
  <c r="D28" i="3"/>
  <c r="D27" i="3"/>
  <c r="D67" i="14"/>
  <c r="D34" i="26"/>
  <c r="H28" i="27"/>
  <c r="G13" i="19"/>
  <c r="G33" i="20"/>
  <c r="G32" i="20"/>
  <c r="M67" i="15"/>
  <c r="M66" i="15"/>
  <c r="M65" i="15"/>
  <c r="M64" i="15"/>
  <c r="M63" i="15"/>
  <c r="M56" i="15"/>
  <c r="M55" i="15"/>
  <c r="M54" i="15"/>
  <c r="M53" i="15"/>
  <c r="M44" i="15"/>
  <c r="M43" i="15"/>
  <c r="M42" i="15"/>
  <c r="M41" i="15"/>
  <c r="M40" i="15"/>
  <c r="M38" i="15"/>
  <c r="M39" i="15"/>
  <c r="M37" i="15"/>
  <c r="M36" i="15"/>
  <c r="M54" i="22"/>
  <c r="N54" i="22" s="1"/>
  <c r="H7" i="18"/>
  <c r="N12" i="18"/>
  <c r="O12" i="18" s="1"/>
  <c r="N17" i="18"/>
  <c r="O17" i="18" s="1"/>
  <c r="N16" i="18"/>
  <c r="O16" i="18" s="1"/>
  <c r="N15" i="18"/>
  <c r="O15" i="18" s="1"/>
  <c r="N14" i="18"/>
  <c r="O14" i="18" s="1"/>
  <c r="N13" i="18"/>
  <c r="O13" i="18" s="1"/>
  <c r="N11" i="18"/>
  <c r="O11" i="18" s="1"/>
  <c r="N10" i="18"/>
  <c r="O10" i="18" s="1"/>
  <c r="N9" i="18"/>
  <c r="O9" i="18" s="1"/>
  <c r="N8" i="18"/>
  <c r="O8" i="18" s="1"/>
  <c r="N7" i="18"/>
  <c r="O7" i="18" s="1"/>
  <c r="N6" i="18"/>
  <c r="O6" i="18" s="1"/>
  <c r="N5" i="18"/>
  <c r="O5" i="18" s="1"/>
  <c r="G51" i="20" l="1"/>
  <c r="M65" i="22"/>
  <c r="N65" i="22" s="1"/>
  <c r="M64" i="22"/>
  <c r="N64" i="22" s="1"/>
  <c r="M63" i="22"/>
  <c r="N63" i="22" s="1"/>
  <c r="M62" i="22"/>
  <c r="N62" i="22" s="1"/>
  <c r="M61" i="22"/>
  <c r="N61" i="22" s="1"/>
  <c r="M68" i="22"/>
  <c r="M72" i="22"/>
  <c r="M74" i="22"/>
  <c r="M90" i="22"/>
  <c r="N90" i="22" s="1"/>
  <c r="M89" i="22"/>
  <c r="N89" i="22" s="1"/>
  <c r="M79" i="22"/>
  <c r="M85" i="22"/>
  <c r="M86" i="22"/>
  <c r="M82" i="22"/>
  <c r="N82" i="22" s="1"/>
  <c r="M47" i="22"/>
  <c r="M45" i="22"/>
  <c r="N45" i="22" s="1"/>
  <c r="M44" i="22"/>
  <c r="M41" i="22"/>
  <c r="M37" i="22"/>
  <c r="M33" i="22"/>
  <c r="M34" i="22"/>
  <c r="M35" i="22"/>
  <c r="M24" i="22"/>
  <c r="M24" i="20"/>
  <c r="N24" i="20" s="1"/>
  <c r="M23" i="20"/>
  <c r="N23" i="20" s="1"/>
  <c r="M22" i="20"/>
  <c r="N22" i="20" s="1"/>
  <c r="M21" i="20"/>
  <c r="N21" i="20" s="1"/>
  <c r="M20" i="20"/>
  <c r="N20" i="20" s="1"/>
  <c r="M19" i="20"/>
  <c r="N19" i="20" s="1"/>
  <c r="M18" i="20"/>
  <c r="N18" i="20" s="1"/>
  <c r="M17" i="20"/>
  <c r="M16" i="20"/>
  <c r="M15" i="20"/>
  <c r="M14" i="20"/>
  <c r="M13" i="20"/>
  <c r="M12" i="20"/>
  <c r="M11" i="20"/>
  <c r="M10" i="20"/>
  <c r="M9" i="20"/>
  <c r="M8" i="20"/>
  <c r="M7" i="20"/>
  <c r="M6" i="20"/>
  <c r="M26" i="3"/>
  <c r="M27" i="3" s="1"/>
  <c r="M25" i="3"/>
  <c r="M84" i="22"/>
  <c r="M83" i="22"/>
  <c r="M78" i="22"/>
  <c r="M77" i="22"/>
  <c r="M76" i="22"/>
  <c r="M75" i="22"/>
  <c r="M73" i="22"/>
  <c r="M71" i="22"/>
  <c r="M67" i="22"/>
  <c r="M66" i="22"/>
  <c r="M58" i="22"/>
  <c r="M57" i="22"/>
  <c r="M56" i="22"/>
  <c r="M55" i="22"/>
  <c r="M53" i="22"/>
  <c r="M52" i="22"/>
  <c r="M51" i="22"/>
  <c r="M50" i="22"/>
  <c r="M49" i="22"/>
  <c r="M48" i="22"/>
  <c r="M46" i="22"/>
  <c r="M40" i="22"/>
  <c r="M39" i="22"/>
  <c r="M38" i="22"/>
  <c r="M36" i="22"/>
  <c r="M32" i="22"/>
  <c r="M31" i="22"/>
  <c r="M30" i="22"/>
  <c r="M29" i="22"/>
  <c r="M28" i="22"/>
  <c r="M27" i="22"/>
  <c r="M26" i="22"/>
  <c r="M25" i="22"/>
  <c r="M21" i="22"/>
  <c r="M20" i="22"/>
  <c r="M19" i="22"/>
  <c r="M18" i="22"/>
  <c r="M17" i="22"/>
  <c r="M16" i="22"/>
  <c r="M15" i="22"/>
  <c r="M14" i="22"/>
  <c r="M13" i="22"/>
  <c r="M12" i="22"/>
  <c r="M11" i="22"/>
  <c r="M10" i="22"/>
  <c r="M9" i="22"/>
  <c r="M8" i="22"/>
  <c r="M7" i="22"/>
  <c r="H28" i="22"/>
  <c r="H27" i="22"/>
  <c r="G67" i="22"/>
  <c r="G66" i="22"/>
  <c r="G65" i="22"/>
  <c r="N67" i="15"/>
  <c r="N66" i="15"/>
  <c r="N65" i="15"/>
  <c r="N64" i="15"/>
  <c r="N63" i="15"/>
  <c r="M29" i="26"/>
  <c r="M33" i="26"/>
  <c r="N33" i="26" s="1"/>
  <c r="M32" i="26"/>
  <c r="N32" i="26" s="1"/>
  <c r="M31" i="26"/>
  <c r="N31" i="26" s="1"/>
  <c r="M30" i="26"/>
  <c r="N30" i="26" s="1"/>
  <c r="M28" i="26"/>
  <c r="N28" i="26" s="1"/>
  <c r="M27" i="26"/>
  <c r="N27" i="26" s="1"/>
  <c r="M26" i="26"/>
  <c r="N26" i="26" s="1"/>
  <c r="M25" i="26"/>
  <c r="N25" i="26" s="1"/>
  <c r="M24" i="26"/>
  <c r="N24" i="26" s="1"/>
  <c r="M23" i="26"/>
  <c r="N23" i="26" s="1"/>
  <c r="M22" i="26"/>
  <c r="N22" i="26" s="1"/>
  <c r="M21" i="26"/>
  <c r="N21" i="26" s="1"/>
  <c r="M20" i="26"/>
  <c r="N20" i="26" s="1"/>
  <c r="M19" i="26"/>
  <c r="N19" i="26" s="1"/>
  <c r="M18" i="26"/>
  <c r="N18" i="26" s="1"/>
  <c r="M17" i="26"/>
  <c r="N17" i="26" s="1"/>
  <c r="M16" i="26"/>
  <c r="N16" i="26" s="1"/>
  <c r="M15" i="26"/>
  <c r="N15" i="26" s="1"/>
  <c r="M14" i="26"/>
  <c r="N14" i="26" s="1"/>
  <c r="M13" i="26"/>
  <c r="N13" i="26" s="1"/>
  <c r="M12" i="26"/>
  <c r="N12" i="26" s="1"/>
  <c r="M11" i="26"/>
  <c r="N11" i="26" s="1"/>
  <c r="M10" i="26"/>
  <c r="N10" i="26" s="1"/>
  <c r="M9" i="26"/>
  <c r="N9" i="26" s="1"/>
  <c r="N44" i="15"/>
  <c r="N43" i="15"/>
  <c r="N42" i="15"/>
  <c r="N41" i="15"/>
  <c r="N40" i="15"/>
  <c r="N39" i="15"/>
  <c r="N38" i="15"/>
  <c r="N37" i="15"/>
  <c r="N36" i="15"/>
  <c r="N56" i="15"/>
  <c r="N55" i="15"/>
  <c r="N54" i="15"/>
  <c r="N53" i="15"/>
  <c r="M6" i="14"/>
  <c r="N6" i="14" s="1"/>
  <c r="D7" i="22"/>
  <c r="D6" i="22"/>
  <c r="N27" i="3" l="1"/>
  <c r="N29" i="26"/>
  <c r="N14" i="22"/>
  <c r="N56" i="22"/>
  <c r="D9" i="15"/>
  <c r="G24" i="20"/>
  <c r="H24" i="20" s="1"/>
  <c r="G23" i="20"/>
  <c r="H23" i="20" s="1"/>
  <c r="G22" i="20"/>
  <c r="H22" i="20" s="1"/>
  <c r="G21" i="20"/>
  <c r="H21" i="20" s="1"/>
  <c r="G20" i="20"/>
  <c r="H20" i="20" s="1"/>
  <c r="G19" i="20"/>
  <c r="H19" i="20" s="1"/>
  <c r="G18" i="20"/>
  <c r="H18" i="20" s="1"/>
  <c r="G17" i="20"/>
  <c r="H17" i="20" s="1"/>
  <c r="N17" i="20"/>
  <c r="D17" i="20"/>
  <c r="H6" i="18"/>
  <c r="I6" i="18" s="1"/>
  <c r="G26" i="3"/>
  <c r="G25" i="3"/>
  <c r="H25" i="3" s="1"/>
  <c r="N26" i="3"/>
  <c r="N25" i="3"/>
  <c r="D26" i="3"/>
  <c r="D25" i="3"/>
  <c r="D25" i="19"/>
  <c r="G10" i="19"/>
  <c r="H10" i="19" s="1"/>
  <c r="M10" i="19"/>
  <c r="N10" i="19" s="1"/>
  <c r="M66" i="14"/>
  <c r="M64" i="14"/>
  <c r="M63" i="14"/>
  <c r="M62" i="14"/>
  <c r="M60" i="14"/>
  <c r="M59" i="14"/>
  <c r="M58" i="14"/>
  <c r="M57" i="14"/>
  <c r="M56" i="14"/>
  <c r="M55" i="14"/>
  <c r="M54" i="14"/>
  <c r="M52" i="14"/>
  <c r="M51" i="14"/>
  <c r="M50" i="14"/>
  <c r="M49" i="14"/>
  <c r="M48" i="14"/>
  <c r="M47" i="14"/>
  <c r="M46" i="14"/>
  <c r="M45" i="14"/>
  <c r="M44" i="14"/>
  <c r="N44" i="14" s="1"/>
  <c r="M43" i="14"/>
  <c r="M42" i="14"/>
  <c r="M40" i="14"/>
  <c r="M39" i="14"/>
  <c r="M38" i="14"/>
  <c r="M37" i="14"/>
  <c r="M36" i="14"/>
  <c r="N36" i="14" s="1"/>
  <c r="M35" i="14"/>
  <c r="N35" i="14" s="1"/>
  <c r="M34" i="14"/>
  <c r="M33" i="14"/>
  <c r="M32" i="14"/>
  <c r="M31" i="14"/>
  <c r="M30" i="14"/>
  <c r="N30" i="14" s="1"/>
  <c r="M29" i="14"/>
  <c r="M28" i="14"/>
  <c r="M27" i="14"/>
  <c r="M26" i="14"/>
  <c r="M25" i="14"/>
  <c r="M24" i="14"/>
  <c r="M23" i="14"/>
  <c r="M22" i="14"/>
  <c r="N22" i="14" s="1"/>
  <c r="M21" i="14"/>
  <c r="M20" i="14"/>
  <c r="M19" i="14"/>
  <c r="N19" i="14" s="1"/>
  <c r="M18" i="14"/>
  <c r="N18" i="14" s="1"/>
  <c r="M17" i="14"/>
  <c r="N17" i="14" s="1"/>
  <c r="M16" i="14"/>
  <c r="M15" i="14"/>
  <c r="M14" i="14"/>
  <c r="N14" i="14" s="1"/>
  <c r="M12" i="14"/>
  <c r="N12" i="14" s="1"/>
  <c r="M11" i="14"/>
  <c r="N11" i="14" s="1"/>
  <c r="M10" i="14"/>
  <c r="N10" i="14" s="1"/>
  <c r="M9" i="14"/>
  <c r="N9" i="14" s="1"/>
  <c r="M13" i="14"/>
  <c r="N13" i="14" s="1"/>
  <c r="M5" i="14"/>
  <c r="M8" i="14"/>
  <c r="N8" i="14" s="1"/>
  <c r="M65" i="14"/>
  <c r="M61" i="14"/>
  <c r="M53" i="14"/>
  <c r="M41" i="14"/>
  <c r="G70" i="15"/>
  <c r="H70" i="15" s="1"/>
  <c r="G69" i="15"/>
  <c r="H69" i="15" s="1"/>
  <c r="M70" i="15"/>
  <c r="N70" i="15" s="1"/>
  <c r="M69" i="15"/>
  <c r="N69" i="15" s="1"/>
  <c r="G48" i="14"/>
  <c r="H48" i="14" s="1"/>
  <c r="G66" i="14"/>
  <c r="H66" i="14" s="1"/>
  <c r="G65" i="14"/>
  <c r="H65" i="14" s="1"/>
  <c r="G64" i="14"/>
  <c r="H64" i="14" s="1"/>
  <c r="G63" i="14"/>
  <c r="H63" i="14" s="1"/>
  <c r="G62" i="14"/>
  <c r="H62" i="14" s="1"/>
  <c r="G61" i="14"/>
  <c r="H61" i="14" s="1"/>
  <c r="G60" i="14"/>
  <c r="H60" i="14" s="1"/>
  <c r="G59" i="14"/>
  <c r="G58" i="14"/>
  <c r="H58" i="14" s="1"/>
  <c r="G57" i="14"/>
  <c r="H57" i="14" s="1"/>
  <c r="G56" i="14"/>
  <c r="H56" i="14" s="1"/>
  <c r="G55" i="14"/>
  <c r="H55" i="14" s="1"/>
  <c r="G54" i="14"/>
  <c r="H54" i="14" s="1"/>
  <c r="G53" i="14"/>
  <c r="H53" i="14" s="1"/>
  <c r="G52" i="14"/>
  <c r="H52" i="14" s="1"/>
  <c r="G51" i="14"/>
  <c r="H51" i="14" s="1"/>
  <c r="G50" i="14"/>
  <c r="H50" i="14" s="1"/>
  <c r="G49" i="14"/>
  <c r="H49" i="14" s="1"/>
  <c r="G47" i="14"/>
  <c r="H47" i="14" s="1"/>
  <c r="G46" i="14"/>
  <c r="H46" i="14" s="1"/>
  <c r="G45" i="14"/>
  <c r="H45" i="14" s="1"/>
  <c r="G44" i="14"/>
  <c r="H44" i="14" s="1"/>
  <c r="G43" i="14"/>
  <c r="G42" i="14"/>
  <c r="H42" i="14" s="1"/>
  <c r="G41" i="14"/>
  <c r="H41" i="14" s="1"/>
  <c r="G40" i="14"/>
  <c r="H40" i="14" s="1"/>
  <c r="G39" i="14"/>
  <c r="H39" i="14" s="1"/>
  <c r="G38" i="14"/>
  <c r="H38" i="14" s="1"/>
  <c r="G37" i="14"/>
  <c r="H37" i="14" s="1"/>
  <c r="G36" i="14"/>
  <c r="H36" i="14" s="1"/>
  <c r="G35" i="14"/>
  <c r="H35" i="14" s="1"/>
  <c r="G34" i="14"/>
  <c r="H34" i="14" s="1"/>
  <c r="G32" i="14"/>
  <c r="H32" i="14" s="1"/>
  <c r="G31" i="14"/>
  <c r="H31" i="14" s="1"/>
  <c r="G30" i="14"/>
  <c r="H30" i="14" s="1"/>
  <c r="G29" i="14"/>
  <c r="H29" i="14" s="1"/>
  <c r="G28" i="14"/>
  <c r="H28" i="14" s="1"/>
  <c r="G27" i="14"/>
  <c r="H27" i="14" s="1"/>
  <c r="G26" i="14"/>
  <c r="H26" i="14" s="1"/>
  <c r="G25" i="14"/>
  <c r="H25" i="14" s="1"/>
  <c r="G24" i="14"/>
  <c r="H24" i="14" s="1"/>
  <c r="G23" i="14"/>
  <c r="H23" i="14" s="1"/>
  <c r="G22" i="14"/>
  <c r="H22" i="14" s="1"/>
  <c r="G21" i="14"/>
  <c r="H21" i="14" s="1"/>
  <c r="G20" i="14"/>
  <c r="H20" i="14" s="1"/>
  <c r="G19" i="14"/>
  <c r="H19" i="14" s="1"/>
  <c r="G18" i="14"/>
  <c r="H18" i="14" s="1"/>
  <c r="G17" i="14"/>
  <c r="H17" i="14" s="1"/>
  <c r="G16" i="14"/>
  <c r="H16" i="14" s="1"/>
  <c r="G15" i="14"/>
  <c r="H15" i="14" s="1"/>
  <c r="G14" i="14"/>
  <c r="H14" i="14" s="1"/>
  <c r="G12" i="14"/>
  <c r="H12" i="14" s="1"/>
  <c r="G11" i="14"/>
  <c r="H11" i="14" s="1"/>
  <c r="G10" i="14"/>
  <c r="H10" i="14" s="1"/>
  <c r="G9" i="14"/>
  <c r="H9" i="14" s="1"/>
  <c r="G8" i="14"/>
  <c r="H8" i="14" s="1"/>
  <c r="G7" i="14"/>
  <c r="H7" i="14" s="1"/>
  <c r="G13" i="14"/>
  <c r="H13" i="14" s="1"/>
  <c r="G6" i="14"/>
  <c r="H6" i="14" s="1"/>
  <c r="G5" i="14"/>
  <c r="H5" i="14" s="1"/>
  <c r="D70" i="15"/>
  <c r="D69" i="15"/>
  <c r="D28" i="14"/>
  <c r="D6" i="14"/>
  <c r="D32" i="14"/>
  <c r="D31" i="14"/>
  <c r="D26" i="14"/>
  <c r="D21" i="14"/>
  <c r="D10" i="14"/>
  <c r="D16" i="14"/>
  <c r="D20" i="14"/>
  <c r="D56" i="14"/>
  <c r="D57" i="14"/>
  <c r="D53" i="14"/>
  <c r="D48" i="14"/>
  <c r="D45" i="14"/>
  <c r="D41" i="14"/>
  <c r="D42" i="14"/>
  <c r="D40" i="14"/>
  <c r="D39" i="14"/>
  <c r="D38" i="14"/>
  <c r="D29" i="14"/>
  <c r="D27" i="14"/>
  <c r="D24" i="14"/>
  <c r="D23" i="14"/>
  <c r="D25" i="14"/>
  <c r="M8" i="26"/>
  <c r="N8" i="26" s="1"/>
  <c r="G8" i="26"/>
  <c r="H8" i="26" s="1"/>
  <c r="D8" i="26"/>
  <c r="M7" i="26"/>
  <c r="N7" i="26" s="1"/>
  <c r="G7" i="26"/>
  <c r="H7" i="26" s="1"/>
  <c r="D7" i="26"/>
  <c r="G33" i="26"/>
  <c r="G32" i="26"/>
  <c r="G31" i="26"/>
  <c r="G30" i="26"/>
  <c r="H30" i="26" s="1"/>
  <c r="G29" i="26"/>
  <c r="H29" i="26" s="1"/>
  <c r="G28" i="26"/>
  <c r="H28" i="26" s="1"/>
  <c r="G27" i="26"/>
  <c r="H27" i="26" s="1"/>
  <c r="G26" i="26"/>
  <c r="H26" i="26" s="1"/>
  <c r="G25" i="26"/>
  <c r="H25" i="26" s="1"/>
  <c r="G24" i="26"/>
  <c r="H24" i="26" s="1"/>
  <c r="G23" i="26"/>
  <c r="H23" i="26" s="1"/>
  <c r="G22" i="26"/>
  <c r="H22" i="26" s="1"/>
  <c r="G21" i="26"/>
  <c r="H21" i="26" s="1"/>
  <c r="G20" i="26"/>
  <c r="H20" i="26" s="1"/>
  <c r="G19" i="26"/>
  <c r="G18" i="26"/>
  <c r="H18" i="26" s="1"/>
  <c r="G17" i="26"/>
  <c r="H17" i="26" s="1"/>
  <c r="G16" i="26"/>
  <c r="H16" i="26" s="1"/>
  <c r="G15" i="26"/>
  <c r="H15" i="26" s="1"/>
  <c r="G14" i="26"/>
  <c r="H14" i="26" s="1"/>
  <c r="G13" i="26"/>
  <c r="H13" i="26" s="1"/>
  <c r="G12" i="26"/>
  <c r="H12" i="26" s="1"/>
  <c r="G11" i="26"/>
  <c r="H11" i="26" s="1"/>
  <c r="G10" i="26"/>
  <c r="H10" i="26" s="1"/>
  <c r="G9" i="26"/>
  <c r="H9" i="26" s="1"/>
  <c r="G6" i="26"/>
  <c r="G5" i="26"/>
  <c r="H19" i="26"/>
  <c r="D13" i="22"/>
  <c r="N13" i="22" s="1"/>
  <c r="D54" i="22"/>
  <c r="D37" i="22"/>
  <c r="N37" i="22" s="1"/>
  <c r="D25" i="26"/>
  <c r="D22" i="26"/>
  <c r="D28" i="26"/>
  <c r="D12" i="26"/>
  <c r="D13" i="26"/>
  <c r="D11" i="26"/>
  <c r="D9" i="26"/>
  <c r="D16" i="26"/>
  <c r="D17" i="26"/>
  <c r="D14" i="26"/>
  <c r="D30" i="26"/>
  <c r="D29" i="26"/>
  <c r="D27" i="26"/>
  <c r="D26" i="26"/>
  <c r="D24" i="26"/>
  <c r="D23" i="26"/>
  <c r="G78" i="22"/>
  <c r="G77" i="22"/>
  <c r="G76" i="22"/>
  <c r="G75" i="22"/>
  <c r="H75" i="22" s="1"/>
  <c r="G74" i="22"/>
  <c r="G73" i="22"/>
  <c r="G58" i="22"/>
  <c r="G57" i="22"/>
  <c r="G56" i="22"/>
  <c r="G55" i="22"/>
  <c r="G54" i="22"/>
  <c r="H54" i="22" s="1"/>
  <c r="G53" i="22"/>
  <c r="H53" i="22" s="1"/>
  <c r="G40" i="22"/>
  <c r="G39" i="22"/>
  <c r="G38" i="22"/>
  <c r="G37" i="22"/>
  <c r="G36" i="22"/>
  <c r="G35" i="22"/>
  <c r="G34" i="22"/>
  <c r="G33" i="22"/>
  <c r="G32" i="22"/>
  <c r="G31" i="22"/>
  <c r="G30" i="22"/>
  <c r="G29" i="22"/>
  <c r="G17" i="22"/>
  <c r="G16" i="22"/>
  <c r="G15" i="22"/>
  <c r="G14" i="22"/>
  <c r="G13" i="22"/>
  <c r="H13" i="22" s="1"/>
  <c r="G12" i="22"/>
  <c r="D79" i="22"/>
  <c r="D77" i="22"/>
  <c r="N77" i="22" s="1"/>
  <c r="D76" i="22"/>
  <c r="N76" i="22" s="1"/>
  <c r="D75" i="22"/>
  <c r="N75" i="22" s="1"/>
  <c r="D65" i="22"/>
  <c r="H65" i="22" s="1"/>
  <c r="D66" i="22"/>
  <c r="N66" i="22" s="1"/>
  <c r="D67" i="22"/>
  <c r="H67" i="22" s="1"/>
  <c r="D58" i="22"/>
  <c r="N58" i="22" s="1"/>
  <c r="D57" i="22"/>
  <c r="N57" i="22" s="1"/>
  <c r="D56" i="22"/>
  <c r="D55" i="22"/>
  <c r="N55" i="22" s="1"/>
  <c r="D53" i="22"/>
  <c r="N53" i="22" s="1"/>
  <c r="G52" i="22"/>
  <c r="D52" i="22"/>
  <c r="N52" i="22" s="1"/>
  <c r="D73" i="22"/>
  <c r="N73" i="22" s="1"/>
  <c r="D41" i="22"/>
  <c r="D40" i="22"/>
  <c r="N40" i="22" s="1"/>
  <c r="D39" i="22"/>
  <c r="N39" i="22" s="1"/>
  <c r="D38" i="22"/>
  <c r="N38" i="22" s="1"/>
  <c r="D36" i="22"/>
  <c r="N36" i="22" s="1"/>
  <c r="D35" i="22"/>
  <c r="N35" i="22" s="1"/>
  <c r="D34" i="22"/>
  <c r="N34" i="22" s="1"/>
  <c r="D21" i="22"/>
  <c r="D30" i="22"/>
  <c r="N30" i="22" s="1"/>
  <c r="N12" i="22"/>
  <c r="D12" i="22"/>
  <c r="D11" i="22"/>
  <c r="N28" i="22"/>
  <c r="N27" i="22"/>
  <c r="D78" i="22"/>
  <c r="N78" i="22" s="1"/>
  <c r="D17" i="22"/>
  <c r="N17" i="22" s="1"/>
  <c r="D16" i="22"/>
  <c r="N16" i="22" s="1"/>
  <c r="D15" i="22"/>
  <c r="N15" i="22" s="1"/>
  <c r="D14" i="22"/>
  <c r="D31" i="22"/>
  <c r="N31" i="22" s="1"/>
  <c r="D29" i="22"/>
  <c r="N29" i="22" s="1"/>
  <c r="D28" i="22"/>
  <c r="D27" i="22"/>
  <c r="M15" i="19"/>
  <c r="N15" i="19" s="1"/>
  <c r="M14" i="19"/>
  <c r="N14" i="19" s="1"/>
  <c r="M13" i="19"/>
  <c r="N13" i="19" s="1"/>
  <c r="M12" i="19"/>
  <c r="N12" i="19" s="1"/>
  <c r="M11" i="19"/>
  <c r="N11" i="19" s="1"/>
  <c r="M9" i="19"/>
  <c r="N9" i="19" s="1"/>
  <c r="M8" i="19"/>
  <c r="M7" i="19"/>
  <c r="N7" i="19" s="1"/>
  <c r="M6" i="19"/>
  <c r="N6" i="19" s="1"/>
  <c r="G15" i="19"/>
  <c r="G14" i="19"/>
  <c r="H14" i="19" s="1"/>
  <c r="G12" i="19"/>
  <c r="H12" i="19" s="1"/>
  <c r="G11" i="19"/>
  <c r="H11" i="19" s="1"/>
  <c r="G9" i="19"/>
  <c r="H9" i="19" s="1"/>
  <c r="G8" i="19"/>
  <c r="G7" i="19"/>
  <c r="H7" i="19" s="1"/>
  <c r="G6" i="19"/>
  <c r="H6" i="19" s="1"/>
  <c r="H15" i="19"/>
  <c r="G16" i="19"/>
  <c r="H16" i="19" s="1"/>
  <c r="G17" i="19"/>
  <c r="H17" i="19" s="1"/>
  <c r="G18" i="19"/>
  <c r="H18" i="19" s="1"/>
  <c r="G19" i="19"/>
  <c r="H19" i="19" s="1"/>
  <c r="G20" i="19"/>
  <c r="H20" i="19" s="1"/>
  <c r="G21" i="19"/>
  <c r="H21" i="19" s="1"/>
  <c r="G22" i="19"/>
  <c r="H22" i="19" s="1"/>
  <c r="G23" i="19"/>
  <c r="H23" i="19" s="1"/>
  <c r="G24" i="19"/>
  <c r="H24" i="19" s="1"/>
  <c r="M26" i="15"/>
  <c r="N26" i="15" s="1"/>
  <c r="M68" i="15"/>
  <c r="N68" i="15" s="1"/>
  <c r="M62" i="15"/>
  <c r="N62" i="15" s="1"/>
  <c r="M61" i="15"/>
  <c r="N61" i="15" s="1"/>
  <c r="M60" i="15"/>
  <c r="N60" i="15" s="1"/>
  <c r="M59" i="15"/>
  <c r="N59" i="15" s="1"/>
  <c r="M58" i="15"/>
  <c r="N58" i="15" s="1"/>
  <c r="M57" i="15"/>
  <c r="N57" i="15" s="1"/>
  <c r="M52" i="15"/>
  <c r="N52" i="15" s="1"/>
  <c r="M51" i="15"/>
  <c r="N51" i="15" s="1"/>
  <c r="M50" i="15"/>
  <c r="N50" i="15" s="1"/>
  <c r="M49" i="15"/>
  <c r="N49" i="15" s="1"/>
  <c r="M48" i="15"/>
  <c r="N48" i="15" s="1"/>
  <c r="M47" i="15"/>
  <c r="N47" i="15" s="1"/>
  <c r="M46" i="15"/>
  <c r="N46" i="15" s="1"/>
  <c r="M45" i="15"/>
  <c r="N45" i="15" s="1"/>
  <c r="G68" i="15"/>
  <c r="H68" i="15" s="1"/>
  <c r="G67" i="15"/>
  <c r="H67" i="15" s="1"/>
  <c r="G66" i="15"/>
  <c r="H66" i="15" s="1"/>
  <c r="G65" i="15"/>
  <c r="H65" i="15" s="1"/>
  <c r="G64" i="15"/>
  <c r="H64" i="15" s="1"/>
  <c r="G63" i="15"/>
  <c r="H63" i="15" s="1"/>
  <c r="G62" i="15"/>
  <c r="H62" i="15" s="1"/>
  <c r="G61" i="15"/>
  <c r="H61" i="15" s="1"/>
  <c r="G60" i="15"/>
  <c r="H60" i="15" s="1"/>
  <c r="G59" i="15"/>
  <c r="H59" i="15" s="1"/>
  <c r="G58" i="15"/>
  <c r="H58" i="15" s="1"/>
  <c r="G57" i="15"/>
  <c r="H57" i="15" s="1"/>
  <c r="G56" i="15"/>
  <c r="G55" i="15"/>
  <c r="G54" i="15"/>
  <c r="G53" i="15"/>
  <c r="G52" i="15"/>
  <c r="H52" i="15" s="1"/>
  <c r="G51" i="15"/>
  <c r="H51" i="15" s="1"/>
  <c r="G50" i="15"/>
  <c r="H50" i="15" s="1"/>
  <c r="G49" i="15"/>
  <c r="H49" i="15" s="1"/>
  <c r="G48" i="15"/>
  <c r="H48" i="15" s="1"/>
  <c r="G47" i="15"/>
  <c r="H47" i="15" s="1"/>
  <c r="G46" i="15"/>
  <c r="H46" i="15" s="1"/>
  <c r="G45" i="15"/>
  <c r="H45" i="15" s="1"/>
  <c r="G44" i="15"/>
  <c r="G43" i="15"/>
  <c r="G42" i="15"/>
  <c r="G41" i="15"/>
  <c r="G40" i="15"/>
  <c r="G39" i="15"/>
  <c r="G38" i="15"/>
  <c r="G37" i="15"/>
  <c r="G36" i="15"/>
  <c r="M35" i="15"/>
  <c r="N35" i="15" s="1"/>
  <c r="G35" i="15"/>
  <c r="H35" i="15" s="1"/>
  <c r="M34" i="15"/>
  <c r="N34" i="15" s="1"/>
  <c r="G34" i="15"/>
  <c r="H34" i="15" s="1"/>
  <c r="M33" i="15"/>
  <c r="N33" i="15" s="1"/>
  <c r="G33" i="15"/>
  <c r="H33" i="15" s="1"/>
  <c r="M32" i="15"/>
  <c r="N32" i="15" s="1"/>
  <c r="G32" i="15"/>
  <c r="H32" i="15" s="1"/>
  <c r="M31" i="15"/>
  <c r="N31" i="15" s="1"/>
  <c r="G31" i="15"/>
  <c r="H31" i="15" s="1"/>
  <c r="M30" i="15"/>
  <c r="N30" i="15" s="1"/>
  <c r="G30" i="15"/>
  <c r="H30" i="15" s="1"/>
  <c r="M29" i="15"/>
  <c r="N29" i="15" s="1"/>
  <c r="G29" i="15"/>
  <c r="H29" i="15" s="1"/>
  <c r="M28" i="15"/>
  <c r="N28" i="15" s="1"/>
  <c r="G28" i="15"/>
  <c r="H28" i="15" s="1"/>
  <c r="M27" i="15"/>
  <c r="N27" i="15" s="1"/>
  <c r="G27" i="15"/>
  <c r="H27" i="15" s="1"/>
  <c r="G26" i="15"/>
  <c r="H26" i="15" s="1"/>
  <c r="M25" i="15"/>
  <c r="N25" i="15" s="1"/>
  <c r="G25" i="15"/>
  <c r="H25" i="15" s="1"/>
  <c r="M24" i="15"/>
  <c r="N24" i="15" s="1"/>
  <c r="G24" i="15"/>
  <c r="H24" i="15" s="1"/>
  <c r="M23" i="15"/>
  <c r="N23" i="15" s="1"/>
  <c r="G23" i="15"/>
  <c r="H23" i="15" s="1"/>
  <c r="M22" i="15"/>
  <c r="N22" i="15" s="1"/>
  <c r="G22" i="15"/>
  <c r="H22" i="15" s="1"/>
  <c r="M21" i="15"/>
  <c r="N21" i="15" s="1"/>
  <c r="G21" i="15"/>
  <c r="H21" i="15" s="1"/>
  <c r="M20" i="15"/>
  <c r="N20" i="15" s="1"/>
  <c r="G20" i="15"/>
  <c r="H20" i="15" s="1"/>
  <c r="M19" i="15"/>
  <c r="N19" i="15" s="1"/>
  <c r="G19" i="15"/>
  <c r="H19" i="15" s="1"/>
  <c r="M18" i="15"/>
  <c r="N18" i="15" s="1"/>
  <c r="G18" i="15"/>
  <c r="H18" i="15" s="1"/>
  <c r="M17" i="15"/>
  <c r="N17" i="15" s="1"/>
  <c r="G17" i="15"/>
  <c r="H17" i="15" s="1"/>
  <c r="M16" i="15"/>
  <c r="N16" i="15" s="1"/>
  <c r="G16" i="15"/>
  <c r="H16" i="15" s="1"/>
  <c r="M15" i="15"/>
  <c r="N15" i="15" s="1"/>
  <c r="G15" i="15"/>
  <c r="H15" i="15" s="1"/>
  <c r="M14" i="15"/>
  <c r="N14" i="15" s="1"/>
  <c r="G14" i="15"/>
  <c r="H14" i="15" s="1"/>
  <c r="M13" i="15"/>
  <c r="N13" i="15" s="1"/>
  <c r="G13" i="15"/>
  <c r="H13" i="15" s="1"/>
  <c r="M12" i="15"/>
  <c r="N12" i="15" s="1"/>
  <c r="G12" i="15"/>
  <c r="H12" i="15" s="1"/>
  <c r="M11" i="15"/>
  <c r="N11" i="15" s="1"/>
  <c r="G11" i="15"/>
  <c r="H11" i="15" s="1"/>
  <c r="M10" i="15"/>
  <c r="N10" i="15" s="1"/>
  <c r="G10" i="15"/>
  <c r="H10" i="15" s="1"/>
  <c r="M9" i="15"/>
  <c r="N9" i="15" s="1"/>
  <c r="G9" i="15"/>
  <c r="H9" i="15" s="1"/>
  <c r="M8" i="15"/>
  <c r="N8" i="15" s="1"/>
  <c r="G8" i="15"/>
  <c r="H8" i="15" s="1"/>
  <c r="M7" i="15"/>
  <c r="G7" i="15"/>
  <c r="M6" i="15"/>
  <c r="G6" i="15"/>
  <c r="H6" i="15" s="1"/>
  <c r="M5" i="15"/>
  <c r="N5" i="15" s="1"/>
  <c r="G5" i="15"/>
  <c r="D60" i="15"/>
  <c r="D59" i="15"/>
  <c r="D58" i="15"/>
  <c r="D57" i="15"/>
  <c r="D7" i="15"/>
  <c r="G34" i="26" l="1"/>
  <c r="H34" i="26" s="1"/>
  <c r="H26" i="3"/>
  <c r="G27" i="3"/>
  <c r="H27" i="3" s="1"/>
  <c r="N8" i="19"/>
  <c r="H8" i="19"/>
  <c r="G25" i="19"/>
  <c r="N7" i="15"/>
  <c r="M71" i="15"/>
  <c r="H7" i="15"/>
  <c r="G71" i="15"/>
  <c r="H43" i="14"/>
  <c r="G67" i="14"/>
  <c r="N6" i="15"/>
  <c r="H5" i="15"/>
  <c r="H52" i="22"/>
  <c r="H76" i="22"/>
  <c r="N67" i="22"/>
  <c r="H55" i="22"/>
  <c r="H77" i="22"/>
  <c r="H66" i="22"/>
  <c r="H56" i="22"/>
  <c r="H78" i="22"/>
  <c r="H29" i="22"/>
  <c r="H37" i="22"/>
  <c r="H57" i="22"/>
  <c r="H30" i="22"/>
  <c r="H58" i="22"/>
  <c r="H31" i="22"/>
  <c r="H73" i="22"/>
  <c r="H35" i="22"/>
  <c r="H12" i="22"/>
  <c r="H36" i="22"/>
  <c r="H14" i="22"/>
  <c r="H38" i="22"/>
  <c r="H15" i="22"/>
  <c r="H39" i="22"/>
  <c r="H16" i="22"/>
  <c r="H40" i="22"/>
  <c r="H17" i="22"/>
  <c r="N45" i="14"/>
  <c r="N23" i="14"/>
  <c r="N26" i="14"/>
  <c r="N31" i="14"/>
  <c r="N53" i="14"/>
  <c r="N20" i="14"/>
  <c r="N28" i="14"/>
  <c r="N29" i="14"/>
  <c r="N56" i="14"/>
  <c r="N25" i="14"/>
  <c r="N38" i="14"/>
  <c r="N32" i="14"/>
  <c r="N42" i="14"/>
  <c r="N21" i="14"/>
  <c r="N57" i="14"/>
  <c r="N48" i="14"/>
  <c r="N41" i="14"/>
  <c r="N27" i="14"/>
  <c r="N39" i="14"/>
  <c r="N24" i="14"/>
  <c r="N40" i="14"/>
  <c r="N16" i="14"/>
  <c r="C17" i="17" l="1"/>
  <c r="H67" i="14"/>
  <c r="D29" i="17"/>
  <c r="G4" i="27"/>
  <c r="G5" i="27"/>
  <c r="G6" i="27"/>
  <c r="G7" i="27"/>
  <c r="G8" i="27"/>
  <c r="G9" i="27"/>
  <c r="G10" i="27"/>
  <c r="G11" i="27"/>
  <c r="G12" i="27"/>
  <c r="G13" i="27"/>
  <c r="G14" i="27"/>
  <c r="G15" i="27"/>
  <c r="G16" i="27"/>
  <c r="G17" i="27"/>
  <c r="G18" i="27"/>
  <c r="G19" i="27"/>
  <c r="G20" i="27"/>
  <c r="G21" i="27"/>
  <c r="G22" i="27"/>
  <c r="G23" i="27"/>
  <c r="G24" i="27"/>
  <c r="G25" i="27"/>
  <c r="G26" i="27"/>
  <c r="G27" i="27"/>
  <c r="G28" i="27" l="1"/>
  <c r="C29" i="17" s="1"/>
  <c r="D20" i="26" l="1"/>
  <c r="D21" i="26"/>
  <c r="D5" i="14" l="1"/>
  <c r="D65" i="14"/>
  <c r="N65" i="14" s="1"/>
  <c r="D64" i="14"/>
  <c r="N64" i="14" s="1"/>
  <c r="D63" i="14"/>
  <c r="N63" i="14" s="1"/>
  <c r="D62" i="14"/>
  <c r="N62" i="14" s="1"/>
  <c r="H33" i="26"/>
  <c r="D33" i="26"/>
  <c r="H32" i="26"/>
  <c r="D32" i="26"/>
  <c r="H31" i="26"/>
  <c r="D31" i="26"/>
  <c r="D19" i="26"/>
  <c r="D18" i="26"/>
  <c r="D15" i="26"/>
  <c r="D10" i="26"/>
  <c r="M6" i="26"/>
  <c r="N6" i="26" s="1"/>
  <c r="H6" i="26"/>
  <c r="D6" i="26"/>
  <c r="M5" i="26"/>
  <c r="M34" i="26" s="1"/>
  <c r="D19" i="17" s="1"/>
  <c r="H5" i="26"/>
  <c r="D5" i="26"/>
  <c r="D24" i="22"/>
  <c r="N24" i="22" s="1"/>
  <c r="N5" i="26" l="1"/>
  <c r="D61" i="14"/>
  <c r="C19" i="17" l="1"/>
  <c r="M7" i="14"/>
  <c r="N7" i="14" l="1"/>
  <c r="M67" i="14"/>
  <c r="D17" i="17" s="1"/>
  <c r="N34" i="26"/>
  <c r="N16" i="20"/>
  <c r="D16" i="20"/>
  <c r="G16" i="20"/>
  <c r="H16" i="20" s="1"/>
  <c r="K45" i="4" l="1"/>
  <c r="F45" i="4"/>
  <c r="M47" i="4"/>
  <c r="N47" i="4" s="1"/>
  <c r="G47" i="4"/>
  <c r="H47" i="4" s="1"/>
  <c r="D47" i="4"/>
  <c r="M46" i="4"/>
  <c r="N46" i="4" s="1"/>
  <c r="G46" i="4"/>
  <c r="H46" i="4" s="1"/>
  <c r="D46" i="4"/>
  <c r="D48" i="4" s="1"/>
  <c r="G48" i="4" l="1"/>
  <c r="H48" i="4" s="1"/>
  <c r="I7" i="18"/>
  <c r="E6" i="18"/>
  <c r="K21" i="23" l="1"/>
  <c r="K5" i="23"/>
  <c r="K30" i="23"/>
  <c r="K14" i="23"/>
  <c r="G39" i="23" l="1"/>
  <c r="M39" i="23"/>
  <c r="G40" i="23"/>
  <c r="M40" i="23"/>
  <c r="G24" i="23"/>
  <c r="M24" i="23"/>
  <c r="G25" i="23"/>
  <c r="M25" i="23"/>
  <c r="M26" i="23"/>
  <c r="G27" i="23"/>
  <c r="H27" i="23" s="1"/>
  <c r="M27" i="23"/>
  <c r="G28" i="23"/>
  <c r="M28" i="23"/>
  <c r="G31" i="23"/>
  <c r="M31" i="23"/>
  <c r="G32" i="23"/>
  <c r="M32" i="23"/>
  <c r="G33" i="23"/>
  <c r="M33" i="23"/>
  <c r="G34" i="23"/>
  <c r="M34" i="23"/>
  <c r="G35" i="23"/>
  <c r="M35" i="23"/>
  <c r="G36" i="23"/>
  <c r="M36" i="23"/>
  <c r="G37" i="23"/>
  <c r="M37" i="23"/>
  <c r="G38" i="23"/>
  <c r="M38" i="23"/>
  <c r="G7" i="23"/>
  <c r="M7" i="23"/>
  <c r="G8" i="23"/>
  <c r="M8" i="23"/>
  <c r="G9" i="23"/>
  <c r="M9" i="23"/>
  <c r="G10" i="23"/>
  <c r="M10" i="23"/>
  <c r="G11" i="23"/>
  <c r="M11" i="23"/>
  <c r="G12" i="23"/>
  <c r="M12" i="23"/>
  <c r="G15" i="23"/>
  <c r="M15" i="23"/>
  <c r="G16" i="23"/>
  <c r="M16" i="23"/>
  <c r="G17" i="23"/>
  <c r="M17" i="23"/>
  <c r="G18" i="23"/>
  <c r="M18" i="23"/>
  <c r="G19" i="23"/>
  <c r="M19" i="23"/>
  <c r="G22" i="23"/>
  <c r="M22" i="23"/>
  <c r="G23" i="23"/>
  <c r="M23" i="23"/>
  <c r="M6" i="23"/>
  <c r="G6" i="23"/>
  <c r="M12" i="21"/>
  <c r="G12" i="21"/>
  <c r="H12" i="21" s="1"/>
  <c r="M16" i="21"/>
  <c r="G16" i="21"/>
  <c r="H16" i="21" s="1"/>
  <c r="M15" i="21"/>
  <c r="G15" i="21"/>
  <c r="H15" i="21" s="1"/>
  <c r="G19" i="21"/>
  <c r="H19" i="21" s="1"/>
  <c r="M19" i="21"/>
  <c r="G20" i="21"/>
  <c r="H20" i="21" s="1"/>
  <c r="M20" i="21"/>
  <c r="G21" i="21"/>
  <c r="H21" i="21" s="1"/>
  <c r="M21" i="21"/>
  <c r="M22" i="21"/>
  <c r="G22" i="21"/>
  <c r="H22" i="21" s="1"/>
  <c r="G25" i="21"/>
  <c r="H25" i="21" s="1"/>
  <c r="M25" i="21"/>
  <c r="G26" i="21"/>
  <c r="M26" i="21"/>
  <c r="H26" i="23" l="1"/>
  <c r="G29" i="23"/>
  <c r="G13" i="21"/>
  <c r="G41" i="23"/>
  <c r="M20" i="23"/>
  <c r="G17" i="21"/>
  <c r="M29" i="23"/>
  <c r="G20" i="23"/>
  <c r="G13" i="23"/>
  <c r="M41" i="23"/>
  <c r="H26" i="21"/>
  <c r="M13" i="23"/>
  <c r="M13" i="21"/>
  <c r="M17" i="21"/>
  <c r="M23" i="21"/>
  <c r="N23" i="21" s="1"/>
  <c r="G23" i="21"/>
  <c r="H23" i="21" s="1"/>
  <c r="K88" i="22"/>
  <c r="K70" i="22"/>
  <c r="K60" i="22"/>
  <c r="K43" i="22"/>
  <c r="K23" i="22"/>
  <c r="G71" i="22"/>
  <c r="G72" i="22"/>
  <c r="G79" i="22"/>
  <c r="H79" i="22" s="1"/>
  <c r="G82" i="22"/>
  <c r="G83" i="22"/>
  <c r="G84" i="22"/>
  <c r="G85" i="22"/>
  <c r="G86" i="22"/>
  <c r="G89" i="22"/>
  <c r="G90" i="22"/>
  <c r="G9" i="22"/>
  <c r="G10" i="22"/>
  <c r="G11" i="22"/>
  <c r="H11" i="22" s="1"/>
  <c r="G18" i="22"/>
  <c r="G19" i="22"/>
  <c r="G20" i="22"/>
  <c r="H20" i="22" s="1"/>
  <c r="G21" i="22"/>
  <c r="H21" i="22" s="1"/>
  <c r="G24" i="22"/>
  <c r="G25" i="22"/>
  <c r="G26" i="22"/>
  <c r="H34" i="22"/>
  <c r="G41" i="22"/>
  <c r="H41" i="22" s="1"/>
  <c r="G44" i="22"/>
  <c r="G45" i="22"/>
  <c r="G46" i="22"/>
  <c r="G47" i="22"/>
  <c r="G48" i="22"/>
  <c r="G49" i="22"/>
  <c r="G50" i="22"/>
  <c r="G51" i="22"/>
  <c r="G61" i="22"/>
  <c r="G62" i="22"/>
  <c r="G63" i="22"/>
  <c r="G64" i="22"/>
  <c r="G68" i="22"/>
  <c r="M87" i="22" l="1"/>
  <c r="M69" i="22"/>
  <c r="H24" i="22"/>
  <c r="G42" i="22"/>
  <c r="G59" i="22"/>
  <c r="G42" i="23"/>
  <c r="C24" i="17" s="1"/>
  <c r="G80" i="22"/>
  <c r="G69" i="22"/>
  <c r="G87" i="22"/>
  <c r="G91" i="22"/>
  <c r="H91" i="22" s="1"/>
  <c r="M80" i="22"/>
  <c r="M42" i="23"/>
  <c r="D24" i="17" s="1"/>
  <c r="M59" i="22"/>
  <c r="D82" i="22"/>
  <c r="H82" i="22" s="1"/>
  <c r="K37" i="4"/>
  <c r="F37" i="4"/>
  <c r="K19" i="4"/>
  <c r="F19" i="4"/>
  <c r="K5" i="4"/>
  <c r="F5" i="4"/>
  <c r="K113" i="20"/>
  <c r="K102" i="20"/>
  <c r="K89" i="20"/>
  <c r="K47" i="20"/>
  <c r="K5" i="21"/>
  <c r="D16" i="21"/>
  <c r="N16" i="21" s="1"/>
  <c r="D15" i="21"/>
  <c r="N15" i="21" s="1"/>
  <c r="D27" i="21"/>
  <c r="D26" i="21"/>
  <c r="N26" i="21" s="1"/>
  <c r="D25" i="21"/>
  <c r="N25" i="21" s="1"/>
  <c r="D21" i="21"/>
  <c r="N21" i="21" s="1"/>
  <c r="D20" i="21"/>
  <c r="N20" i="21" s="1"/>
  <c r="D19" i="21"/>
  <c r="N19" i="21" s="1"/>
  <c r="D22" i="21"/>
  <c r="N22" i="21" s="1"/>
  <c r="D12" i="21"/>
  <c r="N12" i="21" s="1"/>
  <c r="D17" i="21" l="1"/>
  <c r="D28" i="21"/>
  <c r="D23" i="21"/>
  <c r="H42" i="15"/>
  <c r="H43" i="15"/>
  <c r="H44" i="15"/>
  <c r="H8" i="18"/>
  <c r="I8" i="18" s="1"/>
  <c r="H9" i="18"/>
  <c r="I9" i="18" s="1"/>
  <c r="H10" i="18"/>
  <c r="I10" i="18" s="1"/>
  <c r="H11" i="18"/>
  <c r="I11" i="18" s="1"/>
  <c r="H12" i="18"/>
  <c r="I12" i="18" s="1"/>
  <c r="H13" i="18"/>
  <c r="I13" i="18" s="1"/>
  <c r="H14" i="18"/>
  <c r="H15" i="18"/>
  <c r="H16" i="18"/>
  <c r="H17" i="18"/>
  <c r="I17" i="18" s="1"/>
  <c r="H6" i="25"/>
  <c r="N6" i="25"/>
  <c r="H7" i="25"/>
  <c r="N7" i="25"/>
  <c r="H8" i="25"/>
  <c r="N8" i="25"/>
  <c r="H9" i="25"/>
  <c r="N9" i="25"/>
  <c r="H10" i="25"/>
  <c r="N10" i="25"/>
  <c r="H11" i="25"/>
  <c r="N11" i="25"/>
  <c r="H12" i="25"/>
  <c r="I12" i="25" s="1"/>
  <c r="N12" i="25"/>
  <c r="H13" i="25"/>
  <c r="N13" i="25"/>
  <c r="H14" i="25"/>
  <c r="N14" i="25"/>
  <c r="H15" i="25"/>
  <c r="N15" i="25"/>
  <c r="H16" i="25"/>
  <c r="N16" i="25"/>
  <c r="H17" i="25"/>
  <c r="N17" i="25"/>
  <c r="H18" i="25"/>
  <c r="N18" i="25"/>
  <c r="H19" i="25"/>
  <c r="N19" i="25"/>
  <c r="H20" i="25"/>
  <c r="N20" i="25"/>
  <c r="H21" i="25"/>
  <c r="N21" i="25"/>
  <c r="H22" i="25"/>
  <c r="N22" i="25"/>
  <c r="H23" i="25"/>
  <c r="N23" i="25"/>
  <c r="M18" i="19"/>
  <c r="M25" i="19" s="1"/>
  <c r="M19" i="19"/>
  <c r="M20" i="19"/>
  <c r="M21" i="19"/>
  <c r="M22" i="19"/>
  <c r="M23" i="19"/>
  <c r="M24" i="19"/>
  <c r="G115" i="20"/>
  <c r="H115" i="20" s="1"/>
  <c r="M115" i="20"/>
  <c r="G116" i="20"/>
  <c r="H116" i="20" s="1"/>
  <c r="M116" i="20"/>
  <c r="G117" i="20"/>
  <c r="H117" i="20" s="1"/>
  <c r="M117" i="20"/>
  <c r="G118" i="20"/>
  <c r="H118" i="20" s="1"/>
  <c r="M118" i="20"/>
  <c r="G119" i="20"/>
  <c r="H119" i="20" s="1"/>
  <c r="M119" i="20"/>
  <c r="G120" i="20"/>
  <c r="H120" i="20" s="1"/>
  <c r="M120" i="20"/>
  <c r="M114" i="20"/>
  <c r="G114" i="20"/>
  <c r="H114" i="20" s="1"/>
  <c r="G104" i="20"/>
  <c r="H104" i="20" s="1"/>
  <c r="M104" i="20"/>
  <c r="G105" i="20"/>
  <c r="H105" i="20" s="1"/>
  <c r="M105" i="20"/>
  <c r="G106" i="20"/>
  <c r="H106" i="20" s="1"/>
  <c r="M106" i="20"/>
  <c r="G107" i="20"/>
  <c r="H107" i="20" s="1"/>
  <c r="M107" i="20"/>
  <c r="G108" i="20"/>
  <c r="H108" i="20" s="1"/>
  <c r="M108" i="20"/>
  <c r="G109" i="20"/>
  <c r="H109" i="20" s="1"/>
  <c r="M109" i="20"/>
  <c r="G110" i="20"/>
  <c r="H110" i="20" s="1"/>
  <c r="M110" i="20"/>
  <c r="G111" i="20"/>
  <c r="H111" i="20" s="1"/>
  <c r="M111" i="20"/>
  <c r="M103" i="20"/>
  <c r="G103" i="20"/>
  <c r="H103" i="20" s="1"/>
  <c r="G91" i="20"/>
  <c r="H91" i="20" s="1"/>
  <c r="M91" i="20"/>
  <c r="G92" i="20"/>
  <c r="H92" i="20" s="1"/>
  <c r="M92" i="20"/>
  <c r="G93" i="20"/>
  <c r="H93" i="20" s="1"/>
  <c r="M93" i="20"/>
  <c r="G94" i="20"/>
  <c r="H94" i="20" s="1"/>
  <c r="M94" i="20"/>
  <c r="G95" i="20"/>
  <c r="H95" i="20" s="1"/>
  <c r="M95" i="20"/>
  <c r="G96" i="20"/>
  <c r="H96" i="20" s="1"/>
  <c r="M96" i="20"/>
  <c r="G97" i="20"/>
  <c r="H97" i="20" s="1"/>
  <c r="M97" i="20"/>
  <c r="G98" i="20"/>
  <c r="H98" i="20" s="1"/>
  <c r="M98" i="20"/>
  <c r="G99" i="20"/>
  <c r="H99" i="20" s="1"/>
  <c r="M99" i="20"/>
  <c r="G100" i="20"/>
  <c r="H100" i="20" s="1"/>
  <c r="M100" i="20"/>
  <c r="M90" i="20"/>
  <c r="G90" i="20"/>
  <c r="H90" i="20" s="1"/>
  <c r="G86" i="20"/>
  <c r="H86" i="20" s="1"/>
  <c r="M86" i="20"/>
  <c r="G87" i="20"/>
  <c r="H87" i="20" s="1"/>
  <c r="M87" i="20"/>
  <c r="G80" i="20"/>
  <c r="H80" i="20" s="1"/>
  <c r="M80" i="20"/>
  <c r="G81" i="20"/>
  <c r="H81" i="20" s="1"/>
  <c r="M81" i="20"/>
  <c r="G82" i="20"/>
  <c r="H82" i="20" s="1"/>
  <c r="M82" i="20"/>
  <c r="G83" i="20"/>
  <c r="H83" i="20" s="1"/>
  <c r="M83" i="20"/>
  <c r="G84" i="20"/>
  <c r="H84" i="20" s="1"/>
  <c r="M84" i="20"/>
  <c r="G85" i="20"/>
  <c r="H85" i="20" s="1"/>
  <c r="M85" i="20"/>
  <c r="M79" i="20"/>
  <c r="G79" i="20"/>
  <c r="H79" i="20" s="1"/>
  <c r="M55" i="20"/>
  <c r="M56" i="20"/>
  <c r="M57" i="20"/>
  <c r="M58" i="20"/>
  <c r="M59" i="20"/>
  <c r="M60" i="20"/>
  <c r="M61" i="20"/>
  <c r="M62" i="20"/>
  <c r="M63" i="20"/>
  <c r="M64" i="20"/>
  <c r="M65" i="20"/>
  <c r="M66" i="20"/>
  <c r="M67" i="20"/>
  <c r="M68" i="20"/>
  <c r="M69" i="20"/>
  <c r="M70" i="20"/>
  <c r="M71" i="20"/>
  <c r="M72" i="20"/>
  <c r="M73" i="20"/>
  <c r="M74" i="20"/>
  <c r="M75" i="20"/>
  <c r="M76" i="20"/>
  <c r="M53" i="20"/>
  <c r="G56" i="20"/>
  <c r="H56" i="20" s="1"/>
  <c r="G57" i="20"/>
  <c r="H57" i="20" s="1"/>
  <c r="G58" i="20"/>
  <c r="H58" i="20" s="1"/>
  <c r="G59" i="20"/>
  <c r="H59" i="20" s="1"/>
  <c r="G60" i="20"/>
  <c r="H60" i="20" s="1"/>
  <c r="G61" i="20"/>
  <c r="H61" i="20" s="1"/>
  <c r="G62" i="20"/>
  <c r="H62" i="20" s="1"/>
  <c r="G63" i="20"/>
  <c r="H63" i="20" s="1"/>
  <c r="G64" i="20"/>
  <c r="H64" i="20" s="1"/>
  <c r="G65" i="20"/>
  <c r="H65" i="20" s="1"/>
  <c r="G66" i="20"/>
  <c r="H66" i="20" s="1"/>
  <c r="G67" i="20"/>
  <c r="H67" i="20" s="1"/>
  <c r="G68" i="20"/>
  <c r="H68" i="20" s="1"/>
  <c r="G69" i="20"/>
  <c r="H69" i="20" s="1"/>
  <c r="G70" i="20"/>
  <c r="H70" i="20" s="1"/>
  <c r="G71" i="20"/>
  <c r="H71" i="20" s="1"/>
  <c r="G72" i="20"/>
  <c r="H72" i="20" s="1"/>
  <c r="G73" i="20"/>
  <c r="H73" i="20" s="1"/>
  <c r="G74" i="20"/>
  <c r="H74" i="20" s="1"/>
  <c r="G75" i="20"/>
  <c r="H75" i="20" s="1"/>
  <c r="G76" i="20"/>
  <c r="G53" i="20"/>
  <c r="H53" i="20" s="1"/>
  <c r="G54" i="20"/>
  <c r="H54" i="20" s="1"/>
  <c r="G50" i="20"/>
  <c r="M34" i="20"/>
  <c r="M35" i="20"/>
  <c r="M36" i="20"/>
  <c r="M37" i="20"/>
  <c r="M38" i="20"/>
  <c r="M39" i="20"/>
  <c r="M40" i="20"/>
  <c r="M41" i="20"/>
  <c r="M42" i="20"/>
  <c r="M43" i="20"/>
  <c r="M44" i="20"/>
  <c r="M45" i="20"/>
  <c r="H33" i="20"/>
  <c r="G34" i="20"/>
  <c r="H34" i="20" s="1"/>
  <c r="G35" i="20"/>
  <c r="H35" i="20" s="1"/>
  <c r="G36" i="20"/>
  <c r="H36" i="20" s="1"/>
  <c r="G37" i="20"/>
  <c r="H37" i="20" s="1"/>
  <c r="G38" i="20"/>
  <c r="H38" i="20" s="1"/>
  <c r="G39" i="20"/>
  <c r="H39" i="20" s="1"/>
  <c r="G40" i="20"/>
  <c r="H40" i="20" s="1"/>
  <c r="G41" i="20"/>
  <c r="H41" i="20" s="1"/>
  <c r="G42" i="20"/>
  <c r="G43" i="20"/>
  <c r="H43" i="20" s="1"/>
  <c r="G44" i="20"/>
  <c r="H44" i="20" s="1"/>
  <c r="G10" i="20"/>
  <c r="G11" i="20"/>
  <c r="G12" i="20"/>
  <c r="G13" i="20"/>
  <c r="G14" i="20"/>
  <c r="G15" i="20"/>
  <c r="M121" i="20" l="1"/>
  <c r="G101" i="20"/>
  <c r="M101" i="20"/>
  <c r="M112" i="20"/>
  <c r="M88" i="20"/>
  <c r="G112" i="20"/>
  <c r="G121" i="20"/>
  <c r="G88" i="20"/>
  <c r="D18" i="19" l="1"/>
  <c r="N18" i="19" s="1"/>
  <c r="D19" i="19"/>
  <c r="N19" i="19" s="1"/>
  <c r="D20" i="19"/>
  <c r="N20" i="19" s="1"/>
  <c r="D21" i="19"/>
  <c r="N21" i="19" s="1"/>
  <c r="D22" i="19"/>
  <c r="D23" i="19"/>
  <c r="N23" i="19" s="1"/>
  <c r="D24" i="19"/>
  <c r="N24" i="19" s="1"/>
  <c r="E22" i="25"/>
  <c r="E23" i="25"/>
  <c r="E21" i="25"/>
  <c r="E20" i="25"/>
  <c r="E19" i="25"/>
  <c r="E18" i="25"/>
  <c r="E17" i="25"/>
  <c r="E16" i="25"/>
  <c r="E15" i="25"/>
  <c r="E14" i="25"/>
  <c r="E13" i="25"/>
  <c r="E12" i="25"/>
  <c r="O12" i="25" s="1"/>
  <c r="E11" i="25"/>
  <c r="E10" i="25"/>
  <c r="E9" i="25"/>
  <c r="E8" i="25"/>
  <c r="E7" i="25"/>
  <c r="E6" i="25"/>
  <c r="N5" i="25"/>
  <c r="H5" i="25"/>
  <c r="H24" i="25" s="1"/>
  <c r="E5" i="25"/>
  <c r="E8" i="18"/>
  <c r="E9" i="18"/>
  <c r="E10" i="18"/>
  <c r="E11" i="18"/>
  <c r="E12" i="18"/>
  <c r="E13" i="18"/>
  <c r="E14" i="18"/>
  <c r="E7" i="18"/>
  <c r="D10" i="15"/>
  <c r="D8" i="15"/>
  <c r="D11" i="15"/>
  <c r="D6" i="15"/>
  <c r="D5" i="15"/>
  <c r="D33" i="15"/>
  <c r="D34" i="15"/>
  <c r="D35" i="15"/>
  <c r="I14" i="18" l="1"/>
  <c r="O10" i="25"/>
  <c r="I10" i="25"/>
  <c r="O18" i="25"/>
  <c r="I18" i="25"/>
  <c r="O11" i="25"/>
  <c r="I11" i="25"/>
  <c r="O19" i="25"/>
  <c r="I19" i="25"/>
  <c r="O13" i="25"/>
  <c r="I13" i="25"/>
  <c r="O21" i="25"/>
  <c r="I21" i="25"/>
  <c r="O7" i="25"/>
  <c r="I7" i="25"/>
  <c r="O14" i="25"/>
  <c r="I14" i="25"/>
  <c r="O23" i="25"/>
  <c r="I23" i="25"/>
  <c r="O8" i="25"/>
  <c r="I8" i="25"/>
  <c r="O15" i="25"/>
  <c r="I15" i="25"/>
  <c r="O6" i="25"/>
  <c r="I6" i="25"/>
  <c r="O9" i="25"/>
  <c r="I9" i="25"/>
  <c r="O16" i="25"/>
  <c r="I16" i="25"/>
  <c r="O22" i="25"/>
  <c r="I22" i="25"/>
  <c r="O20" i="25"/>
  <c r="I20" i="25"/>
  <c r="O17" i="25"/>
  <c r="I17" i="25"/>
  <c r="I24" i="25"/>
  <c r="C27" i="17"/>
  <c r="N22" i="19"/>
  <c r="E24" i="25"/>
  <c r="N24" i="25"/>
  <c r="D27" i="17" s="1"/>
  <c r="O5" i="25"/>
  <c r="I5" i="25"/>
  <c r="O24" i="25" l="1"/>
  <c r="D16" i="23" l="1"/>
  <c r="D17" i="23"/>
  <c r="D39" i="23"/>
  <c r="D38" i="23"/>
  <c r="D37" i="23"/>
  <c r="D36" i="23"/>
  <c r="D35" i="23"/>
  <c r="D34" i="23"/>
  <c r="D33" i="23"/>
  <c r="D32" i="23"/>
  <c r="D31" i="23"/>
  <c r="H31" i="23" s="1"/>
  <c r="D40" i="23"/>
  <c r="D28" i="23"/>
  <c r="D27" i="23"/>
  <c r="N27" i="23" s="1"/>
  <c r="D26" i="23"/>
  <c r="N26" i="23" s="1"/>
  <c r="D25" i="23"/>
  <c r="D24" i="23"/>
  <c r="D23" i="23"/>
  <c r="D22" i="23"/>
  <c r="H22" i="23" s="1"/>
  <c r="D19" i="23"/>
  <c r="D18" i="23"/>
  <c r="D15" i="23"/>
  <c r="H15" i="23" s="1"/>
  <c r="D12" i="23"/>
  <c r="D11" i="23"/>
  <c r="D10" i="23"/>
  <c r="D9" i="23"/>
  <c r="D8" i="23"/>
  <c r="D7" i="23"/>
  <c r="D6" i="23"/>
  <c r="H6" i="23" s="1"/>
  <c r="N35" i="23" l="1"/>
  <c r="H35" i="23"/>
  <c r="N11" i="23"/>
  <c r="H11" i="23"/>
  <c r="N18" i="23"/>
  <c r="H18" i="23"/>
  <c r="N28" i="23"/>
  <c r="H28" i="23"/>
  <c r="N36" i="23"/>
  <c r="H36" i="23"/>
  <c r="N37" i="23"/>
  <c r="H37" i="23"/>
  <c r="N12" i="23"/>
  <c r="H12" i="23"/>
  <c r="N34" i="23"/>
  <c r="H34" i="23"/>
  <c r="N19" i="23"/>
  <c r="H19" i="23"/>
  <c r="N8" i="23"/>
  <c r="H8" i="23"/>
  <c r="N38" i="23"/>
  <c r="H38" i="23"/>
  <c r="N7" i="23"/>
  <c r="H7" i="23"/>
  <c r="N40" i="23"/>
  <c r="H40" i="23"/>
  <c r="N39" i="23"/>
  <c r="H39" i="23"/>
  <c r="N9" i="23"/>
  <c r="H9" i="23"/>
  <c r="N23" i="23"/>
  <c r="H23" i="23"/>
  <c r="N10" i="23"/>
  <c r="H10" i="23"/>
  <c r="N24" i="23"/>
  <c r="H24" i="23"/>
  <c r="N32" i="23"/>
  <c r="H32" i="23"/>
  <c r="N17" i="23"/>
  <c r="H17" i="23"/>
  <c r="N25" i="23"/>
  <c r="H25" i="23"/>
  <c r="N33" i="23"/>
  <c r="H33" i="23"/>
  <c r="N16" i="23"/>
  <c r="H16" i="23"/>
  <c r="D20" i="23"/>
  <c r="N15" i="23"/>
  <c r="D41" i="23"/>
  <c r="N31" i="23"/>
  <c r="D29" i="23"/>
  <c r="N22" i="23"/>
  <c r="D13" i="23"/>
  <c r="N6" i="23"/>
  <c r="N13" i="23" l="1"/>
  <c r="H13" i="23"/>
  <c r="H20" i="23"/>
  <c r="N20" i="23"/>
  <c r="H29" i="23"/>
  <c r="N29" i="23"/>
  <c r="N41" i="23"/>
  <c r="H41" i="23"/>
  <c r="D42" i="23"/>
  <c r="D66" i="15"/>
  <c r="H42" i="23" l="1"/>
  <c r="N42" i="23"/>
  <c r="D67" i="15"/>
  <c r="H56" i="15"/>
  <c r="H55" i="15"/>
  <c r="H54" i="15"/>
  <c r="H53" i="15"/>
  <c r="D52" i="15"/>
  <c r="D51" i="15"/>
  <c r="D44" i="15"/>
  <c r="D43" i="15"/>
  <c r="D42" i="15"/>
  <c r="H41" i="15"/>
  <c r="D41" i="15"/>
  <c r="D40" i="15"/>
  <c r="D37" i="15"/>
  <c r="H37" i="15"/>
  <c r="D38" i="15"/>
  <c r="H38" i="15"/>
  <c r="H39" i="15"/>
  <c r="D32" i="15"/>
  <c r="D31" i="15"/>
  <c r="D30" i="15"/>
  <c r="D29" i="15"/>
  <c r="D28" i="15"/>
  <c r="D27" i="15"/>
  <c r="D26" i="15"/>
  <c r="D25" i="15"/>
  <c r="D24" i="15"/>
  <c r="H36" i="15" l="1"/>
  <c r="H40" i="15"/>
  <c r="M43" i="4"/>
  <c r="G43" i="4"/>
  <c r="H43" i="4" s="1"/>
  <c r="D43" i="4"/>
  <c r="M42" i="4"/>
  <c r="G42" i="4"/>
  <c r="H42" i="4" s="1"/>
  <c r="D42" i="4"/>
  <c r="M41" i="4"/>
  <c r="G41" i="4"/>
  <c r="H41" i="4" s="1"/>
  <c r="D41" i="4"/>
  <c r="M40" i="4"/>
  <c r="G40" i="4"/>
  <c r="H40" i="4" s="1"/>
  <c r="D40" i="4"/>
  <c r="M39" i="4"/>
  <c r="G39" i="4"/>
  <c r="H39" i="4" s="1"/>
  <c r="D39" i="4"/>
  <c r="M38" i="4"/>
  <c r="G38" i="4"/>
  <c r="D38" i="4"/>
  <c r="M35" i="4"/>
  <c r="G35" i="4"/>
  <c r="H35" i="4" s="1"/>
  <c r="D35" i="4"/>
  <c r="M34" i="4"/>
  <c r="G34" i="4"/>
  <c r="H34" i="4" s="1"/>
  <c r="D34" i="4"/>
  <c r="M33" i="4"/>
  <c r="G33" i="4"/>
  <c r="H33" i="4" s="1"/>
  <c r="D33" i="4"/>
  <c r="M32" i="4"/>
  <c r="G32" i="4"/>
  <c r="H32" i="4" s="1"/>
  <c r="D32" i="4"/>
  <c r="M31" i="4"/>
  <c r="G31" i="4"/>
  <c r="H31" i="4" s="1"/>
  <c r="D31" i="4"/>
  <c r="M30" i="4"/>
  <c r="G30" i="4"/>
  <c r="H30" i="4" s="1"/>
  <c r="D30" i="4"/>
  <c r="M29" i="4"/>
  <c r="G29" i="4"/>
  <c r="H29" i="4" s="1"/>
  <c r="D29" i="4"/>
  <c r="M28" i="4"/>
  <c r="G28" i="4"/>
  <c r="H28" i="4" s="1"/>
  <c r="D28" i="4"/>
  <c r="M27" i="4"/>
  <c r="G27" i="4"/>
  <c r="H27" i="4" s="1"/>
  <c r="D27" i="4"/>
  <c r="M26" i="4"/>
  <c r="N26" i="4" s="1"/>
  <c r="G26" i="4"/>
  <c r="H26" i="4" s="1"/>
  <c r="D26" i="4"/>
  <c r="M25" i="4"/>
  <c r="G25" i="4"/>
  <c r="H25" i="4" s="1"/>
  <c r="D25" i="4"/>
  <c r="M24" i="4"/>
  <c r="G24" i="4"/>
  <c r="H24" i="4" s="1"/>
  <c r="D24" i="4"/>
  <c r="M23" i="4"/>
  <c r="G23" i="4"/>
  <c r="H23" i="4" s="1"/>
  <c r="D23" i="4"/>
  <c r="M22" i="4"/>
  <c r="G22" i="4"/>
  <c r="H22" i="4" s="1"/>
  <c r="D22" i="4"/>
  <c r="M21" i="4"/>
  <c r="G21" i="4"/>
  <c r="D21" i="4"/>
  <c r="M20" i="4"/>
  <c r="G20" i="4"/>
  <c r="H20" i="4" s="1"/>
  <c r="D20" i="4"/>
  <c r="G44" i="4" l="1"/>
  <c r="H44" i="4" s="1"/>
  <c r="N27" i="4"/>
  <c r="H38" i="4"/>
  <c r="N21" i="4"/>
  <c r="D44" i="4"/>
  <c r="N30" i="4"/>
  <c r="N41" i="4"/>
  <c r="N43" i="4"/>
  <c r="N31" i="4"/>
  <c r="N28" i="4"/>
  <c r="N39" i="4"/>
  <c r="N42" i="4"/>
  <c r="N25" i="4"/>
  <c r="N24" i="4"/>
  <c r="N29" i="4"/>
  <c r="N40" i="4"/>
  <c r="N23" i="4"/>
  <c r="M44" i="4"/>
  <c r="N44" i="4" s="1"/>
  <c r="N38" i="4"/>
  <c r="N35" i="4"/>
  <c r="N34" i="4"/>
  <c r="N33" i="4"/>
  <c r="N32" i="4"/>
  <c r="D36" i="4"/>
  <c r="N22" i="4"/>
  <c r="G36" i="4"/>
  <c r="H36" i="4" s="1"/>
  <c r="H21" i="4"/>
  <c r="M36" i="4"/>
  <c r="N36" i="4" s="1"/>
  <c r="N20" i="4"/>
  <c r="M48" i="4" l="1"/>
  <c r="N48" i="4" s="1"/>
  <c r="D115" i="20"/>
  <c r="N115" i="20" s="1"/>
  <c r="D116" i="20"/>
  <c r="N116" i="20" s="1"/>
  <c r="D117" i="20"/>
  <c r="N117" i="20" s="1"/>
  <c r="D118" i="20"/>
  <c r="N118" i="20" s="1"/>
  <c r="D119" i="20"/>
  <c r="N119" i="20" s="1"/>
  <c r="D120" i="20"/>
  <c r="N120" i="20" s="1"/>
  <c r="D114" i="20"/>
  <c r="D104" i="20"/>
  <c r="N104" i="20" s="1"/>
  <c r="D105" i="20"/>
  <c r="N105" i="20" s="1"/>
  <c r="D106" i="20"/>
  <c r="N106" i="20" s="1"/>
  <c r="D107" i="20"/>
  <c r="N107" i="20" s="1"/>
  <c r="D108" i="20"/>
  <c r="N108" i="20" s="1"/>
  <c r="D109" i="20"/>
  <c r="N109" i="20" s="1"/>
  <c r="D110" i="20"/>
  <c r="N110" i="20" s="1"/>
  <c r="D111" i="20"/>
  <c r="N111" i="20" s="1"/>
  <c r="D103" i="20"/>
  <c r="D91" i="20"/>
  <c r="N91" i="20" s="1"/>
  <c r="D92" i="20"/>
  <c r="N92" i="20" s="1"/>
  <c r="D93" i="20"/>
  <c r="N93" i="20" s="1"/>
  <c r="D94" i="20"/>
  <c r="N94" i="20" s="1"/>
  <c r="D95" i="20"/>
  <c r="N95" i="20" s="1"/>
  <c r="D96" i="20"/>
  <c r="N96" i="20" s="1"/>
  <c r="D97" i="20"/>
  <c r="N97" i="20" s="1"/>
  <c r="D98" i="20"/>
  <c r="N98" i="20" s="1"/>
  <c r="D99" i="20"/>
  <c r="N99" i="20" s="1"/>
  <c r="D100" i="20"/>
  <c r="N100" i="20" s="1"/>
  <c r="D90" i="20"/>
  <c r="N88" i="20"/>
  <c r="H88" i="20"/>
  <c r="D80" i="20"/>
  <c r="N80" i="20" s="1"/>
  <c r="D81" i="20"/>
  <c r="N81" i="20" s="1"/>
  <c r="D82" i="20"/>
  <c r="N82" i="20" s="1"/>
  <c r="D83" i="20"/>
  <c r="N83" i="20" s="1"/>
  <c r="D84" i="20"/>
  <c r="N84" i="20" s="1"/>
  <c r="D85" i="20"/>
  <c r="N85" i="20" s="1"/>
  <c r="D86" i="20"/>
  <c r="N86" i="20" s="1"/>
  <c r="D87" i="20"/>
  <c r="N87" i="20" s="1"/>
  <c r="D79" i="20"/>
  <c r="D73" i="20"/>
  <c r="N73" i="20" s="1"/>
  <c r="D74" i="20"/>
  <c r="N74" i="20" s="1"/>
  <c r="D75" i="20"/>
  <c r="N75" i="20" s="1"/>
  <c r="D76" i="20"/>
  <c r="N76" i="20" s="1"/>
  <c r="D53" i="20"/>
  <c r="H76" i="20"/>
  <c r="D72" i="20"/>
  <c r="N72" i="20" s="1"/>
  <c r="D71" i="20"/>
  <c r="N71" i="20" s="1"/>
  <c r="D70" i="20"/>
  <c r="N70" i="20" s="1"/>
  <c r="D69" i="20"/>
  <c r="N69" i="20" s="1"/>
  <c r="D68" i="20"/>
  <c r="N68" i="20" s="1"/>
  <c r="D67" i="20"/>
  <c r="N67" i="20" s="1"/>
  <c r="D66" i="20"/>
  <c r="N66" i="20" s="1"/>
  <c r="D65" i="20"/>
  <c r="N65" i="20" s="1"/>
  <c r="D64" i="20"/>
  <c r="N64" i="20" s="1"/>
  <c r="D63" i="20"/>
  <c r="N63" i="20" s="1"/>
  <c r="D62" i="20"/>
  <c r="N62" i="20" s="1"/>
  <c r="D61" i="20"/>
  <c r="N61" i="20" s="1"/>
  <c r="D60" i="20"/>
  <c r="N60" i="20" s="1"/>
  <c r="D59" i="20"/>
  <c r="N59" i="20" s="1"/>
  <c r="D58" i="20"/>
  <c r="N58" i="20" s="1"/>
  <c r="D57" i="20"/>
  <c r="N57" i="20" s="1"/>
  <c r="D56" i="20"/>
  <c r="N56" i="20" s="1"/>
  <c r="G55" i="20"/>
  <c r="D55" i="20"/>
  <c r="N55" i="20" s="1"/>
  <c r="M54" i="20"/>
  <c r="M77" i="20" s="1"/>
  <c r="D54" i="20"/>
  <c r="D50" i="20"/>
  <c r="D51" i="20" s="1"/>
  <c r="M50" i="20"/>
  <c r="M51" i="20" s="1"/>
  <c r="H50" i="20"/>
  <c r="D24" i="20"/>
  <c r="D23" i="20"/>
  <c r="D22" i="20"/>
  <c r="D21" i="20"/>
  <c r="D20" i="20"/>
  <c r="D19" i="20"/>
  <c r="D18" i="20"/>
  <c r="D44" i="20"/>
  <c r="N44" i="20" s="1"/>
  <c r="D45" i="20"/>
  <c r="N45" i="20" s="1"/>
  <c r="D34" i="20"/>
  <c r="N34" i="20" s="1"/>
  <c r="D35" i="20"/>
  <c r="N35" i="20" s="1"/>
  <c r="D36" i="20"/>
  <c r="N36" i="20" s="1"/>
  <c r="D37" i="20"/>
  <c r="N37" i="20" s="1"/>
  <c r="D38" i="20"/>
  <c r="N38" i="20" s="1"/>
  <c r="D39" i="20"/>
  <c r="N39" i="20" s="1"/>
  <c r="D40" i="20"/>
  <c r="N40" i="20" s="1"/>
  <c r="D41" i="20"/>
  <c r="N41" i="20" s="1"/>
  <c r="D42" i="20"/>
  <c r="D43" i="20"/>
  <c r="N43" i="20" s="1"/>
  <c r="D29" i="20"/>
  <c r="D30" i="20"/>
  <c r="D31" i="20"/>
  <c r="D27" i="20"/>
  <c r="G45" i="20"/>
  <c r="H45" i="20" s="1"/>
  <c r="H32" i="20"/>
  <c r="M31" i="20"/>
  <c r="G31" i="20"/>
  <c r="H31" i="20" s="1"/>
  <c r="M30" i="20"/>
  <c r="G30" i="20"/>
  <c r="H30" i="20" s="1"/>
  <c r="M29" i="20"/>
  <c r="G29" i="20"/>
  <c r="M28" i="20"/>
  <c r="G28" i="20"/>
  <c r="H28" i="20" s="1"/>
  <c r="D28" i="20"/>
  <c r="M27" i="20"/>
  <c r="G27" i="20"/>
  <c r="N42" i="20" l="1"/>
  <c r="H42" i="20"/>
  <c r="H29" i="20"/>
  <c r="H55" i="20"/>
  <c r="G77" i="20"/>
  <c r="H77" i="20" s="1"/>
  <c r="D112" i="20"/>
  <c r="N103" i="20"/>
  <c r="D88" i="20"/>
  <c r="N79" i="20"/>
  <c r="D121" i="20"/>
  <c r="N114" i="20"/>
  <c r="D46" i="20"/>
  <c r="D101" i="20"/>
  <c r="N90" i="20"/>
  <c r="H27" i="20"/>
  <c r="G46" i="20"/>
  <c r="D77" i="20"/>
  <c r="N53" i="20"/>
  <c r="M46" i="20"/>
  <c r="N46" i="20" s="1"/>
  <c r="H121" i="20"/>
  <c r="H112" i="20"/>
  <c r="N112" i="20"/>
  <c r="N28" i="20"/>
  <c r="N50" i="20"/>
  <c r="H101" i="20"/>
  <c r="N101" i="20"/>
  <c r="N54" i="20"/>
  <c r="N77" i="20"/>
  <c r="N33" i="20"/>
  <c r="N29" i="20"/>
  <c r="N31" i="20"/>
  <c r="N27" i="20"/>
  <c r="N32" i="20"/>
  <c r="N30" i="20"/>
  <c r="N121" i="20" l="1"/>
  <c r="H46" i="20"/>
  <c r="H51" i="20" l="1"/>
  <c r="N51" i="20"/>
  <c r="M91" i="22" l="1"/>
  <c r="D83" i="22"/>
  <c r="H83" i="22" s="1"/>
  <c r="D85" i="22"/>
  <c r="D86" i="22"/>
  <c r="D89" i="22"/>
  <c r="H89" i="22" s="1"/>
  <c r="D90" i="22"/>
  <c r="H90" i="22" s="1"/>
  <c r="D72" i="22"/>
  <c r="D71" i="22"/>
  <c r="H71" i="22" s="1"/>
  <c r="D62" i="22"/>
  <c r="D61" i="22"/>
  <c r="H61" i="22" s="1"/>
  <c r="D48" i="22"/>
  <c r="N48" i="22" s="1"/>
  <c r="D47" i="22"/>
  <c r="N47" i="22" s="1"/>
  <c r="D45" i="22"/>
  <c r="D46" i="22"/>
  <c r="N46" i="22" s="1"/>
  <c r="D49" i="22"/>
  <c r="N49" i="22" s="1"/>
  <c r="D50" i="22"/>
  <c r="N50" i="22" s="1"/>
  <c r="D51" i="22"/>
  <c r="D33" i="22"/>
  <c r="D44" i="22"/>
  <c r="D25" i="22"/>
  <c r="N79" i="22"/>
  <c r="D74" i="22"/>
  <c r="D68" i="22"/>
  <c r="D64" i="22"/>
  <c r="D63" i="22"/>
  <c r="N41" i="22"/>
  <c r="D32" i="22"/>
  <c r="H32" i="22" s="1"/>
  <c r="D26" i="22"/>
  <c r="H26" i="22" s="1"/>
  <c r="D19" i="22"/>
  <c r="H19" i="22" s="1"/>
  <c r="D18" i="22"/>
  <c r="H18" i="22" s="1"/>
  <c r="D10" i="22"/>
  <c r="H10" i="22" s="1"/>
  <c r="D9" i="22"/>
  <c r="H9" i="22" s="1"/>
  <c r="G8" i="22"/>
  <c r="G7" i="22"/>
  <c r="M6" i="22"/>
  <c r="G6" i="22"/>
  <c r="M11" i="3"/>
  <c r="M12" i="3"/>
  <c r="M13" i="3"/>
  <c r="M14" i="3"/>
  <c r="M15" i="3"/>
  <c r="M16" i="3"/>
  <c r="M17" i="3"/>
  <c r="M18" i="3"/>
  <c r="M19" i="3"/>
  <c r="M20" i="3"/>
  <c r="M21" i="3"/>
  <c r="M22" i="3"/>
  <c r="G11" i="3"/>
  <c r="G12" i="3"/>
  <c r="H12" i="3" s="1"/>
  <c r="G13" i="3"/>
  <c r="H13" i="3" s="1"/>
  <c r="G14" i="3"/>
  <c r="H14" i="3" s="1"/>
  <c r="G15" i="3"/>
  <c r="G16" i="3"/>
  <c r="H16" i="3" s="1"/>
  <c r="G17" i="3"/>
  <c r="H17" i="3" s="1"/>
  <c r="G18" i="3"/>
  <c r="H18" i="3" s="1"/>
  <c r="G19" i="3"/>
  <c r="H19" i="3" s="1"/>
  <c r="G20" i="3"/>
  <c r="H20" i="3" s="1"/>
  <c r="G21" i="3"/>
  <c r="D10" i="3"/>
  <c r="D11" i="3"/>
  <c r="D12" i="3"/>
  <c r="D13" i="3"/>
  <c r="D14" i="3"/>
  <c r="D15" i="3"/>
  <c r="D16" i="3"/>
  <c r="D17" i="3"/>
  <c r="D18" i="3"/>
  <c r="D19" i="3"/>
  <c r="D20" i="3"/>
  <c r="D21" i="3"/>
  <c r="D22" i="3"/>
  <c r="D5" i="3"/>
  <c r="N61" i="14"/>
  <c r="H59" i="14"/>
  <c r="D47" i="14"/>
  <c r="N47" i="14" s="1"/>
  <c r="D46" i="14"/>
  <c r="N46" i="14" s="1"/>
  <c r="D43" i="14"/>
  <c r="N43" i="14" s="1"/>
  <c r="D50" i="14"/>
  <c r="N50" i="14" s="1"/>
  <c r="D51" i="14"/>
  <c r="N51" i="14" s="1"/>
  <c r="D52" i="14"/>
  <c r="N52" i="14" s="1"/>
  <c r="D54" i="14"/>
  <c r="N54" i="14" s="1"/>
  <c r="D55" i="14"/>
  <c r="N55" i="14" s="1"/>
  <c r="D58" i="14"/>
  <c r="D59" i="14"/>
  <c r="D60" i="14"/>
  <c r="D66" i="14"/>
  <c r="M23" i="3" l="1"/>
  <c r="N23" i="3" s="1"/>
  <c r="G23" i="3"/>
  <c r="H15" i="3"/>
  <c r="H11" i="3"/>
  <c r="N68" i="22"/>
  <c r="H68" i="22"/>
  <c r="N72" i="22"/>
  <c r="H72" i="22"/>
  <c r="N74" i="22"/>
  <c r="H74" i="22"/>
  <c r="H64" i="22"/>
  <c r="H25" i="22"/>
  <c r="N25" i="22"/>
  <c r="N86" i="22"/>
  <c r="H86" i="22"/>
  <c r="H44" i="22"/>
  <c r="N44" i="22"/>
  <c r="N85" i="22"/>
  <c r="H85" i="22"/>
  <c r="H33" i="22"/>
  <c r="N33" i="22"/>
  <c r="H63" i="22"/>
  <c r="N51" i="22"/>
  <c r="H51" i="22"/>
  <c r="H62" i="22"/>
  <c r="N58" i="14"/>
  <c r="N60" i="14"/>
  <c r="N59" i="14"/>
  <c r="H8" i="22"/>
  <c r="H7" i="22"/>
  <c r="N22" i="3"/>
  <c r="N19" i="3"/>
  <c r="N18" i="3"/>
  <c r="N15" i="3"/>
  <c r="N13" i="3"/>
  <c r="H45" i="22"/>
  <c r="H46" i="22"/>
  <c r="N20" i="3"/>
  <c r="H47" i="22"/>
  <c r="H48" i="22"/>
  <c r="N17" i="3"/>
  <c r="H50" i="22"/>
  <c r="N84" i="22"/>
  <c r="H84" i="22"/>
  <c r="H49" i="22"/>
  <c r="N16" i="3"/>
  <c r="D69" i="22"/>
  <c r="D91" i="22"/>
  <c r="M42" i="22"/>
  <c r="N21" i="3"/>
  <c r="N12" i="3"/>
  <c r="D80" i="22"/>
  <c r="N11" i="3"/>
  <c r="D42" i="22"/>
  <c r="N83" i="22"/>
  <c r="D87" i="22"/>
  <c r="D59" i="22"/>
  <c r="H21" i="3"/>
  <c r="N14" i="3"/>
  <c r="M22" i="22"/>
  <c r="H6" i="22"/>
  <c r="G22" i="22"/>
  <c r="D22" i="22"/>
  <c r="D92" i="22" s="1"/>
  <c r="N71" i="22"/>
  <c r="N18" i="22"/>
  <c r="N32" i="22"/>
  <c r="N26" i="22"/>
  <c r="N19" i="22"/>
  <c r="N20" i="22"/>
  <c r="N10" i="22"/>
  <c r="N21" i="22"/>
  <c r="N7" i="22"/>
  <c r="N11" i="22"/>
  <c r="N9" i="22"/>
  <c r="N8" i="22"/>
  <c r="N6" i="22"/>
  <c r="M28" i="3" l="1"/>
  <c r="N28" i="3" s="1"/>
  <c r="H23" i="3"/>
  <c r="G28" i="3"/>
  <c r="H28" i="3" s="1"/>
  <c r="M92" i="22"/>
  <c r="D20" i="17" s="1"/>
  <c r="G92" i="22"/>
  <c r="C20" i="17" s="1"/>
  <c r="N69" i="22"/>
  <c r="H69" i="22"/>
  <c r="N59" i="22"/>
  <c r="H59" i="22"/>
  <c r="N80" i="22"/>
  <c r="H80" i="22"/>
  <c r="H87" i="22"/>
  <c r="N87" i="22"/>
  <c r="N91" i="22"/>
  <c r="N22" i="22"/>
  <c r="H22" i="22"/>
  <c r="M6" i="21"/>
  <c r="M7" i="21" s="1"/>
  <c r="M27" i="21"/>
  <c r="M28" i="21" s="1"/>
  <c r="N28" i="21" s="1"/>
  <c r="G27" i="21"/>
  <c r="G6" i="21"/>
  <c r="D6" i="21"/>
  <c r="D7" i="21" s="1"/>
  <c r="G6" i="20"/>
  <c r="D6" i="20"/>
  <c r="H15" i="20"/>
  <c r="D15" i="20"/>
  <c r="H14" i="20"/>
  <c r="D14" i="20"/>
  <c r="H13" i="20"/>
  <c r="D13" i="20"/>
  <c r="H12" i="20"/>
  <c r="D12" i="20"/>
  <c r="H11" i="20"/>
  <c r="D11" i="20"/>
  <c r="H10" i="20"/>
  <c r="D10" i="20"/>
  <c r="G9" i="20"/>
  <c r="H9" i="20" s="1"/>
  <c r="D9" i="20"/>
  <c r="G8" i="20"/>
  <c r="H8" i="20" s="1"/>
  <c r="D8" i="20"/>
  <c r="G7" i="20"/>
  <c r="H7" i="20" s="1"/>
  <c r="D7" i="20"/>
  <c r="M29" i="21" l="1"/>
  <c r="D13" i="21"/>
  <c r="D29" i="21" s="1"/>
  <c r="H6" i="21"/>
  <c r="G7" i="21"/>
  <c r="H27" i="21"/>
  <c r="G28" i="21"/>
  <c r="H28" i="21" s="1"/>
  <c r="N14" i="20"/>
  <c r="N42" i="22"/>
  <c r="H42" i="22"/>
  <c r="H92" i="22"/>
  <c r="D25" i="20"/>
  <c r="D122" i="20" s="1"/>
  <c r="G25" i="20"/>
  <c r="G122" i="20" s="1"/>
  <c r="N15" i="20"/>
  <c r="M25" i="20"/>
  <c r="N7" i="20"/>
  <c r="N12" i="20"/>
  <c r="N6" i="21"/>
  <c r="N27" i="21"/>
  <c r="N13" i="20"/>
  <c r="N10" i="20"/>
  <c r="N11" i="20"/>
  <c r="N8" i="20"/>
  <c r="N9" i="20"/>
  <c r="H6" i="20"/>
  <c r="N6" i="20"/>
  <c r="M16" i="19"/>
  <c r="D17" i="19"/>
  <c r="D16" i="19"/>
  <c r="M17" i="19"/>
  <c r="D22" i="17" l="1"/>
  <c r="N29" i="21"/>
  <c r="M122" i="20"/>
  <c r="D28" i="17" s="1"/>
  <c r="H122" i="20"/>
  <c r="C28" i="17"/>
  <c r="H25" i="20"/>
  <c r="G29" i="21"/>
  <c r="C22" i="17" s="1"/>
  <c r="H25" i="19"/>
  <c r="N92" i="22"/>
  <c r="D25" i="17"/>
  <c r="N25" i="20"/>
  <c r="N17" i="19"/>
  <c r="N16" i="19"/>
  <c r="N122" i="20" l="1"/>
  <c r="C25" i="17"/>
  <c r="N25" i="19"/>
  <c r="E17" i="18" l="1"/>
  <c r="E16" i="18"/>
  <c r="E15" i="18"/>
  <c r="H5" i="18"/>
  <c r="E5" i="18"/>
  <c r="D37" i="14"/>
  <c r="N37" i="14" s="1"/>
  <c r="D34" i="14"/>
  <c r="N34" i="14" s="1"/>
  <c r="G33" i="14"/>
  <c r="H33" i="14" s="1"/>
  <c r="D33" i="14"/>
  <c r="N33" i="14" s="1"/>
  <c r="G5" i="3"/>
  <c r="I15" i="18" l="1"/>
  <c r="I16" i="18"/>
  <c r="H29" i="21"/>
  <c r="E18" i="18"/>
  <c r="I5" i="18"/>
  <c r="N18" i="18"/>
  <c r="D26" i="17" s="1"/>
  <c r="H18" i="18"/>
  <c r="C26" i="17" s="1"/>
  <c r="I18" i="18" l="1"/>
  <c r="O18" i="18"/>
  <c r="F3" i="17" l="1"/>
  <c r="C34" i="17" s="1"/>
  <c r="C35" i="17" l="1"/>
  <c r="C36" i="17" s="1"/>
  <c r="D9" i="3"/>
  <c r="D8" i="3"/>
  <c r="D7" i="3"/>
  <c r="D6" i="3"/>
  <c r="M7" i="3"/>
  <c r="G7" i="3"/>
  <c r="M6" i="3"/>
  <c r="G6" i="3"/>
  <c r="M5" i="3"/>
  <c r="G8" i="3"/>
  <c r="D23" i="3" l="1"/>
  <c r="H7" i="3"/>
  <c r="H6" i="3"/>
  <c r="N6" i="3"/>
  <c r="N5" i="3"/>
  <c r="H5" i="3"/>
  <c r="N7" i="3"/>
  <c r="D23" i="15" l="1"/>
  <c r="D22" i="15"/>
  <c r="D15" i="15"/>
  <c r="D21" i="15"/>
  <c r="N66" i="14"/>
  <c r="D49" i="14"/>
  <c r="N49" i="14" s="1"/>
  <c r="D12" i="14"/>
  <c r="D7" i="14"/>
  <c r="D13" i="14"/>
  <c r="D15" i="14"/>
  <c r="N15" i="14" s="1"/>
  <c r="G6" i="4"/>
  <c r="M17" i="4"/>
  <c r="G17" i="4"/>
  <c r="H17" i="4" s="1"/>
  <c r="M16" i="4"/>
  <c r="G16" i="4"/>
  <c r="H16" i="4" s="1"/>
  <c r="M15" i="4"/>
  <c r="G15" i="4"/>
  <c r="H15" i="4" s="1"/>
  <c r="M14" i="4"/>
  <c r="G14" i="4"/>
  <c r="H14" i="4" s="1"/>
  <c r="M13" i="4"/>
  <c r="G13" i="4"/>
  <c r="H13" i="4" s="1"/>
  <c r="M12" i="4"/>
  <c r="G12" i="4"/>
  <c r="H12" i="4" s="1"/>
  <c r="M11" i="4"/>
  <c r="G11" i="4"/>
  <c r="H11" i="4" s="1"/>
  <c r="M10" i="4"/>
  <c r="G10" i="4"/>
  <c r="H10" i="4" s="1"/>
  <c r="M9" i="4"/>
  <c r="N9" i="4" s="1"/>
  <c r="G9" i="4"/>
  <c r="H9" i="4" s="1"/>
  <c r="M8" i="4"/>
  <c r="G8" i="4"/>
  <c r="M7" i="4"/>
  <c r="G7" i="4"/>
  <c r="M6" i="4"/>
  <c r="D17" i="4"/>
  <c r="D16" i="4"/>
  <c r="D15" i="4"/>
  <c r="D14" i="4"/>
  <c r="D13" i="4"/>
  <c r="D12" i="4"/>
  <c r="D11" i="4"/>
  <c r="D10" i="4"/>
  <c r="D9" i="4"/>
  <c r="D8" i="4"/>
  <c r="D7" i="4"/>
  <c r="D6" i="4"/>
  <c r="D71" i="15" l="1"/>
  <c r="D18" i="17"/>
  <c r="M18" i="4"/>
  <c r="M49" i="4" s="1"/>
  <c r="D21" i="17" s="1"/>
  <c r="N5" i="14"/>
  <c r="N7" i="4"/>
  <c r="N11" i="4"/>
  <c r="N15" i="4"/>
  <c r="H8" i="4"/>
  <c r="D18" i="4"/>
  <c r="D49" i="4" s="1"/>
  <c r="N6" i="4"/>
  <c r="N8" i="4"/>
  <c r="N13" i="4"/>
  <c r="N17" i="4"/>
  <c r="H7" i="4"/>
  <c r="N10" i="4"/>
  <c r="N12" i="4"/>
  <c r="N14" i="4"/>
  <c r="N16" i="4"/>
  <c r="H6" i="4"/>
  <c r="G18" i="4"/>
  <c r="G49" i="4" s="1"/>
  <c r="H49" i="4" l="1"/>
  <c r="C21" i="17"/>
  <c r="H71" i="15"/>
  <c r="C18" i="17"/>
  <c r="N49" i="4"/>
  <c r="N71" i="15"/>
  <c r="N18" i="4"/>
  <c r="H18" i="4"/>
  <c r="M10" i="3" l="1"/>
  <c r="N10" i="3" s="1"/>
  <c r="M9" i="3"/>
  <c r="M8" i="3"/>
  <c r="G22" i="3"/>
  <c r="G10" i="3"/>
  <c r="H10" i="3" s="1"/>
  <c r="G9" i="3"/>
  <c r="H22" i="3" l="1"/>
  <c r="D23" i="17"/>
  <c r="H9" i="3"/>
  <c r="H8" i="3"/>
  <c r="D30" i="17" l="1"/>
  <c r="N67" i="14"/>
  <c r="N9" i="3"/>
  <c r="N8" i="3"/>
  <c r="XEY28" i="3" l="1"/>
  <c r="C23" i="17"/>
  <c r="C30" i="17" s="1"/>
  <c r="D35" i="17"/>
  <c r="D34" i="17"/>
  <c r="D73" i="1"/>
  <c r="D71" i="1"/>
  <c r="D69" i="1"/>
  <c r="D70" i="1"/>
  <c r="D72" i="1"/>
  <c r="D68" i="1"/>
  <c r="D67" i="1"/>
  <c r="D66" i="1"/>
  <c r="D65" i="1"/>
  <c r="D64" i="1"/>
  <c r="D60" i="1"/>
  <c r="D36" i="17" l="1"/>
  <c r="H13" i="19"/>
</calcChain>
</file>

<file path=xl/comments1.xml><?xml version="1.0" encoding="utf-8"?>
<comments xmlns="http://schemas.openxmlformats.org/spreadsheetml/2006/main">
  <authors>
    <author>isc</author>
  </authors>
  <commentList>
    <comment ref="A58" authorId="0" shapeId="0">
      <text>
        <r>
          <rPr>
            <sz val="10.5"/>
            <color indexed="81"/>
            <rFont val="Tahoma"/>
            <family val="2"/>
          </rPr>
          <t xml:space="preserve">עבור מסגרות חינוכיות בהן תלמידים עם מוגבלות מוטורית וקוגניטיבית. המערכת תשמש לתרגול תקשורת תומכת חליפית באמצעות העיניים ובהובלת המרפאה בעיסוק וקלינאית התקשוורת </t>
        </r>
      </text>
    </comment>
  </commentList>
</comments>
</file>

<file path=xl/comments2.xml><?xml version="1.0" encoding="utf-8"?>
<comments xmlns="http://schemas.openxmlformats.org/spreadsheetml/2006/main">
  <authors>
    <author>isc</author>
  </authors>
  <commentList>
    <comment ref="A5" authorId="0" shapeId="0">
      <text>
        <r>
          <rPr>
            <sz val="10.5"/>
            <color indexed="81"/>
            <rFont val="Tahoma"/>
            <family val="2"/>
          </rPr>
          <t>לשימוש לפי צרכי ביה"ס בתוך או מחוץ למבנה (טיולים וכד').</t>
        </r>
      </text>
    </comment>
    <comment ref="A6" authorId="0" shapeId="0">
      <text>
        <r>
          <rPr>
            <sz val="10.5"/>
            <color indexed="81"/>
            <rFont val="Tahoma"/>
            <family val="2"/>
          </rPr>
          <t>לשימוש בתוך או מחוץ למבנה.</t>
        </r>
      </text>
    </comment>
    <comment ref="A15" authorId="0" shapeId="0">
      <text>
        <r>
          <rPr>
            <sz val="10.5"/>
            <color indexed="81"/>
            <rFont val="Tahoma"/>
            <family val="2"/>
          </rPr>
          <t>א. במידה ולא מומן ע"י משרד החינוך.
ב. רק לאחר ביצוע התאמה אקוסטית של הכיתה.</t>
        </r>
      </text>
    </comment>
    <comment ref="A16" authorId="0" shapeId="0">
      <text>
        <r>
          <rPr>
            <sz val="10.5"/>
            <color indexed="81"/>
            <rFont val="Tahoma"/>
            <family val="2"/>
          </rPr>
          <t>א. מיועד להשאלה פרטנית יש לוודא רכישת מערכת עם לולאת השראה צווארית, הניתנת לשימוש עם כל סוגי  Tמכשירי השמיעה/שתלים במצב.
ב. במידה ולא מומן ע"י משרד הבריאות.</t>
        </r>
      </text>
    </comment>
    <comment ref="A19" authorId="0" shapeId="0">
      <text>
        <r>
          <rPr>
            <sz val="10.5"/>
            <color indexed="81"/>
            <rFont val="Tahoma"/>
            <family val="2"/>
          </rPr>
          <t>גודל השלט יקבע בהתאם למרחק צפיה.</t>
        </r>
      </text>
    </comment>
    <comment ref="A20" authorId="0" shapeId="0">
      <text>
        <r>
          <rPr>
            <sz val="10.5"/>
            <color indexed="81"/>
            <rFont val="Tahoma"/>
            <family val="2"/>
          </rPr>
          <t>מפרט טכני יקבע בהתאם למיקום.</t>
        </r>
      </text>
    </comment>
    <comment ref="A21" authorId="0" shapeId="0">
      <text>
        <r>
          <rPr>
            <sz val="10.5"/>
            <color indexed="81"/>
            <rFont val="Tahoma"/>
            <family val="2"/>
          </rPr>
          <t>מפרט טכני יקבע בהתאם למיקום.</t>
        </r>
      </text>
    </comment>
    <comment ref="A22" authorId="0" shapeId="0">
      <text>
        <r>
          <rPr>
            <sz val="10.5"/>
            <color indexed="81"/>
            <rFont val="Tahoma"/>
            <family val="2"/>
          </rPr>
          <t>מפרט טכני יקבע ע"י יועץ תאורה ובהתאם לתנאי וצרכי המקום.</t>
        </r>
      </text>
    </comment>
    <comment ref="A25" authorId="0" shapeId="0">
      <text>
        <r>
          <rPr>
            <sz val="10.5"/>
            <color indexed="81"/>
            <rFont val="Tahoma"/>
            <family val="2"/>
          </rPr>
          <t>להתקנה בנקודות מרכזיות במבואות או מסדרונות.</t>
        </r>
      </text>
    </comment>
    <comment ref="A26" authorId="0" shapeId="0">
      <text>
        <r>
          <rPr>
            <sz val="10.5"/>
            <color indexed="81"/>
            <rFont val="Tahoma"/>
            <family val="2"/>
          </rPr>
          <t>א. עבור בי"ס לילדים עם מוגבלות שמיעה בלבד 
ב. מיועד להתקנה בנקודות מרכזיות במסדרונות ובמבואות בלבד.</t>
        </r>
      </text>
    </comment>
    <comment ref="A27" authorId="0" shapeId="0">
      <text>
        <r>
          <rPr>
            <sz val="10.5"/>
            <color indexed="81"/>
            <rFont val="Tahoma"/>
            <family val="2"/>
          </rPr>
          <t>א. עבור בי"ס לילדים עם מוגבלות שמיעה בלבד 
ב. מיועד להתקנה בבתי שימוש בלבד.
ג. רק אם לא קיימת מערכת ספנקלרים במקום.
ד. מוזן מתח+ סוללת גיבוי בהתאם לתקנים הקיימים.</t>
        </r>
      </text>
    </comment>
  </commentList>
</comments>
</file>

<file path=xl/comments3.xml><?xml version="1.0" encoding="utf-8"?>
<comments xmlns="http://schemas.openxmlformats.org/spreadsheetml/2006/main">
  <authors>
    <author>isc</author>
  </authors>
  <commentList>
    <comment ref="A30" authorId="0" shapeId="0">
      <text>
        <r>
          <rPr>
            <b/>
            <sz val="9"/>
            <color indexed="81"/>
            <rFont val="Tahoma"/>
            <family val="2"/>
          </rPr>
          <t>isc:</t>
        </r>
        <r>
          <rPr>
            <sz val="9"/>
            <color indexed="81"/>
            <rFont val="Tahoma"/>
            <family val="2"/>
          </rPr>
          <t xml:space="preserve">
המטבח בדירה מיועד למסגרות שאין בהן מטבח טיפולי</t>
        </r>
      </text>
    </comment>
    <comment ref="F30" authorId="0" shapeId="0">
      <text>
        <r>
          <rPr>
            <b/>
            <sz val="9"/>
            <color indexed="81"/>
            <rFont val="Tahoma"/>
            <family val="2"/>
          </rPr>
          <t>isc:</t>
        </r>
        <r>
          <rPr>
            <sz val="9"/>
            <color indexed="81"/>
            <rFont val="Tahoma"/>
            <family val="2"/>
          </rPr>
          <t xml:space="preserve">
המטבח בדירה מיועד למסגרות שאין בהן מטבח טיפולי</t>
        </r>
      </text>
    </comment>
  </commentList>
</comments>
</file>

<file path=xl/comments4.xml><?xml version="1.0" encoding="utf-8"?>
<comments xmlns="http://schemas.openxmlformats.org/spreadsheetml/2006/main">
  <authors>
    <author>isc</author>
  </authors>
  <commentList>
    <comment ref="A5" authorId="0" shapeId="0">
      <text>
        <r>
          <rPr>
            <sz val="10.5"/>
            <color indexed="81"/>
            <rFont val="Tahoma"/>
            <family val="2"/>
          </rPr>
          <t>בתנאי שיש משטח מיועד מתאים שהוכשר לכך בשטח בית הספר.</t>
        </r>
      </text>
    </comment>
    <comment ref="A26" authorId="0" shapeId="0">
      <text>
        <r>
          <rPr>
            <sz val="10.5"/>
            <color indexed="81"/>
            <rFont val="Tahoma"/>
            <family val="2"/>
          </rPr>
          <t>בתנאי של מערכת חשמל תלת פאזי.</t>
        </r>
      </text>
    </comment>
    <comment ref="A47" authorId="0" shapeId="0">
      <text>
        <r>
          <rPr>
            <sz val="10.5"/>
            <color indexed="81"/>
            <rFont val="Tahoma"/>
            <family val="2"/>
          </rPr>
          <t xml:space="preserve">בתנאי של קיום חדר נפרד וחשמל תלת פאזי.
</t>
        </r>
      </text>
    </comment>
    <comment ref="A78" authorId="0" shapeId="0">
      <text>
        <r>
          <rPr>
            <sz val="10.5"/>
            <color indexed="81"/>
            <rFont val="Tahoma"/>
            <family val="2"/>
          </rPr>
          <t>בתנאי של חדר מתאים עם איוורור נאות וחשמל תלת פאזי.</t>
        </r>
        <r>
          <rPr>
            <sz val="9"/>
            <color indexed="81"/>
            <rFont val="Tahoma"/>
            <family val="2"/>
          </rPr>
          <t xml:space="preserve">
</t>
        </r>
      </text>
    </comment>
    <comment ref="F78" authorId="0" shapeId="0">
      <text>
        <r>
          <rPr>
            <sz val="10.5"/>
            <color indexed="81"/>
            <rFont val="Tahoma"/>
            <family val="2"/>
          </rPr>
          <t>בתנאי של חדר מתאים עם איוורור נאות וחשמל תלת פאזי.</t>
        </r>
        <r>
          <rPr>
            <sz val="9"/>
            <color indexed="81"/>
            <rFont val="Tahoma"/>
            <family val="2"/>
          </rPr>
          <t xml:space="preserve">
</t>
        </r>
      </text>
    </comment>
  </commentList>
</comments>
</file>

<file path=xl/sharedStrings.xml><?xml version="1.0" encoding="utf-8"?>
<sst xmlns="http://schemas.openxmlformats.org/spreadsheetml/2006/main" count="989" uniqueCount="660">
  <si>
    <t>תקן הצטידות מעונות יום שיקומיים</t>
  </si>
  <si>
    <r>
      <t>1.</t>
    </r>
    <r>
      <rPr>
        <b/>
        <sz val="7"/>
        <color theme="1"/>
        <rFont val="Times New Roman"/>
        <family val="1"/>
      </rPr>
      <t xml:space="preserve">      </t>
    </r>
    <r>
      <rPr>
        <b/>
        <u/>
        <sz val="12"/>
        <color theme="1"/>
        <rFont val="Arial"/>
        <family val="2"/>
      </rPr>
      <t xml:space="preserve">רקע כללי </t>
    </r>
  </si>
  <si>
    <t>1.1. כל גוף העומד בקריטריונים להגשת בקשת סיוע מהקרן לפיתוח שירותים לנכים[1], רשאי להגיש בקשה לסיוע מהקרן וכל בקשה תבדק לגופו של עניין.</t>
  </si>
  <si>
    <r>
      <t>1.3.</t>
    </r>
    <r>
      <rPr>
        <sz val="7"/>
        <color theme="1"/>
        <rFont val="Times New Roman"/>
        <family val="1"/>
      </rPr>
      <t xml:space="preserve"> </t>
    </r>
    <r>
      <rPr>
        <sz val="12"/>
        <color theme="1"/>
        <rFont val="Arial"/>
        <family val="2"/>
      </rPr>
      <t>הסיוע של הקרן בהצטיידות מתמקד בציוד טיפולי בכיתות האם, בחדרי הטיפול ובחצר. הסיוע אינו כולל ציוד מטבח וציוד משרדי.</t>
    </r>
  </si>
  <si>
    <t xml:space="preserve">1.4. התקן מסתמך על תקנות מעונות יום שיקומיים (רישוי, סל שירותים לפעוטות עם מוגבלות ותנאי טיפול בהם), תשס"ח-2008, ותקנות התאמות נגישות כיום[2]. </t>
  </si>
  <si>
    <r>
      <t>2.</t>
    </r>
    <r>
      <rPr>
        <b/>
        <sz val="7"/>
        <color theme="1"/>
        <rFont val="Times New Roman"/>
        <family val="1"/>
      </rPr>
      <t xml:space="preserve">      </t>
    </r>
    <r>
      <rPr>
        <b/>
        <u/>
        <sz val="12"/>
        <color theme="1"/>
        <rFont val="Arial"/>
        <family val="2"/>
      </rPr>
      <t>תנאים מקדימים לרכישת ציוד שיקומי</t>
    </r>
  </si>
  <si>
    <r>
      <t>2.1.</t>
    </r>
    <r>
      <rPr>
        <sz val="7"/>
        <color theme="1"/>
        <rFont val="Times New Roman"/>
        <family val="1"/>
      </rPr>
      <t xml:space="preserve"> </t>
    </r>
    <r>
      <rPr>
        <sz val="12"/>
        <color theme="1"/>
        <rFont val="Arial"/>
        <family val="2"/>
      </rPr>
      <t>על המעון לעמוד בדרישות המשרדים ובתקנות הנגישות למבנה ייעודי.</t>
    </r>
  </si>
  <si>
    <r>
      <t>2.2.</t>
    </r>
    <r>
      <rPr>
        <sz val="7"/>
        <color theme="1"/>
        <rFont val="Times New Roman"/>
        <family val="1"/>
      </rPr>
      <t xml:space="preserve"> </t>
    </r>
    <r>
      <rPr>
        <sz val="12"/>
        <color theme="1"/>
        <rFont val="Arial"/>
        <family val="2"/>
      </rPr>
      <t xml:space="preserve">גודל חללי המעון לא יפחתו מהמינימום שנקבע בתקנות מעונות היום השיקומיים. </t>
    </r>
  </si>
  <si>
    <r>
      <t>2.3.</t>
    </r>
    <r>
      <rPr>
        <sz val="7"/>
        <color theme="1"/>
        <rFont val="Times New Roman"/>
        <family val="1"/>
      </rPr>
      <t xml:space="preserve"> </t>
    </r>
    <r>
      <rPr>
        <sz val="12"/>
        <color theme="1"/>
        <rFont val="Arial"/>
        <family val="2"/>
      </rPr>
      <t xml:space="preserve">במעון חייבים להיות מרחבי טיפול בהתאם לגודל המעון. (תואמים את היקף המשרות, מטפלים, וילדים) </t>
    </r>
  </si>
  <si>
    <t xml:space="preserve">2.4. במעון תנאים אקוסטיים מתאימים ובידוד מרעשים, כולל אלמנטים נדרשים עפ"י תנאי הסביבה[3]. </t>
  </si>
  <si>
    <r>
      <t>2.5.</t>
    </r>
    <r>
      <rPr>
        <sz val="7"/>
        <color theme="1"/>
        <rFont val="Times New Roman"/>
        <family val="1"/>
      </rPr>
      <t xml:space="preserve"> </t>
    </r>
    <r>
      <rPr>
        <sz val="12"/>
        <color theme="1"/>
        <rFont val="Arial"/>
        <family val="2"/>
      </rPr>
      <t xml:space="preserve">נדרש מקום לאחסון הציוד השיקומי. </t>
    </r>
  </si>
  <si>
    <r>
      <t>2.6.</t>
    </r>
    <r>
      <rPr>
        <sz val="7"/>
        <color theme="1"/>
        <rFont val="Times New Roman"/>
        <family val="1"/>
      </rPr>
      <t xml:space="preserve"> </t>
    </r>
    <r>
      <rPr>
        <sz val="12"/>
        <color theme="1"/>
        <rFont val="Arial"/>
        <family val="2"/>
      </rPr>
      <t>השימוש בציוד השיקומי יעשה בהנחיית עובד מקצועות הבריאות ובאחריותו המקצועית.</t>
    </r>
  </si>
  <si>
    <r>
      <t>2.7.</t>
    </r>
    <r>
      <rPr>
        <sz val="7"/>
        <color theme="1"/>
        <rFont val="Times New Roman"/>
        <family val="1"/>
      </rPr>
      <t xml:space="preserve"> </t>
    </r>
    <r>
      <rPr>
        <sz val="12"/>
        <color theme="1"/>
        <rFont val="Arial"/>
        <family val="2"/>
      </rPr>
      <t>תינתן עדיפות לרכישת ציוד תוצרת הארץ.</t>
    </r>
  </si>
  <si>
    <r>
      <t>2.8.</t>
    </r>
    <r>
      <rPr>
        <sz val="7"/>
        <color theme="1"/>
        <rFont val="Times New Roman"/>
        <family val="1"/>
      </rPr>
      <t xml:space="preserve"> </t>
    </r>
    <r>
      <rPr>
        <sz val="12"/>
        <color theme="1"/>
        <rFont val="Arial"/>
        <family val="2"/>
      </rPr>
      <t>מקום לאחסון כסאות הסעה.</t>
    </r>
  </si>
  <si>
    <r>
      <t>3.</t>
    </r>
    <r>
      <rPr>
        <b/>
        <sz val="7"/>
        <color theme="1"/>
        <rFont val="Times New Roman"/>
        <family val="1"/>
      </rPr>
      <t xml:space="preserve">      </t>
    </r>
    <r>
      <rPr>
        <b/>
        <u/>
        <sz val="12"/>
        <color theme="1"/>
        <rFont val="Arial"/>
        <family val="2"/>
      </rPr>
      <t>חישוב תקציב עפ"י אפיון המעון וחללי המבנה</t>
    </r>
  </si>
  <si>
    <r>
      <t>3.1.</t>
    </r>
    <r>
      <rPr>
        <sz val="7"/>
        <color theme="1"/>
        <rFont val="Times New Roman"/>
        <family val="1"/>
      </rPr>
      <t xml:space="preserve"> </t>
    </r>
    <r>
      <rPr>
        <sz val="12"/>
        <color theme="1"/>
        <rFont val="Arial"/>
        <family val="2"/>
      </rPr>
      <t xml:space="preserve">תקצוב - הסכומים בטבלה הם מרביים ומאפשרים מענים לצרכים מגוונים. המוסד אינו מתחייב להקצאה המקסימאלית. סכומי ההצטיידות יוקצו בעיקר עפ"י הפרמטרים הבאים:  </t>
    </r>
  </si>
  <si>
    <r>
      <t>§</t>
    </r>
    <r>
      <rPr>
        <sz val="7"/>
        <color theme="1"/>
        <rFont val="Times New Roman"/>
        <family val="1"/>
      </rPr>
      <t xml:space="preserve">         </t>
    </r>
    <r>
      <rPr>
        <sz val="12"/>
        <color theme="1"/>
        <rFont val="Arial"/>
        <family val="2"/>
      </rPr>
      <t>אפיון צרכי הפעוטות - לדוג', במעון רב נכותי תקצוב ציוד מוטוריקה גסה יהיה גדול יותר ממעון לפעוטות עם אוטיזם בו תקציב הציוד התקשורתי יהיה גדול יותר.</t>
    </r>
  </si>
  <si>
    <r>
      <t>§</t>
    </r>
    <r>
      <rPr>
        <sz val="7"/>
        <color theme="1"/>
        <rFont val="Times New Roman"/>
        <family val="1"/>
      </rPr>
      <t xml:space="preserve">         </t>
    </r>
    <r>
      <rPr>
        <sz val="12"/>
        <color theme="1"/>
        <rFont val="Arial"/>
        <family val="2"/>
      </rPr>
      <t>מספר וגודל חללי הפעילות -  תבחן התאמת החלל המיועד להמצאות הציוד בו ואחסונו.</t>
    </r>
  </si>
  <si>
    <r>
      <t>§</t>
    </r>
    <r>
      <rPr>
        <sz val="7"/>
        <color theme="1"/>
        <rFont val="Times New Roman"/>
        <family val="1"/>
      </rPr>
      <t xml:space="preserve">         </t>
    </r>
    <r>
      <rPr>
        <sz val="12"/>
        <color theme="1"/>
        <rFont val="Arial"/>
        <family val="2"/>
      </rPr>
      <t>גודל חצרות -  תידרש עמידה בתקן.</t>
    </r>
  </si>
  <si>
    <r>
      <t>§</t>
    </r>
    <r>
      <rPr>
        <sz val="7"/>
        <color theme="1"/>
        <rFont val="Times New Roman"/>
        <family val="1"/>
      </rPr>
      <t xml:space="preserve">         </t>
    </r>
    <r>
      <rPr>
        <sz val="12"/>
        <color theme="1"/>
        <rFont val="Arial"/>
        <family val="2"/>
      </rPr>
      <t>בהתחשב בציוד קיים או בסיוע קודם למעון.</t>
    </r>
  </si>
  <si>
    <r>
      <t>3.2.</t>
    </r>
    <r>
      <rPr>
        <sz val="7"/>
        <color theme="1"/>
        <rFont val="Times New Roman"/>
        <family val="1"/>
      </rPr>
      <t xml:space="preserve"> </t>
    </r>
    <r>
      <rPr>
        <sz val="12"/>
        <color theme="1"/>
        <rFont val="Arial"/>
        <family val="2"/>
      </rPr>
      <t xml:space="preserve">תחשיב הצטיידות </t>
    </r>
  </si>
  <si>
    <r>
      <t>4.</t>
    </r>
    <r>
      <rPr>
        <b/>
        <sz val="7"/>
        <color theme="1"/>
        <rFont val="Times New Roman"/>
        <family val="1"/>
      </rPr>
      <t xml:space="preserve">      </t>
    </r>
    <r>
      <rPr>
        <b/>
        <u/>
        <sz val="12"/>
        <color theme="1"/>
        <rFont val="Arial"/>
        <family val="2"/>
      </rPr>
      <t xml:space="preserve">אופן הגשת בקשה </t>
    </r>
  </si>
  <si>
    <t>יש להעביר בקשה מסודרת הכוללת:</t>
  </si>
  <si>
    <r>
      <t>4.1.</t>
    </r>
    <r>
      <rPr>
        <sz val="7"/>
        <color theme="1"/>
        <rFont val="Times New Roman"/>
        <family val="1"/>
      </rPr>
      <t xml:space="preserve"> </t>
    </r>
    <r>
      <rPr>
        <sz val="12"/>
        <color theme="1"/>
        <rFont val="Arial"/>
        <family val="2"/>
      </rPr>
      <t>חומר רקע על המעון תוך התייחסות לאוכלוסיית יעד, נתוני מבנה, פעילויות, תוכניות, וצוות רלוונטי.</t>
    </r>
  </si>
  <si>
    <r>
      <t>4.2.</t>
    </r>
    <r>
      <rPr>
        <sz val="7"/>
        <color theme="1"/>
        <rFont val="Times New Roman"/>
        <family val="1"/>
      </rPr>
      <t xml:space="preserve"> </t>
    </r>
    <r>
      <rPr>
        <sz val="12"/>
        <color theme="1"/>
        <rFont val="Arial"/>
        <family val="2"/>
      </rPr>
      <t>רציונל כללי לגבי מהות הבקשה.</t>
    </r>
  </si>
  <si>
    <r>
      <t>4.3.</t>
    </r>
    <r>
      <rPr>
        <sz val="7"/>
        <color theme="1"/>
        <rFont val="Times New Roman"/>
        <family val="1"/>
      </rPr>
      <t xml:space="preserve"> </t>
    </r>
    <r>
      <rPr>
        <sz val="12"/>
        <color theme="1"/>
        <rFont val="Arial"/>
        <family val="2"/>
      </rPr>
      <t>מסמך ממשרד הרווחה לגבי הצורך בהצטיידות המעון והצפי לשנים הקרובות.</t>
    </r>
  </si>
  <si>
    <t>4.4. מידע לגבי צוות מקצועי טיפולי ושעות עבודה שבועיות. לזכאות קבלת ציוד טיפולי יש לעמוד במינימום שעות טיפול, העומדות על 5 ש"ש לכל תחום טיפולי[4].</t>
  </si>
  <si>
    <r>
      <t>4.5.</t>
    </r>
    <r>
      <rPr>
        <sz val="7"/>
        <color theme="1"/>
        <rFont val="Times New Roman"/>
        <family val="1"/>
      </rPr>
      <t xml:space="preserve"> </t>
    </r>
    <r>
      <rPr>
        <sz val="12"/>
        <color theme="1"/>
        <rFont val="Arial"/>
        <family val="2"/>
      </rPr>
      <t>רשימת ציוד קיים (במידה ויש).</t>
    </r>
  </si>
  <si>
    <r>
      <t>4.8.</t>
    </r>
    <r>
      <rPr>
        <sz val="7"/>
        <color theme="1"/>
        <rFont val="Times New Roman"/>
        <family val="1"/>
      </rPr>
      <t xml:space="preserve"> </t>
    </r>
    <r>
      <rPr>
        <sz val="12"/>
        <color theme="1"/>
        <rFont val="Arial"/>
        <family val="2"/>
      </rPr>
      <t>עם הגשת הבקשה יש לצרף "שרטוט פריסה" מתוכנן של הציוד בחדרים המיועדים ובחצר.</t>
    </r>
  </si>
  <si>
    <t xml:space="preserve">[2] תקנות התאמות נגישות. מתבסס על חוק שוויון זכויות לאנשים עם מוגבלות, התשנ"ח – 1998 , פרק הנגישות. יש לציין כי במסמך מצוינים רק עיקרי התקנות. באחריות המפעיל עמידה בכל דרישות התקנות.  </t>
  </si>
  <si>
    <t>[3] תקרה אקוסטית, רצפת pvc, חיפוי קירות, חלונות, מזגן.</t>
  </si>
  <si>
    <t>[4] פיזיותרפיה, ריפוי בעיסוק, קלינאית תקשורת, הבעה ויצירה.</t>
  </si>
  <si>
    <t xml:space="preserve">המוסד לביטוח הלאומי, באמצעות הקרן לפיתוח שירותים לנכים, מסייע בפיתוח מענים לצרכים של פעוטות עם צרכים מיוחדים. במסגרת זאת מסייע בהקמת מעונות יום שיקומיים והצטיידותם. </t>
  </si>
  <si>
    <t>הקרן רואה חשיבות רבה במתן מענה טיפולי הולם בגיל הרך מתוך הנחת יסוד שאיתור וטיפול מוקדם מסייע במיצוי הפוטנציאל השיקומי של הפעוט.</t>
  </si>
  <si>
    <r>
      <t>1.2.</t>
    </r>
    <r>
      <rPr>
        <sz val="7"/>
        <color theme="1"/>
        <rFont val="Times New Roman"/>
        <family val="1"/>
      </rPr>
      <t xml:space="preserve"> </t>
    </r>
    <r>
      <rPr>
        <sz val="12"/>
        <color theme="1"/>
        <rFont val="Arial"/>
        <family val="2"/>
      </rPr>
      <t xml:space="preserve"> מטרת תקן זה הינה לסייע לגופים המגישים בקשת הצטיידות לבנות את בקשתם בצורה מקצועית תוך חשיבה על מכלול הצרכים הנדרשים. </t>
    </r>
  </si>
  <si>
    <t>התקן נבנה תוך תהליך למידה וחשיבה מקצועית רב מערכתית והוא מתייחס לצרכים בפועל ולטכנולוגיות חדשות.</t>
  </si>
  <si>
    <t xml:space="preserve">[1]  קריטריונים להגשת בקשת סיוע מהקרן מפורטים באתר הביטוח הלאומי  www.btl.gov.il , אגף קרנות, הקרן לפיתוח שירותים לנכים. </t>
  </si>
  <si>
    <t xml:space="preserve"> וחצר קטנה. התקציב המקסימאלי יהיה סכום הטבלאות הבאות: טבלה מס' 1 + טבלה מס' 2 + טבלה מס' 4 + טבלה מס' 5 + טבלה מס' 6 + מחצית מטבלה 6 + טבלה מס' 7 + טבלה מס' 8 (טבלאות 7 , 8 בהתייחסות לחצר הקטנה) </t>
  </si>
  <si>
    <r>
      <t>3.3.</t>
    </r>
    <r>
      <rPr>
        <sz val="7"/>
        <color theme="1"/>
        <rFont val="Times New Roman"/>
        <family val="1"/>
      </rPr>
      <t xml:space="preserve"> </t>
    </r>
    <r>
      <rPr>
        <sz val="12"/>
        <color theme="1"/>
        <rFont val="Arial"/>
        <family val="2"/>
      </rPr>
      <t>מודולאריות המסמך –  מבנה המסמך מאפשר מענה למעונות בכל הרצף הקיים. להלן דוגמה לתחשיב הצטיידות שבו מעון עם כיתת גן רב נכותי אחת, חדר פיזיותרפיה, חדר ריפוי בעיסוק, 2 חדרי קלינאי תקשורת,</t>
    </r>
  </si>
  <si>
    <t>פריט</t>
  </si>
  <si>
    <t>ציוד עזר</t>
  </si>
  <si>
    <t>ציוד חירום</t>
  </si>
  <si>
    <t>ציוד מבואה</t>
  </si>
  <si>
    <t>סה"כ ציוד כללי</t>
  </si>
  <si>
    <t>נושא</t>
  </si>
  <si>
    <t>פריטים</t>
  </si>
  <si>
    <t>שטיח</t>
  </si>
  <si>
    <t>סה"כ עלות משוערת כולל מע"מ</t>
  </si>
  <si>
    <t>צלחת וסטיבולרית</t>
  </si>
  <si>
    <t>חצר קטנה</t>
  </si>
  <si>
    <t>חצר גדולה</t>
  </si>
  <si>
    <t>סכומי סיוע מירביים למעון יום שיקומי</t>
  </si>
  <si>
    <t>פריטים להצטיידות</t>
  </si>
  <si>
    <t>תוספת לפעוטות עם לקויות חושיות</t>
  </si>
  <si>
    <t>ציוד כללי למעון</t>
  </si>
  <si>
    <t>פירוט</t>
  </si>
  <si>
    <t>סכום מירבי כולל מע"מ</t>
  </si>
  <si>
    <t>טבלה 1</t>
  </si>
  <si>
    <t>ציוד כיתת אם</t>
  </si>
  <si>
    <t>רב נכותי</t>
  </si>
  <si>
    <t>אוטיסטים</t>
  </si>
  <si>
    <t>טבלה 2</t>
  </si>
  <si>
    <t>טבלה 3</t>
  </si>
  <si>
    <t>ציוד חדרי טיפול</t>
  </si>
  <si>
    <t>מוטוריקה גסה</t>
  </si>
  <si>
    <t>ריפוי בעיסוק והבעה רגשית</t>
  </si>
  <si>
    <t>קלינאי תקשורת</t>
  </si>
  <si>
    <t>טבלה 4</t>
  </si>
  <si>
    <t>טבלה 5</t>
  </si>
  <si>
    <t>טבלה 6</t>
  </si>
  <si>
    <t>ציוד חדר רחצה ושירותים</t>
  </si>
  <si>
    <t>טבלה 7</t>
  </si>
  <si>
    <t>מצע וקירוי</t>
  </si>
  <si>
    <t>מתקנים</t>
  </si>
  <si>
    <t>טבלה 8</t>
  </si>
  <si>
    <t>טבלה 9</t>
  </si>
  <si>
    <t>כמות תקן</t>
  </si>
  <si>
    <t>עלות ליחידה כולל מע"מ</t>
  </si>
  <si>
    <t>סך עלות כולל מע"מ</t>
  </si>
  <si>
    <t>סך עלות  כולל מע"מ</t>
  </si>
  <si>
    <r>
      <t>§</t>
    </r>
    <r>
      <rPr>
        <sz val="7"/>
        <color theme="1"/>
        <rFont val="Times New Roman"/>
        <family val="1"/>
      </rPr>
      <t xml:space="preserve">         </t>
    </r>
    <r>
      <rPr>
        <sz val="12"/>
        <color theme="1"/>
        <rFont val="Arial"/>
        <family val="2"/>
      </rPr>
      <t xml:space="preserve">במידה ובמעון יותר מכיתת גן אחת, סכום תקציב הכיתה יוכפל עפ"י מספר כיתות הגן - </t>
    </r>
    <r>
      <rPr>
        <sz val="12"/>
        <color rgb="FFFF0000"/>
        <rFont val="Arial"/>
        <family val="2"/>
      </rPr>
      <t>ובהתאם לשיקול דעת יועץ/ת ורכז ביטוח לאומי</t>
    </r>
  </si>
  <si>
    <r>
      <t>§</t>
    </r>
    <r>
      <rPr>
        <sz val="7"/>
        <color theme="1"/>
        <rFont val="Times New Roman"/>
        <family val="1"/>
      </rPr>
      <t xml:space="preserve">         </t>
    </r>
    <r>
      <rPr>
        <sz val="12"/>
        <color theme="1"/>
        <rFont val="Arial"/>
        <family val="2"/>
      </rPr>
      <t xml:space="preserve">במידה ובמעון יותר מחדר טיפולים ספציפי אחד, כל חדר טיפולים נוסף יחושב כחצי מסכום חדר טיפולים ראשוני. ( לדוג' שני חדרי קלינאי תקשורת יהיו סך של תקציב חדר קלינאי תקשורת + חצי מהסכום הראשוני ) - </t>
    </r>
    <r>
      <rPr>
        <sz val="12"/>
        <color rgb="FFFF0000"/>
        <rFont val="Arial"/>
        <family val="2"/>
      </rPr>
      <t>החישוב יעשה בהתאם לשיקול דעת יועץ/ת ורכז ביטוח לאומי</t>
    </r>
    <r>
      <rPr>
        <sz val="12"/>
        <color theme="1"/>
        <rFont val="Arial"/>
        <family val="2"/>
      </rPr>
      <t xml:space="preserve">. </t>
    </r>
  </si>
  <si>
    <t>ה מ ו ס ד    ל ב י ט ו ח    ל א ו  מ י</t>
  </si>
  <si>
    <t>קרנות הביטוח הלאומי</t>
  </si>
  <si>
    <t>הקרן לפיתוח שירותים לנכים</t>
  </si>
  <si>
    <t>תאריך הגשת הבקשה:</t>
  </si>
  <si>
    <t>שם הגוף המבקש:</t>
  </si>
  <si>
    <t>ח.פ. הגוף המבקש:</t>
  </si>
  <si>
    <t>דירוג סוציואקונומי של הישוב: (לבחור)</t>
  </si>
  <si>
    <t>גיליון הסיכום מתמלא אוטומטית.</t>
  </si>
  <si>
    <t>שאלון למילוי ע"י הגוף- חובה</t>
  </si>
  <si>
    <t>כתובת הגוף המבקש:</t>
  </si>
  <si>
    <r>
      <t>4.6.</t>
    </r>
    <r>
      <rPr>
        <sz val="7"/>
        <color theme="1"/>
        <rFont val="Times New Roman"/>
        <family val="1"/>
      </rPr>
      <t xml:space="preserve"> </t>
    </r>
    <r>
      <rPr>
        <sz val="12"/>
        <color theme="1"/>
        <rFont val="Arial"/>
        <family val="2"/>
      </rPr>
      <t xml:space="preserve">טבלת פריטים להצטיידות. טבלת הפריטים תכלול פריטים נדרשים בחלוקה עפ"י ייעודם (כיתת אם, חדר טיפולים, חצר). - </t>
    </r>
    <r>
      <rPr>
        <sz val="12"/>
        <color theme="4"/>
        <rFont val="Arial"/>
        <family val="2"/>
      </rPr>
      <t>הורדתי, נמצא בטבלת אקסל שבניתי</t>
    </r>
  </si>
  <si>
    <r>
      <t>4.7.</t>
    </r>
    <r>
      <rPr>
        <sz val="7"/>
        <color theme="1"/>
        <rFont val="Times New Roman"/>
        <family val="1"/>
      </rPr>
      <t xml:space="preserve"> </t>
    </r>
    <r>
      <rPr>
        <sz val="12"/>
        <color theme="1"/>
        <rFont val="Arial"/>
        <family val="2"/>
      </rPr>
      <t xml:space="preserve">יש לבצע את תהליך הגדרת ומיפוי הפריטים הנדרשים בשיתוף צוות מקצועי וחינוכי במעון.- </t>
    </r>
    <r>
      <rPr>
        <sz val="12"/>
        <color theme="4"/>
        <rFont val="Arial"/>
        <family val="2"/>
      </rPr>
      <t>לדעתי המשפט הזה לא מובן</t>
    </r>
  </si>
  <si>
    <t>תקן</t>
  </si>
  <si>
    <t>בקשת הגוף</t>
  </si>
  <si>
    <t>אישור הרכז</t>
  </si>
  <si>
    <t>כמות מבוקשת</t>
  </si>
  <si>
    <t>תקציב מבוקש</t>
  </si>
  <si>
    <t>סטייה מהתקן</t>
  </si>
  <si>
    <t>הערות הגוף</t>
  </si>
  <si>
    <t>המלצת הרכז</t>
  </si>
  <si>
    <t>כמות מאושרת</t>
  </si>
  <si>
    <t>הערות הרכז</t>
  </si>
  <si>
    <t>ריפוי בעיסוק</t>
  </si>
  <si>
    <t>תקציב מאושר</t>
  </si>
  <si>
    <t>דירוג אשכול סוציואקונומי:</t>
  </si>
  <si>
    <t>סה"כ תקציב מבוקש</t>
  </si>
  <si>
    <t>קטגוריה</t>
  </si>
  <si>
    <t>סה"כ בקשה</t>
  </si>
  <si>
    <t>גורם מממן</t>
  </si>
  <si>
    <t>אחוז מימון</t>
  </si>
  <si>
    <t xml:space="preserve">סכום מימון </t>
  </si>
  <si>
    <t>אחוז מימון מקסימלי-ביטוח לאומי</t>
  </si>
  <si>
    <t>מימון עצמי</t>
  </si>
  <si>
    <t>סה"כ</t>
  </si>
  <si>
    <t xml:space="preserve">בקשת הגוף </t>
  </si>
  <si>
    <t xml:space="preserve">אישור הרכז </t>
  </si>
  <si>
    <t xml:space="preserve">תקציב מבוקש </t>
  </si>
  <si>
    <t xml:space="preserve">כמות מאושרת </t>
  </si>
  <si>
    <t xml:space="preserve">כמות מבוקשת </t>
  </si>
  <si>
    <t>מתקני חצר</t>
  </si>
  <si>
    <t>הטיפול יעשה על ידי איש מקצוע שעבר הכשרה מוכרת ומתאימה לטיפול בסנוזלן מעבר למצבת כוח האדם במסגרת  הטיפולית.</t>
  </si>
  <si>
    <t>התקנת מערכת מיזוג ואוורור מתאימה תהיה באחריות המסגרת.</t>
  </si>
  <si>
    <t>מזרונים טיפוליים</t>
  </si>
  <si>
    <t>ארון אחסון</t>
  </si>
  <si>
    <t>מדף אחסון לציוד גדול תלוי</t>
  </si>
  <si>
    <t>כסא מתכוונן</t>
  </si>
  <si>
    <t>כסא מטפל</t>
  </si>
  <si>
    <t>לוח מחיק</t>
  </si>
  <si>
    <t>שולחן מתכוונן חשמלי</t>
  </si>
  <si>
    <t>חבית טיפולית</t>
  </si>
  <si>
    <t>ערסל בד טיפולי</t>
  </si>
  <si>
    <t>וסט נאופרן</t>
  </si>
  <si>
    <t xml:space="preserve">מחשב נייח/נייד עם מסך מגע </t>
  </si>
  <si>
    <t>מדפסת</t>
  </si>
  <si>
    <t>מגן לאייפד + מדבקת זכוכית</t>
  </si>
  <si>
    <t>Apple tv</t>
  </si>
  <si>
    <t>מסך הקרנה נגלל</t>
  </si>
  <si>
    <t>מערכת הפעלת מחשב ע"י מיקוד מבט כולל: מערכת מיקוד מבט, תמיכה ושירות של שנתיים על המערכת מיקוד מבט (כולל התקנה ואינטגרציה למערכת מיקוד מבט, שירותי מעבדה, תמיכה טלפונית ומכשיר חלופי בעת תיקון), מחשב נייד טאבלט, עמוד נייד ומגש תואם למחשב הנייד, תוכנת GRID 3, תמיכה ושרות לשנתיים בתוכנת ה-GRID 3, תוכנת קולפיקס ועלמה רידר 2 התקנה והנגשה, הדרכה של שעתיים.</t>
  </si>
  <si>
    <t xml:space="preserve">Tobii Gaze Viewer </t>
  </si>
  <si>
    <t>ערכת משחקים למערכת מיקוד מבט</t>
  </si>
  <si>
    <t>מערכת מציאות מדומה</t>
  </si>
  <si>
    <t>ארון עזרה ראשונה קטן</t>
  </si>
  <si>
    <t>מיקרוגל (עד 25 ליטר)</t>
  </si>
  <si>
    <t>מעבד מזון (נפח מיכל 1.5 ליטר)</t>
  </si>
  <si>
    <t>מקרר (עד 700 ליטר)</t>
  </si>
  <si>
    <t>מיקסר</t>
  </si>
  <si>
    <t>בלנדר</t>
  </si>
  <si>
    <t>פלטת חימום לשבת</t>
  </si>
  <si>
    <t>קומקום חשמלי</t>
  </si>
  <si>
    <t>תנור בישול ואפייה + כיריים גז</t>
  </si>
  <si>
    <t>מיחם חשמלי</t>
  </si>
  <si>
    <t>מתקן למים חמים/ קרים</t>
  </si>
  <si>
    <t>מדיח כלים</t>
  </si>
  <si>
    <t>מקפיא</t>
  </si>
  <si>
    <t>מכונת וופל בלגי</t>
  </si>
  <si>
    <t>שולחן  אוכל + 4 כסאות</t>
  </si>
  <si>
    <t>עגלת כלים מלוכלים מנירוסטה</t>
  </si>
  <si>
    <t xml:space="preserve">כן ציור </t>
  </si>
  <si>
    <t>שולחן מים</t>
  </si>
  <si>
    <t xml:space="preserve">פופים </t>
  </si>
  <si>
    <t>מתקן לנייר</t>
  </si>
  <si>
    <t>טיפול באומנות</t>
  </si>
  <si>
    <t>מבנה תיאטרון בובות</t>
  </si>
  <si>
    <t>שטיח רצפה</t>
  </si>
  <si>
    <t>רמקול נייד אלחוטי</t>
  </si>
  <si>
    <t>טיפול בדרמה</t>
  </si>
  <si>
    <t>אורגן</t>
  </si>
  <si>
    <t>גיטרה עם תיק</t>
  </si>
  <si>
    <t>מערכת תופים</t>
  </si>
  <si>
    <t>ערכת בידורית</t>
  </si>
  <si>
    <t>טיפול במוזיקה</t>
  </si>
  <si>
    <t>טיפול בתנועה</t>
  </si>
  <si>
    <t>ביבליותרפיה</t>
  </si>
  <si>
    <t>ספסלי ישיבה</t>
  </si>
  <si>
    <t>כוננית משחקים</t>
  </si>
  <si>
    <t>מרחב חברתי</t>
  </si>
  <si>
    <t>חדר רגיעה</t>
  </si>
  <si>
    <t>שולחן תערובת אדמה מילואי</t>
  </si>
  <si>
    <t>רשת תרמית</t>
  </si>
  <si>
    <t>שולחן השרשה</t>
  </si>
  <si>
    <t>ארון כלים כתר פלסטיק</t>
  </si>
  <si>
    <t>מאוורר</t>
  </si>
  <si>
    <t>אביזרי עזר לשימוש בחממה</t>
  </si>
  <si>
    <t>מקדחה עומדת</t>
  </si>
  <si>
    <t>שלייף קטן</t>
  </si>
  <si>
    <t>רוטר + שולחן + סט להבים</t>
  </si>
  <si>
    <t>מחרטה עץ</t>
  </si>
  <si>
    <t>דרמל</t>
  </si>
  <si>
    <t>עפרון צורב</t>
  </si>
  <si>
    <t>גקסון מקצועי</t>
  </si>
  <si>
    <t>משייפת יד</t>
  </si>
  <si>
    <t>מברגה</t>
  </si>
  <si>
    <t>משחזת</t>
  </si>
  <si>
    <t>שואב אבק יעודי לנגרות</t>
  </si>
  <si>
    <t>מלחציים</t>
  </si>
  <si>
    <t>מלחצי זוית</t>
  </si>
  <si>
    <t>שולחן נגרות</t>
  </si>
  <si>
    <t>אקדח סיכות מקצועי</t>
  </si>
  <si>
    <t>משקפי מגן</t>
  </si>
  <si>
    <t>סדנת נגרות</t>
  </si>
  <si>
    <t>ארון השקייה</t>
  </si>
  <si>
    <t>חרמש מוטורי</t>
  </si>
  <si>
    <t>מפוח מוטורי</t>
  </si>
  <si>
    <t>תנור קרמיקה - 130 ליטר</t>
  </si>
  <si>
    <t>תוכנות המרה מקצועיות</t>
  </si>
  <si>
    <t>אוזניות</t>
  </si>
  <si>
    <t>מצלמות HD קטנות</t>
  </si>
  <si>
    <t>כרטיסי זכרון SD גדולים 32GB</t>
  </si>
  <si>
    <t>מיקרופון קונדנסר</t>
  </si>
  <si>
    <t>חצובות לוידאו</t>
  </si>
  <si>
    <t>חצובות לסטילס</t>
  </si>
  <si>
    <t>רפלקטור</t>
  </si>
  <si>
    <t>דימרים</t>
  </si>
  <si>
    <t>סופט בוקס</t>
  </si>
  <si>
    <t>פנס led daylight</t>
  </si>
  <si>
    <t>מצלמות דיגיטליות פשוטות</t>
  </si>
  <si>
    <t>סורק</t>
  </si>
  <si>
    <t>מדפסת נייר צילום</t>
  </si>
  <si>
    <t>לוח חכם-ברקו</t>
  </si>
  <si>
    <t>מקרן</t>
  </si>
  <si>
    <t>כונן חיצוני לגיבוי ואחסון</t>
  </si>
  <si>
    <t>שולחנות כתיבה</t>
  </si>
  <si>
    <t>משטח עריכה 60X120</t>
  </si>
  <si>
    <t>תוכנת עריכה</t>
  </si>
  <si>
    <t>כסאות</t>
  </si>
  <si>
    <t>מעבד מזון</t>
  </si>
  <si>
    <t>משחזת זוית 4-1/2</t>
  </si>
  <si>
    <t>מלטשת אקסצנטרית 5" אלקטרונית</t>
  </si>
  <si>
    <t>משור אנכי אלקטרוני מקיטה</t>
  </si>
  <si>
    <t>מסכת ריתוך אלקטרונית</t>
  </si>
  <si>
    <t>עיפרון חריטה חשמלי - דרמל</t>
  </si>
  <si>
    <t>מלחצי נגרים - רקוקד</t>
  </si>
  <si>
    <t>דיסק וידיה לגילוף 4-1/2"</t>
  </si>
  <si>
    <t>משטח יהלום להשחזה</t>
  </si>
  <si>
    <t>נתב linksys אלחוטי דגם wrt54g</t>
  </si>
  <si>
    <t>כרטיס רשת אלחוטי דגם wusb54gs</t>
  </si>
  <si>
    <t>מתג סיסקו דגם catalyst 2960</t>
  </si>
  <si>
    <t>נתב דגם cisco 1841</t>
  </si>
  <si>
    <t>ממשק לפי שני ממשקים לכל נתב</t>
  </si>
  <si>
    <t>לוחץ rj-45</t>
  </si>
  <si>
    <t>לוחץ קרונה</t>
  </si>
  <si>
    <t>בודק כבלי lan</t>
  </si>
  <si>
    <t>חותך כבלים</t>
  </si>
  <si>
    <t xml:space="preserve">פץ פאנל </t>
  </si>
  <si>
    <t>ארבע סוגי כבלים לתרגול + ראשי מחבר ושקעים - תקציב כולל</t>
  </si>
  <si>
    <t>מגמת תקשוב</t>
  </si>
  <si>
    <t xml:space="preserve">מיקרוגל </t>
  </si>
  <si>
    <t>מגהץ + קרש גיהוץ</t>
  </si>
  <si>
    <t>כיסא רשת לתלמיד</t>
  </si>
  <si>
    <t>שולחן 200/80 למחשב</t>
  </si>
  <si>
    <t>כיסא מורה</t>
  </si>
  <si>
    <t>שולחן מורה 160/70</t>
  </si>
  <si>
    <t>כוננית עץ 200/80/30</t>
  </si>
  <si>
    <t>מחשב כולל מסך ותוכנות</t>
  </si>
  <si>
    <t>מקרן ברקו+זרוע+רמקולים+התקנה</t>
  </si>
  <si>
    <t>ראש אימון טבעי</t>
  </si>
  <si>
    <t>מסגרת שורון לכתיבה ולקריאה</t>
  </si>
  <si>
    <t>מכשיר דיימו</t>
  </si>
  <si>
    <t>סרגל וחרט ברייל</t>
  </si>
  <si>
    <t>מכונת ברייל פרקינס</t>
  </si>
  <si>
    <t>מיקלדת עם תאורה</t>
  </si>
  <si>
    <t>מיקלדת עם אותיות מוגדלות ועם ניגוד חזותי גבוה</t>
  </si>
  <si>
    <t>מכשיר הדפסה הממיר משחור לבן לבלט על נייר מיוחד P.I.A.F</t>
  </si>
  <si>
    <t>קורא מדבקות</t>
  </si>
  <si>
    <t>מילון מדבר עברית אנגלית או ערבית לפי העניין</t>
  </si>
  <si>
    <t>תכנת קול למחשב</t>
  </si>
  <si>
    <t>אביזרים לכתיבה ולקריאה</t>
  </si>
  <si>
    <t>משטח אור לפעילות ראייה</t>
  </si>
  <si>
    <t>שולחן אור לעידוד שימוש בראייה ומיקוד ראייה</t>
  </si>
  <si>
    <t>זכוכית מגדלת בגודל דף A4</t>
  </si>
  <si>
    <t>מגדלת צווארית 3X</t>
  </si>
  <si>
    <t>מגדלת בועה 3X</t>
  </si>
  <si>
    <t>זכוכית מגדלת מצחיה</t>
  </si>
  <si>
    <t>טמס בינוני עם מסך מגע הגדלה בין 20-30X</t>
  </si>
  <si>
    <t>טמס שולחני מרלין הגדלה 70X</t>
  </si>
  <si>
    <t>טמס עם מצלמה הניתנן לכיונון</t>
  </si>
  <si>
    <t>אביזרים לשיפור הראייה</t>
  </si>
  <si>
    <t>מכשיר למקור צליל לפיתוח התמצאות</t>
  </si>
  <si>
    <t xml:space="preserve">טרום מקל לילדים גדולים </t>
  </si>
  <si>
    <t>סטפ היר בתוך מבנה</t>
  </si>
  <si>
    <t>סטפ היר מחוץ למבנה</t>
  </si>
  <si>
    <t>מכשור להתמצאות והניידות</t>
  </si>
  <si>
    <t xml:space="preserve"> בובט מיטת טיפול</t>
  </si>
  <si>
    <t>סולם שבדי ותוספות</t>
  </si>
  <si>
    <t>מקבילים</t>
  </si>
  <si>
    <t>כיסא אקטיבי מיוחד גדול</t>
  </si>
  <si>
    <t>מיטת טיל גדולה</t>
  </si>
  <si>
    <t xml:space="preserve">עמידון גדול כולל תמיכות מרובות </t>
  </si>
  <si>
    <t>הליכון קידמי פשוט</t>
  </si>
  <si>
    <t>הליכון אמות הדראולי</t>
  </si>
  <si>
    <t>ערסלים</t>
  </si>
  <si>
    <t>מנוף רצפה</t>
  </si>
  <si>
    <t>מנופי העמדה</t>
  </si>
  <si>
    <t>אלונקת רחצה</t>
  </si>
  <si>
    <t>הגבהות לאסלה עם ידיות</t>
  </si>
  <si>
    <t>מיטת החתלה כולל מזרן</t>
  </si>
  <si>
    <t>מטבח טיפולי</t>
  </si>
  <si>
    <t>ספה</t>
  </si>
  <si>
    <t>שולחן סלוני</t>
  </si>
  <si>
    <t xml:space="preserve">וילון </t>
  </si>
  <si>
    <t>מסך טלויזיה</t>
  </si>
  <si>
    <t>מתקן תליה לטלויזיה</t>
  </si>
  <si>
    <t>מזנון /מדפים</t>
  </si>
  <si>
    <t>שידה ליד מיטה</t>
  </si>
  <si>
    <t>מכונת כביסה</t>
  </si>
  <si>
    <t>מייבש</t>
  </si>
  <si>
    <t>מתקן לתלית כביסה</t>
  </si>
  <si>
    <t>ארגז כלי עבודה</t>
  </si>
  <si>
    <t>כיריים</t>
  </si>
  <si>
    <t xml:space="preserve">כלי מטבח </t>
  </si>
  <si>
    <t>שולחן אוכל + 4 כסאות</t>
  </si>
  <si>
    <t>מיטה</t>
  </si>
  <si>
    <t>ארון</t>
  </si>
  <si>
    <t>דירת אימון</t>
  </si>
  <si>
    <t>פופים</t>
  </si>
  <si>
    <t>מדפסת משולבת עם יישומי סריקה וצילום, פלט צבעוני</t>
  </si>
  <si>
    <t>מכשיר למינציה</t>
  </si>
  <si>
    <t xml:space="preserve">מערכת הגברה ניידת (FM) הכוללת שני מיקרופונים אלחוטיים לעבודה בו זמנית </t>
  </si>
  <si>
    <t>אקוסטיקה</t>
  </si>
  <si>
    <t>מערכת הגברה סביבתית מסוג FM</t>
  </si>
  <si>
    <t>מערכת FM אישית</t>
  </si>
  <si>
    <t>שלט אלקטרוני</t>
  </si>
  <si>
    <t>מערכת הגברה סביבתית</t>
  </si>
  <si>
    <t>מערכת עזר לשמיעה מסוג לולאת השראה סביבתית</t>
  </si>
  <si>
    <t>שטחים ציבוריים</t>
  </si>
  <si>
    <t>מסך אלקטרוני 42 (LCD) ללוח מודעות אינטרקטיבי כולל מתקן ושליטה מרחוק, מתקן צמוד קיר, הובלה והתקנה</t>
  </si>
  <si>
    <t xml:space="preserve">פעמון עם חיווי חזותי- מערכת הכוללת יחידות  הבזק המחוברת למערכת הצלצול של ביה"ס. עד 8 יח' הבזק </t>
  </si>
  <si>
    <t>גלאי עשן עם חיווי חזותי  המשלב התראה בקול והתראה באור (מהבהב)</t>
  </si>
  <si>
    <t>מיטה סיעודית כולל מזרן רגיל</t>
  </si>
  <si>
    <t>כריות הנקה</t>
  </si>
  <si>
    <t>נדנדה קן לציפור</t>
  </si>
  <si>
    <t xml:space="preserve">מתקן משולב </t>
  </si>
  <si>
    <t>מתקן קפיץ</t>
  </si>
  <si>
    <t>מתקן נדנדות כפול</t>
  </si>
  <si>
    <t>דחיקת רגלים</t>
  </si>
  <si>
    <t>חתירה</t>
  </si>
  <si>
    <t>אופנים עם מושב</t>
  </si>
  <si>
    <t>דחיקת ידים</t>
  </si>
  <si>
    <t>נדנדת מושב</t>
  </si>
  <si>
    <t>שולחן פינג פונג</t>
  </si>
  <si>
    <t>הוקי</t>
  </si>
  <si>
    <t>כדורגל שולחן</t>
  </si>
  <si>
    <t>ילדים</t>
  </si>
  <si>
    <t>לבוגרים 14-21</t>
  </si>
  <si>
    <t>חדר כושר</t>
  </si>
  <si>
    <t>מסלול הליכה חשמלי</t>
  </si>
  <si>
    <t>מסלול מוטורי</t>
  </si>
  <si>
    <t>אופנים + טלויזיה</t>
  </si>
  <si>
    <t>פולי</t>
  </si>
  <si>
    <t>מעמד עם APT</t>
  </si>
  <si>
    <t>אופנים עם משענת</t>
  </si>
  <si>
    <t>קרוסטריינר עם מושב</t>
  </si>
  <si>
    <t>הליכון חשמלי</t>
  </si>
  <si>
    <t>מתקן נשיאה</t>
  </si>
  <si>
    <t>תלת אופן גדול</t>
  </si>
  <si>
    <t>תלת אופן קטן</t>
  </si>
  <si>
    <t>ארון אחסון לקסדות</t>
  </si>
  <si>
    <t>הליכונים חשמליים - שיקומיים</t>
  </si>
  <si>
    <t>אביזרי כח סיבולת</t>
  </si>
  <si>
    <t>אופניים עם תמיכות</t>
  </si>
  <si>
    <t>מתרגם קול לאור</t>
  </si>
  <si>
    <t>ארון איחסון לעזרים</t>
  </si>
  <si>
    <t>טיפול באומנויות</t>
  </si>
  <si>
    <t>ציוד ללקות ראייה</t>
  </si>
  <si>
    <t>פיזיותראפיה</t>
  </si>
  <si>
    <t>חדר סנוזלן</t>
  </si>
  <si>
    <t>מגמת ניהול עסקים</t>
  </si>
  <si>
    <t>מערכת הגברה ניידת (FM)</t>
  </si>
  <si>
    <t>תקן לחדר קל"ת</t>
  </si>
  <si>
    <t>תקן לחדר כיתת לימוד</t>
  </si>
  <si>
    <t>מערכות עזר לשמיעה</t>
  </si>
  <si>
    <t>סה"כ עלות מערכת הגברה ניידת (FM)</t>
  </si>
  <si>
    <t>סה"כ עלות אקוסטיקה</t>
  </si>
  <si>
    <t>סה"כ עלות מערכות עזר לשמיעה</t>
  </si>
  <si>
    <t>סה"כ עלות אולם</t>
  </si>
  <si>
    <t>סה"כ עלות שטחים ציבוריים</t>
  </si>
  <si>
    <t>וילונות תקציב כולל</t>
  </si>
  <si>
    <t>תאורה ממוקדת להארת פני דוברים/מתורגמן לשס"י (לדג' תאורה במה) תקציב כולל</t>
  </si>
  <si>
    <t>סה"כ עלות אביזרים לכתיבה ולקריאה</t>
  </si>
  <si>
    <t>סה"כ עלות מכשוב להתמצאות והניידות</t>
  </si>
  <si>
    <t>סה"כ עלות אביזרים לשיפור הראייה</t>
  </si>
  <si>
    <t>סה"כ עלות טיפול באומנות</t>
  </si>
  <si>
    <t>סה"כ עלות חדר רגיעה</t>
  </si>
  <si>
    <t>סה"כ עלות מרחב חברתי</t>
  </si>
  <si>
    <t>סה"כ עלות טיפול בדרמה</t>
  </si>
  <si>
    <t>סה"כ עלות טיפול במוזיקה</t>
  </si>
  <si>
    <t>סה"כ עלות טיפול בתנועה</t>
  </si>
  <si>
    <t>סה"כ עלות ביבליותרפיה</t>
  </si>
  <si>
    <t>חדרי טיפול באומנויות</t>
  </si>
  <si>
    <t>עמידון קידמי כולל תמיכות</t>
  </si>
  <si>
    <t>עמידון אחורי כולל תמיכות</t>
  </si>
  <si>
    <t>סלון</t>
  </si>
  <si>
    <t>סה"כ עלות סלון</t>
  </si>
  <si>
    <t>חדר שינה</t>
  </si>
  <si>
    <t>סה"כ עלות חדר שינה</t>
  </si>
  <si>
    <t>סה"כ עלות חדר כביסה ורחצה</t>
  </si>
  <si>
    <t>חדר כביסה ורחצה</t>
  </si>
  <si>
    <t>סה"כ עלות מטבח</t>
  </si>
  <si>
    <t>סה"כ עלות חממה טיפולית</t>
  </si>
  <si>
    <t>סה"כ עלות סדנת נגרות</t>
  </si>
  <si>
    <t>סה"כ עלות סדנת קרמיקה</t>
  </si>
  <si>
    <t>סה"כ עלות סדנת מולטימדיה וקולנוע</t>
  </si>
  <si>
    <t>סה"כ עלות מגמת תקשוב</t>
  </si>
  <si>
    <t>סה"כ עלות מגמת ניהול עסקים</t>
  </si>
  <si>
    <t>סה"כ עלות מגמת עיצוב שיער וטיפוח החן</t>
  </si>
  <si>
    <t xml:space="preserve">מגמת עיצוב שיער וטיפוח החן </t>
  </si>
  <si>
    <t xml:space="preserve">מדרגות ארוביות </t>
  </si>
  <si>
    <t>משטח גומי עלות למ"ר 1</t>
  </si>
  <si>
    <t>סיכום בקשה להצטיידות - בית ספר לחינוך מיוחד</t>
  </si>
  <si>
    <t>סה"כ עלות משחקים ואביזרי עזר</t>
  </si>
  <si>
    <t>משחקים ואביזרי עזר לתפקוד במטבח ובבית</t>
  </si>
  <si>
    <t>חלל החדר יהיה 20 מ"ר מינימום, מינימום פעילות של 15 ש"ש ייעודיות לטיפול בסנוזלן.</t>
  </si>
  <si>
    <t>חדרי סדנאות ומגמות</t>
  </si>
  <si>
    <t>ציוד ללקויות שמיעה</t>
  </si>
  <si>
    <t>מנורת שולחן עם זרוע גמישה ועמעם</t>
  </si>
  <si>
    <t>כרטיסים לאבחון שרידי ראייה</t>
  </si>
  <si>
    <t>מגדלת בלי תאורה 5X  3X</t>
  </si>
  <si>
    <t>מגדלת עם תאורה 3X</t>
  </si>
  <si>
    <t>זכוכית מגדלת על (מתקן) רגל</t>
  </si>
  <si>
    <t>מסנני NoIR</t>
  </si>
  <si>
    <t xml:space="preserve">תקן </t>
  </si>
  <si>
    <t xml:space="preserve">  </t>
  </si>
  <si>
    <t>קלינאית תקשורת</t>
  </si>
  <si>
    <t>ציוד ללקות שמיעה</t>
  </si>
  <si>
    <t>סדנאות-מגמות</t>
  </si>
  <si>
    <t>ציוד ללקויות ראייה</t>
  </si>
  <si>
    <t>חדר קלינאית תקשורת</t>
  </si>
  <si>
    <t xml:space="preserve">שואב אבק </t>
  </si>
  <si>
    <t>סדנת מולטימדיה וקולנוע- לקבוצה של 5 תלמידים ומורה</t>
  </si>
  <si>
    <t>תיאור הצורך בפריט/בציוד</t>
  </si>
  <si>
    <t>כמות פריטים/ציוד (מספר יחידות)</t>
  </si>
  <si>
    <t>סה"כ מחיר לפי ההצעה הזולה (ב - ₪, כולל מע"מ)</t>
  </si>
  <si>
    <t xml:space="preserve">שלד החממה-8X5 מ' מפרופיל ברזל  </t>
  </si>
  <si>
    <t>קירוי+ וילונות/ תריסים - כיסוי מלא מפוליקרבונט עם פתחי איוורור הסגורים בתריסים</t>
  </si>
  <si>
    <t>שולחנות גידול - מפרופיל ברזל מגולוון מכוסה בפנל פלסטיק ממוקמים בצידי החממה</t>
  </si>
  <si>
    <t>מערכת מים - מחשב שולט על 2 ברזים האחד על 4 קווי מתזים בגובה מרזב החממה והשני מחובר לשולחן ההשרשה</t>
  </si>
  <si>
    <t xml:space="preserve">ארון חשמל - מוגן מים </t>
  </si>
  <si>
    <t>הובלה ובניית המבנה - על משטח קרקע מותאם</t>
  </si>
  <si>
    <t xml:space="preserve">כלי עבודה ידניים כולל מריצה, מגרפות, אתים, מזמרות ועוד </t>
  </si>
  <si>
    <t>עמדות עריכה Premier - מחשב עם חומרה מקצועית ויעודית לעריכת וידאו עיצוב ואנימציה</t>
  </si>
  <si>
    <t>עמדת עריכה Mac - מחשב מקינטוש המיועד למגזר עורכי וידיאו מוזיקאים וגרפיקאים למיקסום תוצאות העריכה, העיצוב והאנימציה</t>
  </si>
  <si>
    <t>מצלמה מקצועית - מצלמה איכותית כבסיס לכל נושאי העריכה והעיצוב</t>
  </si>
  <si>
    <t>שולחנות מתכוננים - המאפשרים לשנות את גובה שולחן העבודה לעמידה, ישיבה/כסא גלגלים לפי הצורך</t>
  </si>
  <si>
    <t>עמדת עבודה כולל ארון ומגירות לציוד ומראה</t>
  </si>
  <si>
    <t xml:space="preserve">הגשת בקשה להצטיידות לפי תקן מוגבלת להיקף הסיוע המוגדר בקול הקורא </t>
  </si>
  <si>
    <t>סך הכל כולל מע"מ בקשת הגוף</t>
  </si>
  <si>
    <t>סך הכל כולל מע"מ מאושר</t>
  </si>
  <si>
    <t>אחוז מימון מקסימלי לפי דירוג אשכול לאישור הוועדה</t>
  </si>
  <si>
    <t xml:space="preserve">ציוד ייעודי למגמות סדנאות </t>
  </si>
  <si>
    <t>מגוון סוגי כדורים (סכום גלובלי)</t>
  </si>
  <si>
    <t>משאבה חשמלית לכדורים</t>
  </si>
  <si>
    <t>גלילים בגדלים שונים (סכום גלובלי)</t>
  </si>
  <si>
    <t>כריות שונות כמו: פיתה, פילאטיס, תמיכה ועוד (סכום לגלובלי)</t>
  </si>
  <si>
    <t>עזרים לתרגול שיווי משקל כמו: לוח שיווי משקל, מסלול, קורות (סכום גלובלי)</t>
  </si>
  <si>
    <t xml:space="preserve">עזרים לטיפול מוטורי אישי וקבוצתי כמו: גומיות, טבעות, מצנח, מקלות, שקיות שעועית, קונוסים, כדורים, טרבנד, טרפלסט, משקולות לידיים ולרגלים (סכום גלובלי) </t>
  </si>
  <si>
    <t xml:space="preserve">מסלול שיווי משקל </t>
  </si>
  <si>
    <t xml:space="preserve">ספסל שבדי </t>
  </si>
  <si>
    <t>סולם חבלים מרובע לטיפוס</t>
  </si>
  <si>
    <t>מדרגות שיקומיות מעץ</t>
  </si>
  <si>
    <t>שרפרפי עץ 5 שלבים</t>
  </si>
  <si>
    <t>עגלה לאימון הליכה</t>
  </si>
  <si>
    <t>סקוטר מרופד</t>
  </si>
  <si>
    <t>טרמפולינה עם רשת 140 ס"מ</t>
  </si>
  <si>
    <t>מנהרת זחילה מתקפלת</t>
  </si>
  <si>
    <t>צלחת ווסטיבולרית</t>
  </si>
  <si>
    <t>בריכת כדורים + כדורים</t>
  </si>
  <si>
    <t>משחקים לטיפול (גריה, מרחב, תפיסה, קוגניציה) (סכום גלובלי)</t>
  </si>
  <si>
    <t>מחשב נייח כולל: מסך, מקלדת, 
עכבר, מערכת הפעלה</t>
  </si>
  <si>
    <t xml:space="preserve">מראה קבועה לקיר לא שבירה עם ווילון </t>
  </si>
  <si>
    <t>מראה ניידת לא שבירה עם מסגרת עץ</t>
  </si>
  <si>
    <t>לוח לבד לקיר</t>
  </si>
  <si>
    <t>כסא למטפל</t>
  </si>
  <si>
    <t>שולחן למטפל</t>
  </si>
  <si>
    <t>כסא לילד</t>
  </si>
  <si>
    <t>ארון אחסון ציוד</t>
  </si>
  <si>
    <t>ארון אחסון עם מגירות לציוד קטן</t>
  </si>
  <si>
    <t>שולחן אחות אילמת</t>
  </si>
  <si>
    <t>עזרי כוח וסיבולת (סכום גלובלי)</t>
  </si>
  <si>
    <t>מקרן ייעודי לחדר סנוזלן</t>
  </si>
  <si>
    <t>עמוד בועות עם אבזור</t>
  </si>
  <si>
    <t xml:space="preserve">זרקור אפקטים לחדר סנוזלן </t>
  </si>
  <si>
    <t>יער סיבים אופטיפיים תלוי</t>
  </si>
  <si>
    <t>פוף כרית</t>
  </si>
  <si>
    <t>תוף פנטאם אינטראאקטיבי</t>
  </si>
  <si>
    <t>תאורת לד היקפי</t>
  </si>
  <si>
    <t>מנהרת אורות לד</t>
  </si>
  <si>
    <t>מקרן כוכבים ליזר</t>
  </si>
  <si>
    <t>ריפוד קירות ורצפה במזרונים (מחיר למ"ר)</t>
  </si>
  <si>
    <t xml:space="preserve">מערכת שמע מותאמת לחדר </t>
  </si>
  <si>
    <t>מערכת חשמל מותאמת - 
כולל - מתגים והתקנה</t>
  </si>
  <si>
    <t>ערכה טקטילית ואביזרי גריה</t>
  </si>
  <si>
    <t>התקנת ציוד בחדר סנוזלן</t>
  </si>
  <si>
    <t>התניות לאישור חדר סנוזלן:</t>
  </si>
  <si>
    <t>התניות לאישור מתקני חצר:</t>
  </si>
  <si>
    <t>התניות לאישור מתקני חדר כושר:</t>
  </si>
  <si>
    <t>בכפוף לתוכנית העמדה ולחדר יעודי לנושא</t>
  </si>
  <si>
    <t>מותנה באיש מקצוע שילווה את הפעילות</t>
  </si>
  <si>
    <t>לא כולל תשתית הנדרשת להנחת משטחי הגומי</t>
  </si>
  <si>
    <t>הצעת מחיר ב'   (ב - ₪, כולל מע"מ)</t>
  </si>
  <si>
    <t>הצעת מחיר א'      (ב - ₪ כולל מע"מ)</t>
  </si>
  <si>
    <t>מצעים ומגבות (סכום גלובלי)</t>
  </si>
  <si>
    <t>חפצי נוי (סכום גלובלי)</t>
  </si>
  <si>
    <t>משחקים לגילאים שונים ופיתוח מושגים ומיומנויות (סכום גלובלי)</t>
  </si>
  <si>
    <t>אביזרי עזר לתפקוד עצמי במטבח ובבית (סכום גלובלי)</t>
  </si>
  <si>
    <t>מגוון בובות תיאטרון, בובות כף יד ואצבע (סכום גובלי)</t>
  </si>
  <si>
    <t>קלפים טיפוליים (סכום גובלי)</t>
  </si>
  <si>
    <t>תחפושות ואביזרי תחפושות (סכום גובלי)</t>
  </si>
  <si>
    <t>אביזרים למשחק דימיון ומשחק סימבולי (סכום גלובלי)</t>
  </si>
  <si>
    <t>קלפים טיפוליים (סכום גלובלי)</t>
  </si>
  <si>
    <t>ספרים (סכום גלובלי)</t>
  </si>
  <si>
    <t>לוח מחיק נייד</t>
  </si>
  <si>
    <t>ארונית לספרים</t>
  </si>
  <si>
    <t xml:space="preserve">שולחן בוץ </t>
  </si>
  <si>
    <t>בית בובות + אביזרים (סכום גלובלי)</t>
  </si>
  <si>
    <t>משחקים בתנועה, אביזרים לקבוצות (סכום גלובלי)</t>
  </si>
  <si>
    <t>משחק סימבולי (סכום גלובלי)</t>
  </si>
  <si>
    <t>ארונית לייבוש ציורים</t>
  </si>
  <si>
    <t>מיניאטורות (דמויות לטיפול רגשי) (סכום גלובלי)</t>
  </si>
  <si>
    <t>משחקים וקלפים טיפוליים (סכום גלובלי)</t>
  </si>
  <si>
    <t>משחקים וספרים (סכום גלובלי)</t>
  </si>
  <si>
    <t>מיכלי אחסון (סכום גלובלי)</t>
  </si>
  <si>
    <t>סדנת מולטימדיה וקולנוע</t>
  </si>
  <si>
    <t>מגמת עיצוב שיער וטיפוח החן</t>
  </si>
  <si>
    <t>משחקי חשיבה ושפה (סכום גלובלי)</t>
  </si>
  <si>
    <t>אביזרים למוטוריקת פה ותחושה (סכום גלובלי)</t>
  </si>
  <si>
    <t>כלי נגינה לפיתוח אבחנה שמיעתית (סכום גלובלי)</t>
  </si>
  <si>
    <t>אפליקציות תת"ח לאייפד  (סכום גלובלי)</t>
  </si>
  <si>
    <t>מחשב נייח כולל: מסך, מקלדת, עכבר, מערכת הפעלה.</t>
  </si>
  <si>
    <t xml:space="preserve">תוכנת גריד למחשב </t>
  </si>
  <si>
    <t>שולחן טלסקופי מתכוונן</t>
  </si>
  <si>
    <t>חבילת תוכנות טיפוליות, ייעודיות לפיתוח שפה, היגויי ואבחנה שמיעתית (סכום גלובלי)</t>
  </si>
  <si>
    <t>חבילת ספרים טיפוליים, ייעודים לפיתוח שפה והיגויי (סכום גלובלי)</t>
  </si>
  <si>
    <t>מחשב ניד טאצ'</t>
  </si>
  <si>
    <t>חבילת מבחנים וכלי הערכה (סכום גלובלי)</t>
  </si>
  <si>
    <t>פלטים קוליים (סכום גלובלי)</t>
  </si>
  <si>
    <t>מתגים (סכום גלובלי)</t>
  </si>
  <si>
    <t xml:space="preserve">מיכלי אחסון </t>
  </si>
  <si>
    <t>נדנדות (סכום גלובלי)</t>
  </si>
  <si>
    <t>מתגים ומתאמי מתגים (סכום גלובלי)</t>
  </si>
  <si>
    <t>זרועות למתגים ולטאבלט (סכום גלובלי)</t>
  </si>
  <si>
    <t>צעצועים מותאמים (סכום גלובלי)</t>
  </si>
  <si>
    <t>עכברים ייחודיים (סכום גלובלי)</t>
  </si>
  <si>
    <t>מקלדות ייחודיות (סכום גלובלי)</t>
  </si>
  <si>
    <t>אביזרי ADL מותאמים (סכום גלובלי)</t>
  </si>
  <si>
    <t>פאזלים ומשחקי תפיסה (סכום גלובלי)</t>
  </si>
  <si>
    <t>משחקי מרחב, בנייה והרכבה (סכום גלובלי)</t>
  </si>
  <si>
    <t>חבית קשיחה מרופדת</t>
  </si>
  <si>
    <t xml:space="preserve">עזרים לטיפול מוטורי אישי וקבוצתי כמו: גומיות, טבעות, מצנח, מקלות, שקיות שעועית, קונוסים, כדורים, טרבנד, טרפלסט (סכום גלובלי) </t>
  </si>
  <si>
    <t>אביזרים לתרגול והפעלת כף היד (סכום גלובלי)</t>
  </si>
  <si>
    <t>אביזרי תחושה וגריה (סכום גלובלי)</t>
  </si>
  <si>
    <t>משחקי תפיסה (סכום גלובלי)</t>
  </si>
  <si>
    <t>משחקי חשיבה ואסטרטגיה (סכום גלובלי)</t>
  </si>
  <si>
    <t>משחקי ריצפה קבוצתיים ענקיים כמו: איקס עיגול, סולמות וחבלים (סכום גלובלי)</t>
  </si>
  <si>
    <t>סטיילוס לאייפד</t>
  </si>
  <si>
    <t>קונסולות משחק</t>
  </si>
  <si>
    <t>מסך טלויזיה והתקנה (להפעלת קונסולת המשחק)</t>
  </si>
  <si>
    <t>כסא טלסקופי מתכוונן לילד</t>
  </si>
  <si>
    <t>התקנות והתאמות (סכום גלובלי)</t>
  </si>
  <si>
    <t>מיטת מים עם חימום</t>
  </si>
  <si>
    <t>בריכת כדורים אינטראקטיבית כולל תאורה, כדורים ומראות</t>
  </si>
  <si>
    <t xml:space="preserve">תנאי חובה: </t>
  </si>
  <si>
    <t>שם בית הספר:</t>
  </si>
  <si>
    <t>כתובת בית הספר:</t>
  </si>
  <si>
    <t>תפקיד איש הקשר בבית הספר:</t>
  </si>
  <si>
    <t>טלפון איש הקשר בבית הספר:</t>
  </si>
  <si>
    <t>מייל איש הקשר בבית הספר:</t>
  </si>
  <si>
    <t>איש הקשר בבית הספר:</t>
  </si>
  <si>
    <t>איש הקשר ברשות/בעלות:</t>
  </si>
  <si>
    <t>תפקיד איש הקשר ברשות/בעלות:</t>
  </si>
  <si>
    <t>מייל איש הקשר ברשות/בעלות:</t>
  </si>
  <si>
    <t>טלפון איש הקשר ברשות/בעלות:</t>
  </si>
  <si>
    <t>מספר התלמידים בבית הספר:</t>
  </si>
  <si>
    <r>
      <rPr>
        <b/>
        <sz val="14"/>
        <color theme="1"/>
        <rFont val="Arial"/>
        <family val="2"/>
      </rPr>
      <t>כוח אדם טיפולי:</t>
    </r>
    <r>
      <rPr>
        <sz val="14"/>
        <color theme="1"/>
        <rFont val="Arial"/>
        <family val="2"/>
      </rPr>
      <t xml:space="preserve">
נדרש מינימום של 5 שעות שבועיות לתחום טיפול במקצועות הבריאות - ריפוי בעיסוק, פיזיותרפיה, קלינאי תקשורת ותרפיה רגשית.
</t>
    </r>
  </si>
  <si>
    <r>
      <rPr>
        <b/>
        <sz val="14"/>
        <color theme="1"/>
        <rFont val="Arial"/>
        <family val="2"/>
      </rPr>
      <t xml:space="preserve">היקף ההצטיידות: </t>
    </r>
    <r>
      <rPr>
        <sz val="14"/>
        <color theme="1"/>
        <rFont val="Arial"/>
        <family val="2"/>
      </rPr>
      <t xml:space="preserve">
היקף ההצטיידות מותנה בהקצאת חדרי טיפול ייעודיים לכל מקצוע טיפולי.
</t>
    </r>
  </si>
  <si>
    <r>
      <rPr>
        <b/>
        <sz val="14"/>
        <color theme="1"/>
        <rFont val="Arial"/>
        <family val="2"/>
      </rPr>
      <t>חדרי טיפול:</t>
    </r>
    <r>
      <rPr>
        <sz val="14"/>
        <color theme="1"/>
        <rFont val="Arial"/>
        <family val="2"/>
      </rPr>
      <t xml:space="preserve">
גודל מינימלי של חדר טיפול פרטני קטן - 12-16 מ"ר.
גודל מינמלי של חדר טיפול פרטני גדול לטיפול הכולל תנועה במרחב  - 20 מ"ר.
</t>
    </r>
  </si>
  <si>
    <t xml:space="preserve">תקציב מאושר </t>
  </si>
  <si>
    <t xml:space="preserve">בריכת כדורים עם כיסוי וכדורים </t>
  </si>
  <si>
    <t>Ipad WIFI</t>
  </si>
  <si>
    <t>מזרן אויר דינאמי (נגד פצעי לחץ)</t>
  </si>
  <si>
    <t>הציוד הנו עבור תרגול ולא עבור שימוש אישי ייעודי עבור תלמיד</t>
  </si>
  <si>
    <t>כיסא ממונע</t>
  </si>
  <si>
    <t>כיסא אקטיבי מיוחד קטן/בינוני</t>
  </si>
  <si>
    <t>הליכונים מסוגים שונים (סכום גלובלי)</t>
  </si>
  <si>
    <t>רולטורים מסוגים שונים (סכום גלובלי)</t>
  </si>
  <si>
    <t>עמידון ישיבה לעמידה עם תמיכות מרובות</t>
  </si>
  <si>
    <t>הליכון ומתרגל הליכה</t>
  </si>
  <si>
    <t>מנוף תקרה כולל מסילות</t>
  </si>
  <si>
    <t>כיסאות רחצה להתנסות (סכום גלובלי)</t>
  </si>
  <si>
    <t xml:space="preserve">כיסא שירותים </t>
  </si>
  <si>
    <t>Ipad  WIFI</t>
  </si>
  <si>
    <t>סוגי תופים שונים: דרבוקה, תופי קונגוס, תוף אקיינוס וכד' (סכום גלובלי)</t>
  </si>
  <si>
    <t>כלי נגינה לעבודה קבוצתית: מצילתיים, תיבה סינית, גביע, משולש, טמבורים, קסילופון וכד'  (סכום גלובלי)</t>
  </si>
  <si>
    <t>אישור הציוד מותנה באיש מקצוע שעבר הכשרה בכל אחד מתחומי התרפיות</t>
  </si>
  <si>
    <t>iPad 12.9 wifi + מגן תואם</t>
  </si>
  <si>
    <t>סרגלי ברייל ללימוד הנדסה</t>
  </si>
  <si>
    <t>טמס קטן קלובר 5   5-7X</t>
  </si>
  <si>
    <t>מבחר צעצועים מעודדי תנועה ומגינים על הגוף (סכום גלובלי)</t>
  </si>
  <si>
    <t>טרום מקל מוצמד עם חגורה</t>
  </si>
  <si>
    <t>אולם בית הספר</t>
  </si>
  <si>
    <t>כלי בישול אחסון הגשה וניקוי (סכום גלובלי)</t>
  </si>
  <si>
    <t>ציוד שניתן רק עבור מגמת בישול ואפיה</t>
  </si>
  <si>
    <t>מטבח טיפולי/מגמת בישול ואפיה</t>
  </si>
  <si>
    <t xml:space="preserve">ארונות ומשטחי עבודה </t>
  </si>
  <si>
    <t>מטבחון</t>
  </si>
  <si>
    <t>מקרר קטן</t>
  </si>
  <si>
    <t>ילדים/בוגרים</t>
  </si>
  <si>
    <t>מותנה בתוכנית העמדה לפי גודל החצר ותקן בטיחות של מתקני חצר</t>
  </si>
  <si>
    <t>מכשירים מותאמים לבוגרים</t>
  </si>
  <si>
    <t>כדור בוסו</t>
  </si>
  <si>
    <t>אופני ידיים ורגלים מתכווננים</t>
  </si>
  <si>
    <t>מכשירים אקטיב - פאסיב</t>
  </si>
  <si>
    <t>קסדות בגדלים שונים (סכום גלובלי)</t>
  </si>
  <si>
    <t>בכפוף לאחסון נכון לאופניים ולקסדות</t>
  </si>
  <si>
    <t xml:space="preserve">מחסן נייד לכלי חקלאות וחומרים </t>
  </si>
  <si>
    <t>חממה טיפולית גודל חממה 5X8/סדנת חקלאות וגינון</t>
  </si>
  <si>
    <t>חממה טיפולית/סדנת חקלאות וגינון</t>
  </si>
  <si>
    <t>מגזמה</t>
  </si>
  <si>
    <t xml:space="preserve">מכסחת </t>
  </si>
  <si>
    <t>מסור שולחני</t>
  </si>
  <si>
    <t>כלי עבודה ידניים (סכום גלובלי)</t>
  </si>
  <si>
    <t>כלי עבודה (סכום גלובלי)</t>
  </si>
  <si>
    <t xml:space="preserve">כסא הידראולי </t>
  </si>
  <si>
    <t xml:space="preserve">עגלת עבודה </t>
  </si>
  <si>
    <t xml:space="preserve">כיור חפיפה </t>
  </si>
  <si>
    <t>כריות מיוחדות (סכום גלובלי)</t>
  </si>
  <si>
    <t>גומיות, כדורי כח ומשקוליות תקציב (סכום גלובלי)</t>
  </si>
  <si>
    <t>קליבות מגדלים שונים (סכום גלובלי)</t>
  </si>
  <si>
    <t>פן לשיער</t>
  </si>
  <si>
    <t>מתקנים וציוד לשירותים ולאמבטיה (סכום גלובלי)</t>
  </si>
  <si>
    <t xml:space="preserve">סה"כ עלות </t>
  </si>
  <si>
    <t>איש קשר ברשות/בעלות:</t>
  </si>
  <si>
    <t>מייל איש קשר ברשות/בעלות:</t>
  </si>
  <si>
    <t>תחום פעילות</t>
  </si>
  <si>
    <t>פירוט הציוד/הפריט</t>
  </si>
  <si>
    <t>תקן הצטיידות לבית ספר לחינוך מיוחד</t>
  </si>
  <si>
    <t xml:space="preserve">תקן זה מיועד לבתי ספר חדשים (החל משנת הלימודים תש"פ 2019-2020) לחינוך מיוחד המוכרים על ידי משרד החינוך ועל פי אישורו. </t>
  </si>
  <si>
    <t xml:space="preserve">הציוד מיועד לחדרי טיפול למקצועות הבריאות, למתקני חצר ולמגמות מקצועיות. </t>
  </si>
  <si>
    <t>כמות החורגת מהתקן יש לנמק בהערות.</t>
  </si>
  <si>
    <t xml:space="preserve">ציוד המתומחר בסכום גלובלי בביצוע יתבקש פירוט המוצרים. </t>
  </si>
  <si>
    <t>הציוד לסדנאות ומגמות מיועד לתלמידים מגיל חטיבה ומעלה.</t>
  </si>
  <si>
    <t>הציוד צריך להיות ממוגן ובטיחותי.</t>
  </si>
  <si>
    <t>סוגי המוגבלויות בבית הספר:</t>
  </si>
  <si>
    <t>סוגי המוגבלויות:</t>
  </si>
  <si>
    <t>טווח גילאי התלמידים בבית הספר:</t>
  </si>
  <si>
    <t>תקן ריפוי בעיסוק</t>
  </si>
  <si>
    <t>תקן פיזיותרפיה</t>
  </si>
  <si>
    <t xml:space="preserve"> פיזיותרפיה</t>
  </si>
  <si>
    <t xml:space="preserve">במסגרת התקן לא ניתן לבקש מימון להצללה </t>
  </si>
  <si>
    <t>סדנת קרמיקה לתלמידים בוגרים</t>
  </si>
  <si>
    <t>אובניים</t>
  </si>
  <si>
    <t>תנור בישול ואפייה</t>
  </si>
  <si>
    <t>חשמלון להפעלת מכשירי חשמל בסביבת הבית באמצעות מתגים</t>
  </si>
  <si>
    <t>סדנת רתכות ומסגרות</t>
  </si>
  <si>
    <t>סה"כ עלות סדנת רתכות ומסגרות</t>
  </si>
  <si>
    <t>כדור מראות + זרקור</t>
  </si>
  <si>
    <t>מכשירים מותאמים לתלמידי בי"ס יסודי</t>
  </si>
  <si>
    <t>יש למלא את העמודות בצבע הבא לפי הצורך:</t>
  </si>
  <si>
    <t>מותנה באיש מקצוע שקיבל הכשרה בתחום, וכולל חדר מינימאלי 20 מ"ר וכן מותנה בתוכנית העמדה.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</si>
</sst>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_ ;_ * \-#,##0_ ;_ * &quot;-&quot;??_ ;_ @_ "/>
    <numFmt numFmtId="165" formatCode="&quot;₪&quot;\ #,##0"/>
    <numFmt numFmtId="166" formatCode="0.0%"/>
    <numFmt numFmtId="167" formatCode="&quot;₪&quot;\ #,##0.0"/>
  </numFmts>
  <fonts count="50" x14ac:knownFonts="1">
    <font>
      <sz val="11"/>
      <color theme="1"/>
      <name val="Arial"/>
      <family val="2"/>
      <charset val="177"/>
      <scheme val="minor"/>
    </font>
    <font>
      <sz val="11"/>
      <color theme="1"/>
      <name val="Arial"/>
      <family val="2"/>
      <charset val="177"/>
      <scheme val="minor"/>
    </font>
    <font>
      <sz val="12"/>
      <color theme="1"/>
      <name val="Times New Roman"/>
      <family val="1"/>
    </font>
    <font>
      <b/>
      <sz val="11"/>
      <color theme="1"/>
      <name val="Arial"/>
      <family val="2"/>
      <scheme val="minor"/>
    </font>
    <font>
      <b/>
      <sz val="12"/>
      <color theme="1"/>
      <name val="Arial"/>
      <family val="2"/>
    </font>
    <font>
      <b/>
      <sz val="7"/>
      <color theme="1"/>
      <name val="Times New Roman"/>
      <family val="1"/>
    </font>
    <font>
      <b/>
      <u/>
      <sz val="12"/>
      <color theme="1"/>
      <name val="Arial"/>
      <family val="2"/>
    </font>
    <font>
      <sz val="12"/>
      <color theme="1"/>
      <name val="Arial"/>
      <family val="2"/>
    </font>
    <font>
      <sz val="7"/>
      <color theme="1"/>
      <name val="Times New Roman"/>
      <family val="1"/>
    </font>
    <font>
      <sz val="12"/>
      <color theme="1"/>
      <name val="Wingdings"/>
      <charset val="2"/>
    </font>
    <font>
      <b/>
      <sz val="14"/>
      <color theme="1"/>
      <name val="Arial"/>
      <family val="2"/>
      <scheme val="minor"/>
    </font>
    <font>
      <sz val="12"/>
      <color theme="1"/>
      <name val="Arial"/>
      <family val="2"/>
      <charset val="177"/>
      <scheme val="minor"/>
    </font>
    <font>
      <sz val="12"/>
      <color rgb="FFFF0000"/>
      <name val="Arial"/>
      <family val="2"/>
    </font>
    <font>
      <b/>
      <sz val="18"/>
      <color theme="1"/>
      <name val="Arial"/>
      <family val="2"/>
      <scheme val="minor"/>
    </font>
    <font>
      <b/>
      <sz val="12"/>
      <color theme="1"/>
      <name val="Arial"/>
      <family val="2"/>
      <scheme val="minor"/>
    </font>
    <font>
      <u/>
      <sz val="11"/>
      <color theme="10"/>
      <name val="Arial"/>
      <family val="2"/>
      <charset val="177"/>
    </font>
    <font>
      <sz val="12"/>
      <color theme="4"/>
      <name val="Arial"/>
      <family val="2"/>
    </font>
    <font>
      <b/>
      <sz val="22"/>
      <color theme="1"/>
      <name val="David"/>
      <family val="2"/>
      <charset val="177"/>
    </font>
    <font>
      <b/>
      <sz val="14"/>
      <color theme="1"/>
      <name val="David"/>
      <family val="2"/>
    </font>
    <font>
      <sz val="14"/>
      <color theme="1"/>
      <name val="David"/>
      <family val="2"/>
    </font>
    <font>
      <b/>
      <sz val="12"/>
      <color theme="1"/>
      <name val="David"/>
      <family val="2"/>
    </font>
    <font>
      <b/>
      <sz val="12"/>
      <color theme="1"/>
      <name val="Arial"/>
      <family val="2"/>
      <charset val="177"/>
      <scheme val="minor"/>
    </font>
    <font>
      <sz val="14"/>
      <color theme="1"/>
      <name val="David"/>
      <family val="2"/>
      <charset val="177"/>
    </font>
    <font>
      <sz val="14"/>
      <color theme="1"/>
      <name val="Arial"/>
      <family val="2"/>
      <charset val="177"/>
      <scheme val="minor"/>
    </font>
    <font>
      <b/>
      <sz val="14"/>
      <color theme="1"/>
      <name val="David"/>
      <family val="2"/>
      <charset val="177"/>
    </font>
    <font>
      <u/>
      <sz val="11"/>
      <color theme="10"/>
      <name val="Arial"/>
      <family val="2"/>
      <charset val="177"/>
      <scheme val="minor"/>
    </font>
    <font>
      <sz val="16"/>
      <color theme="1"/>
      <name val="Arial"/>
      <family val="2"/>
      <charset val="177"/>
      <scheme val="minor"/>
    </font>
    <font>
      <sz val="9"/>
      <color indexed="81"/>
      <name val="Tahoma"/>
      <family val="2"/>
    </font>
    <font>
      <b/>
      <sz val="9"/>
      <color indexed="81"/>
      <name val="Tahoma"/>
      <family val="2"/>
    </font>
    <font>
      <sz val="10.5"/>
      <color indexed="81"/>
      <name val="Tahoma"/>
      <family val="2"/>
    </font>
    <font>
      <sz val="14"/>
      <color theme="1"/>
      <name val="Arial"/>
      <family val="2"/>
    </font>
    <font>
      <sz val="11"/>
      <color theme="1"/>
      <name val="Arial"/>
      <family val="2"/>
    </font>
    <font>
      <sz val="14"/>
      <name val="Arial"/>
      <family val="2"/>
    </font>
    <font>
      <b/>
      <sz val="22"/>
      <color theme="1"/>
      <name val="Arial"/>
      <family val="2"/>
    </font>
    <font>
      <b/>
      <sz val="14"/>
      <color theme="1"/>
      <name val="Arial"/>
      <family val="2"/>
    </font>
    <font>
      <sz val="13.5"/>
      <color theme="1"/>
      <name val="Arial"/>
      <family val="2"/>
    </font>
    <font>
      <b/>
      <sz val="16"/>
      <color theme="1"/>
      <name val="Arial"/>
      <family val="2"/>
      <scheme val="minor"/>
    </font>
    <font>
      <sz val="16"/>
      <color theme="1"/>
      <name val="Arial"/>
      <family val="2"/>
    </font>
    <font>
      <b/>
      <sz val="22"/>
      <name val="Arial"/>
      <family val="2"/>
    </font>
    <font>
      <b/>
      <sz val="11"/>
      <color theme="1"/>
      <name val="Arial"/>
      <family val="2"/>
    </font>
    <font>
      <b/>
      <sz val="14"/>
      <name val="Arial"/>
      <family val="2"/>
    </font>
    <font>
      <sz val="18"/>
      <color theme="1"/>
      <name val="Arial"/>
      <family val="2"/>
      <charset val="177"/>
      <scheme val="minor"/>
    </font>
    <font>
      <sz val="18"/>
      <color theme="1"/>
      <name val="David"/>
      <family val="2"/>
    </font>
    <font>
      <b/>
      <u/>
      <sz val="14"/>
      <color theme="1"/>
      <name val="Arial"/>
      <family val="2"/>
      <scheme val="minor"/>
    </font>
    <font>
      <sz val="14"/>
      <color theme="1"/>
      <name val="Arial"/>
      <family val="2"/>
      <scheme val="minor"/>
    </font>
    <font>
      <u/>
      <sz val="14"/>
      <color theme="10"/>
      <name val="Arial"/>
      <family val="2"/>
      <charset val="177"/>
      <scheme val="minor"/>
    </font>
    <font>
      <u/>
      <sz val="14"/>
      <color theme="10"/>
      <name val="Arial"/>
      <family val="2"/>
      <charset val="177"/>
    </font>
    <font>
      <b/>
      <sz val="18"/>
      <color theme="1"/>
      <name val="Arial"/>
      <family val="2"/>
    </font>
    <font>
      <b/>
      <u/>
      <sz val="16"/>
      <color theme="1"/>
      <name val="Arial"/>
      <family val="2"/>
    </font>
    <font>
      <sz val="14"/>
      <color theme="1"/>
      <name val="Arial"/>
      <family val="2"/>
      <charset val="177"/>
    </font>
  </fonts>
  <fills count="8">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0" fontId="15" fillId="0" borderId="0" applyNumberFormat="0" applyFill="0" applyBorder="0" applyAlignment="0" applyProtection="0">
      <alignment vertical="top"/>
      <protection locked="0"/>
    </xf>
    <xf numFmtId="0" fontId="25" fillId="0" borderId="0" applyNumberFormat="0" applyFill="0" applyBorder="0" applyAlignment="0" applyProtection="0"/>
  </cellStyleXfs>
  <cellXfs count="657">
    <xf numFmtId="0" fontId="0" fillId="0" borderId="0" xfId="0"/>
    <xf numFmtId="17" fontId="3" fillId="0" borderId="0" xfId="0" applyNumberFormat="1" applyFont="1"/>
    <xf numFmtId="0" fontId="2" fillId="0" borderId="0" xfId="0" applyFont="1" applyAlignment="1">
      <alignment horizontal="right" vertical="center" readingOrder="2"/>
    </xf>
    <xf numFmtId="0" fontId="7" fillId="0" borderId="0" xfId="0" applyFont="1"/>
    <xf numFmtId="0" fontId="9" fillId="0" borderId="0" xfId="0" applyFont="1" applyAlignment="1">
      <alignment horizontal="right" vertical="center" readingOrder="2"/>
    </xf>
    <xf numFmtId="0" fontId="4" fillId="0" borderId="0" xfId="0" applyFont="1" applyAlignment="1">
      <alignment horizontal="right" vertical="center" readingOrder="2"/>
    </xf>
    <xf numFmtId="0" fontId="7" fillId="0" borderId="0" xfId="0" applyFont="1" applyAlignment="1">
      <alignment horizontal="right" vertical="center" readingOrder="2"/>
    </xf>
    <xf numFmtId="0" fontId="0" fillId="0" borderId="0" xfId="0" applyAlignment="1">
      <alignment horizontal="right"/>
    </xf>
    <xf numFmtId="0" fontId="10" fillId="0" borderId="0" xfId="0" applyFont="1"/>
    <xf numFmtId="17" fontId="10" fillId="0" borderId="0" xfId="0" applyNumberFormat="1" applyFont="1"/>
    <xf numFmtId="43" fontId="0" fillId="0" borderId="0" xfId="0" applyNumberFormat="1"/>
    <xf numFmtId="0" fontId="0" fillId="0" borderId="0" xfId="0" applyAlignment="1">
      <alignment readingOrder="2"/>
    </xf>
    <xf numFmtId="0" fontId="3" fillId="0" borderId="0" xfId="0" applyFont="1"/>
    <xf numFmtId="0" fontId="0" fillId="0" borderId="1" xfId="0" applyBorder="1"/>
    <xf numFmtId="0" fontId="0" fillId="0" borderId="10" xfId="0" applyBorder="1"/>
    <xf numFmtId="0" fontId="3" fillId="3" borderId="13" xfId="0" applyFont="1" applyFill="1" applyBorder="1"/>
    <xf numFmtId="0" fontId="3" fillId="3" borderId="14" xfId="0" applyFont="1" applyFill="1" applyBorder="1" applyAlignment="1">
      <alignment wrapText="1"/>
    </xf>
    <xf numFmtId="164" fontId="0" fillId="0" borderId="20" xfId="1" applyNumberFormat="1" applyFont="1" applyBorder="1"/>
    <xf numFmtId="0" fontId="0" fillId="0" borderId="25" xfId="0" applyBorder="1"/>
    <xf numFmtId="164" fontId="0" fillId="0" borderId="26" xfId="1" applyNumberFormat="1" applyFont="1" applyBorder="1"/>
    <xf numFmtId="0" fontId="3" fillId="4" borderId="0" xfId="0" applyFont="1" applyFill="1" applyProtection="1">
      <protection locked="0"/>
    </xf>
    <xf numFmtId="0" fontId="0" fillId="0" borderId="0" xfId="0" applyAlignment="1">
      <alignment horizontal="center"/>
    </xf>
    <xf numFmtId="0" fontId="0" fillId="0" borderId="0" xfId="0" applyProtection="1">
      <protection locked="0"/>
    </xf>
    <xf numFmtId="1" fontId="19" fillId="5" borderId="10" xfId="0" applyNumberFormat="1" applyFont="1" applyFill="1" applyBorder="1" applyProtection="1">
      <protection locked="0"/>
    </xf>
    <xf numFmtId="0" fontId="0" fillId="0" borderId="0" xfId="0" applyFill="1"/>
    <xf numFmtId="0" fontId="0" fillId="0" borderId="0" xfId="0" applyBorder="1" applyProtection="1">
      <protection locked="0"/>
    </xf>
    <xf numFmtId="1" fontId="19" fillId="0" borderId="0" xfId="0" applyNumberFormat="1" applyFont="1" applyFill="1" applyBorder="1" applyProtection="1">
      <protection locked="0"/>
    </xf>
    <xf numFmtId="0" fontId="0" fillId="0" borderId="0" xfId="0" applyFill="1" applyBorder="1" applyProtection="1">
      <protection locked="0"/>
    </xf>
    <xf numFmtId="3" fontId="0" fillId="0" borderId="0" xfId="0" applyNumberFormat="1" applyProtection="1">
      <protection locked="0"/>
    </xf>
    <xf numFmtId="165" fontId="0" fillId="0" borderId="0" xfId="0" applyNumberFormat="1" applyProtection="1"/>
    <xf numFmtId="0" fontId="0" fillId="0" borderId="0" xfId="0" applyProtection="1"/>
    <xf numFmtId="0" fontId="0" fillId="0" borderId="5" xfId="0" applyBorder="1" applyProtection="1"/>
    <xf numFmtId="0" fontId="20" fillId="7" borderId="20" xfId="0" applyFont="1" applyFill="1" applyBorder="1" applyAlignment="1" applyProtection="1">
      <alignment horizontal="center" vertical="center" wrapText="1"/>
    </xf>
    <xf numFmtId="0" fontId="11" fillId="0" borderId="0" xfId="0" applyFont="1" applyProtection="1"/>
    <xf numFmtId="0" fontId="20" fillId="7" borderId="15" xfId="0" applyFont="1" applyFill="1" applyBorder="1" applyAlignment="1" applyProtection="1">
      <alignment horizontal="center" vertical="center" wrapText="1" readingOrder="2"/>
    </xf>
    <xf numFmtId="0" fontId="20" fillId="7" borderId="1" xfId="0" applyFont="1" applyFill="1" applyBorder="1" applyAlignment="1" applyProtection="1">
      <alignment horizontal="center" vertical="center" wrapText="1" readingOrder="2"/>
    </xf>
    <xf numFmtId="10" fontId="20" fillId="7" borderId="1" xfId="0" applyNumberFormat="1" applyFont="1" applyFill="1" applyBorder="1" applyAlignment="1" applyProtection="1">
      <alignment horizontal="center" vertical="center" wrapText="1"/>
    </xf>
    <xf numFmtId="0" fontId="21" fillId="0" borderId="0" xfId="0" applyFont="1" applyProtection="1"/>
    <xf numFmtId="0" fontId="19" fillId="0" borderId="0" xfId="0" applyFont="1" applyAlignment="1" applyProtection="1">
      <alignment readingOrder="2"/>
    </xf>
    <xf numFmtId="0" fontId="0" fillId="0" borderId="0" xfId="0" applyFill="1" applyProtection="1">
      <protection locked="0"/>
    </xf>
    <xf numFmtId="0" fontId="11" fillId="0" borderId="0" xfId="0" applyFont="1" applyBorder="1" applyAlignment="1" applyProtection="1">
      <alignment vertical="top" wrapText="1"/>
      <protection locked="0"/>
    </xf>
    <xf numFmtId="0" fontId="0" fillId="0" borderId="4" xfId="0" applyBorder="1" applyProtection="1"/>
    <xf numFmtId="0" fontId="0" fillId="0" borderId="6" xfId="0" applyBorder="1" applyProtection="1"/>
    <xf numFmtId="0" fontId="0" fillId="0" borderId="27" xfId="0" applyBorder="1" applyProtection="1"/>
    <xf numFmtId="0" fontId="3" fillId="0" borderId="0" xfId="0" applyFont="1" applyProtection="1"/>
    <xf numFmtId="0" fontId="0" fillId="0" borderId="28" xfId="0" applyBorder="1" applyProtection="1"/>
    <xf numFmtId="0" fontId="0" fillId="0" borderId="0" xfId="0" applyAlignment="1" applyProtection="1">
      <alignment horizontal="left"/>
    </xf>
    <xf numFmtId="0" fontId="11" fillId="0" borderId="1" xfId="0" applyFont="1" applyBorder="1" applyProtection="1"/>
    <xf numFmtId="0" fontId="11" fillId="0" borderId="0" xfId="0" applyFont="1" applyAlignment="1" applyProtection="1">
      <alignment horizontal="center"/>
    </xf>
    <xf numFmtId="0" fontId="11" fillId="0" borderId="28" xfId="0" applyFont="1" applyBorder="1" applyProtection="1"/>
    <xf numFmtId="0" fontId="14" fillId="0" borderId="0" xfId="0" applyFont="1" applyProtection="1"/>
    <xf numFmtId="0" fontId="0" fillId="0" borderId="0" xfId="0" applyAlignment="1" applyProtection="1">
      <alignment horizontal="right" readingOrder="2"/>
    </xf>
    <xf numFmtId="0" fontId="0" fillId="0" borderId="7" xfId="0" applyBorder="1" applyProtection="1"/>
    <xf numFmtId="0" fontId="0" fillId="0" borderId="8" xfId="0" applyBorder="1" applyProtection="1"/>
    <xf numFmtId="0" fontId="0" fillId="0" borderId="9" xfId="0" applyBorder="1" applyProtection="1"/>
    <xf numFmtId="0" fontId="20" fillId="7" borderId="15" xfId="0" applyFont="1" applyFill="1" applyBorder="1" applyAlignment="1" applyProtection="1">
      <alignment horizontal="center" vertical="center" wrapText="1"/>
    </xf>
    <xf numFmtId="0" fontId="20" fillId="7" borderId="1" xfId="0" applyFont="1" applyFill="1" applyBorder="1" applyAlignment="1" applyProtection="1">
      <alignment horizontal="center" vertical="center" wrapText="1"/>
    </xf>
    <xf numFmtId="0" fontId="23" fillId="0" borderId="0" xfId="0" applyFont="1" applyFill="1" applyBorder="1" applyProtection="1">
      <protection locked="0"/>
    </xf>
    <xf numFmtId="0" fontId="22" fillId="0" borderId="0" xfId="0" applyFont="1" applyAlignment="1" applyProtection="1">
      <alignment horizontal="right"/>
      <protection locked="0"/>
    </xf>
    <xf numFmtId="0" fontId="18" fillId="0" borderId="0" xfId="0" applyFont="1" applyFill="1" applyBorder="1" applyAlignment="1" applyProtection="1">
      <alignment wrapText="1"/>
      <protection locked="0"/>
    </xf>
    <xf numFmtId="0" fontId="24" fillId="0" borderId="0" xfId="0" applyFont="1" applyFill="1" applyBorder="1" applyAlignment="1" applyProtection="1">
      <alignment horizontal="center"/>
    </xf>
    <xf numFmtId="0" fontId="23" fillId="0" borderId="0" xfId="0" applyFont="1" applyBorder="1" applyProtection="1">
      <protection locked="0"/>
    </xf>
    <xf numFmtId="0" fontId="23" fillId="0" borderId="0" xfId="0" applyFont="1" applyFill="1" applyBorder="1" applyAlignment="1" applyProtection="1">
      <alignment horizontal="left"/>
      <protection locked="0"/>
    </xf>
    <xf numFmtId="0" fontId="17" fillId="0" borderId="0" xfId="0" applyFont="1" applyFill="1" applyBorder="1" applyAlignment="1" applyProtection="1"/>
    <xf numFmtId="165" fontId="26" fillId="0" borderId="0" xfId="0" applyNumberFormat="1" applyFont="1" applyFill="1" applyBorder="1" applyAlignment="1" applyProtection="1"/>
    <xf numFmtId="0" fontId="24" fillId="0" borderId="0" xfId="0" applyFont="1" applyFill="1" applyBorder="1" applyAlignment="1" applyProtection="1">
      <alignment horizontal="center"/>
    </xf>
    <xf numFmtId="0" fontId="22" fillId="0" borderId="0" xfId="0" applyFont="1" applyFill="1" applyBorder="1" applyProtection="1">
      <protection locked="0"/>
    </xf>
    <xf numFmtId="0" fontId="0" fillId="0" borderId="0" xfId="0" applyAlignment="1">
      <alignment horizontal="center" vertical="center"/>
    </xf>
    <xf numFmtId="0" fontId="30" fillId="0" borderId="15" xfId="0" applyFont="1" applyBorder="1"/>
    <xf numFmtId="0" fontId="31" fillId="0" borderId="0" xfId="0" applyFont="1" applyProtection="1">
      <protection locked="0"/>
    </xf>
    <xf numFmtId="165" fontId="30" fillId="0" borderId="1" xfId="0" applyNumberFormat="1" applyFont="1" applyBorder="1" applyAlignment="1">
      <alignment horizontal="center" vertical="center"/>
    </xf>
    <xf numFmtId="10" fontId="30" fillId="0" borderId="1" xfId="0" applyNumberFormat="1" applyFont="1" applyBorder="1"/>
    <xf numFmtId="165" fontId="30" fillId="0" borderId="20" xfId="0" applyNumberFormat="1" applyFont="1" applyBorder="1" applyProtection="1">
      <protection locked="0"/>
    </xf>
    <xf numFmtId="1" fontId="30" fillId="0" borderId="15" xfId="0" applyNumberFormat="1" applyFont="1" applyBorder="1" applyProtection="1">
      <protection locked="0"/>
    </xf>
    <xf numFmtId="0" fontId="30" fillId="0" borderId="15" xfId="0" applyFont="1" applyBorder="1" applyAlignment="1">
      <alignment vertical="center"/>
    </xf>
    <xf numFmtId="0" fontId="30" fillId="0" borderId="15" xfId="0" applyFont="1" applyBorder="1" applyAlignment="1">
      <alignment wrapText="1"/>
    </xf>
    <xf numFmtId="0" fontId="30" fillId="0" borderId="15" xfId="0" applyFont="1" applyBorder="1" applyAlignment="1">
      <alignment vertical="center" wrapText="1"/>
    </xf>
    <xf numFmtId="0" fontId="32" fillId="0" borderId="15" xfId="0" applyFont="1" applyBorder="1" applyAlignment="1">
      <alignment wrapText="1"/>
    </xf>
    <xf numFmtId="0" fontId="30" fillId="0" borderId="15" xfId="0" applyFont="1" applyBorder="1" applyAlignment="1">
      <alignment horizontal="right" wrapText="1"/>
    </xf>
    <xf numFmtId="0" fontId="4" fillId="7" borderId="15"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4" fillId="7" borderId="20" xfId="0" applyFont="1" applyFill="1" applyBorder="1" applyAlignment="1" applyProtection="1">
      <alignment horizontal="center" vertical="center" wrapText="1"/>
    </xf>
    <xf numFmtId="0" fontId="30" fillId="0" borderId="15" xfId="0" applyFont="1" applyBorder="1" applyProtection="1"/>
    <xf numFmtId="0" fontId="30" fillId="0" borderId="15" xfId="0" applyFont="1" applyBorder="1" applyAlignment="1" applyProtection="1">
      <alignment wrapText="1"/>
    </xf>
    <xf numFmtId="0" fontId="30" fillId="0" borderId="15" xfId="0" applyFont="1" applyBorder="1" applyAlignment="1" applyProtection="1">
      <alignment horizontal="right" wrapText="1"/>
    </xf>
    <xf numFmtId="10" fontId="30" fillId="0" borderId="1" xfId="0" applyNumberFormat="1" applyFont="1" applyBorder="1" applyProtection="1"/>
    <xf numFmtId="0" fontId="34" fillId="6" borderId="26" xfId="0" applyFont="1" applyFill="1" applyBorder="1" applyAlignment="1" applyProtection="1">
      <alignment wrapText="1"/>
      <protection locked="0"/>
    </xf>
    <xf numFmtId="0" fontId="31" fillId="0" borderId="0" xfId="0" applyFont="1" applyBorder="1" applyProtection="1">
      <protection locked="0"/>
    </xf>
    <xf numFmtId="165" fontId="30" fillId="0" borderId="20" xfId="0" applyNumberFormat="1" applyFont="1" applyBorder="1" applyProtection="1"/>
    <xf numFmtId="0" fontId="30" fillId="0" borderId="8" xfId="0" applyFont="1" applyBorder="1" applyProtection="1">
      <protection locked="0"/>
    </xf>
    <xf numFmtId="0" fontId="34" fillId="6" borderId="24" xfId="0" applyFont="1" applyFill="1" applyBorder="1" applyAlignment="1" applyProtection="1">
      <alignment wrapText="1"/>
    </xf>
    <xf numFmtId="0" fontId="34" fillId="6" borderId="26" xfId="0" applyFont="1" applyFill="1" applyBorder="1" applyAlignment="1" applyProtection="1">
      <alignment wrapText="1"/>
    </xf>
    <xf numFmtId="0" fontId="31" fillId="0" borderId="0" xfId="0" applyFont="1" applyFill="1" applyBorder="1" applyProtection="1">
      <protection locked="0"/>
    </xf>
    <xf numFmtId="0" fontId="31" fillId="0" borderId="0" xfId="0" applyFont="1" applyAlignment="1" applyProtection="1">
      <alignment vertical="center"/>
      <protection locked="0"/>
    </xf>
    <xf numFmtId="0" fontId="7" fillId="0" borderId="0" xfId="0" applyFont="1" applyBorder="1" applyAlignment="1" applyProtection="1">
      <alignment vertical="top" wrapText="1"/>
      <protection locked="0"/>
    </xf>
    <xf numFmtId="0" fontId="31" fillId="0" borderId="0" xfId="0" applyFont="1" applyFill="1" applyProtection="1">
      <protection locked="0"/>
    </xf>
    <xf numFmtId="0" fontId="4" fillId="7" borderId="15" xfId="0" applyFont="1" applyFill="1" applyBorder="1" applyAlignment="1" applyProtection="1">
      <alignment horizontal="center" vertical="center" wrapText="1" readingOrder="2"/>
    </xf>
    <xf numFmtId="0" fontId="4" fillId="7" borderId="1" xfId="0" applyFont="1" applyFill="1" applyBorder="1" applyAlignment="1" applyProtection="1">
      <alignment horizontal="center" vertical="center" wrapText="1" readingOrder="2"/>
    </xf>
    <xf numFmtId="10" fontId="4" fillId="7" borderId="1" xfId="0" applyNumberFormat="1" applyFont="1" applyFill="1" applyBorder="1" applyAlignment="1" applyProtection="1">
      <alignment horizontal="center" vertical="center" wrapText="1"/>
    </xf>
    <xf numFmtId="0" fontId="4" fillId="0" borderId="0" xfId="0" applyFont="1" applyProtection="1"/>
    <xf numFmtId="0" fontId="30" fillId="0" borderId="1" xfId="0" applyFont="1" applyBorder="1" applyAlignment="1" applyProtection="1">
      <alignment wrapText="1"/>
    </xf>
    <xf numFmtId="0" fontId="30" fillId="0" borderId="1" xfId="0" applyFont="1" applyBorder="1" applyProtection="1"/>
    <xf numFmtId="0" fontId="30" fillId="0" borderId="15" xfId="0" applyFont="1" applyBorder="1" applyAlignment="1" applyProtection="1">
      <alignment vertical="center" wrapText="1"/>
    </xf>
    <xf numFmtId="0" fontId="30" fillId="0" borderId="0" xfId="0" applyFont="1" applyAlignment="1" applyProtection="1">
      <alignment horizontal="right"/>
      <protection locked="0"/>
    </xf>
    <xf numFmtId="3" fontId="30" fillId="0" borderId="1" xfId="0" applyNumberFormat="1" applyFont="1" applyBorder="1" applyAlignment="1" applyProtection="1">
      <alignment horizontal="center" vertical="center"/>
    </xf>
    <xf numFmtId="164" fontId="30" fillId="4" borderId="20" xfId="1" applyNumberFormat="1" applyFont="1" applyFill="1" applyBorder="1" applyAlignment="1" applyProtection="1">
      <alignment horizontal="center" vertical="center"/>
    </xf>
    <xf numFmtId="0" fontId="30" fillId="0" borderId="1" xfId="0" applyFont="1" applyBorder="1" applyAlignment="1" applyProtection="1">
      <alignment horizontal="center" vertical="center"/>
    </xf>
    <xf numFmtId="0" fontId="31" fillId="0" borderId="0" xfId="0" applyFont="1" applyAlignment="1" applyProtection="1">
      <alignment horizontal="center" vertical="center"/>
      <protection locked="0"/>
    </xf>
    <xf numFmtId="1" fontId="30" fillId="5" borderId="15" xfId="0" applyNumberFormat="1" applyFont="1" applyFill="1" applyBorder="1" applyAlignment="1" applyProtection="1">
      <alignment horizontal="center" vertical="center"/>
      <protection locked="0"/>
    </xf>
    <xf numFmtId="165" fontId="30" fillId="0" borderId="1" xfId="0" applyNumberFormat="1" applyFont="1" applyBorder="1" applyAlignment="1" applyProtection="1">
      <alignment horizontal="center" vertical="center"/>
    </xf>
    <xf numFmtId="10" fontId="30" fillId="0" borderId="1" xfId="0" applyNumberFormat="1" applyFont="1" applyBorder="1" applyAlignment="1" applyProtection="1">
      <alignment horizontal="center" vertical="center"/>
    </xf>
    <xf numFmtId="165" fontId="30" fillId="0" borderId="20" xfId="0" applyNumberFormat="1" applyFont="1" applyBorder="1" applyAlignment="1" applyProtection="1">
      <alignment horizontal="center" vertical="center"/>
      <protection locked="0"/>
    </xf>
    <xf numFmtId="1" fontId="30" fillId="0" borderId="1" xfId="0" applyNumberFormat="1" applyFont="1" applyBorder="1" applyAlignment="1" applyProtection="1">
      <alignment horizontal="center" vertical="center"/>
    </xf>
    <xf numFmtId="165" fontId="30" fillId="0" borderId="20" xfId="0" applyNumberFormat="1" applyFont="1" applyBorder="1" applyAlignment="1" applyProtection="1">
      <alignment horizontal="center" vertical="center"/>
    </xf>
    <xf numFmtId="0" fontId="30" fillId="0" borderId="0" xfId="0" applyFont="1" applyBorder="1" applyProtection="1">
      <protection locked="0"/>
    </xf>
    <xf numFmtId="0" fontId="34" fillId="6" borderId="33" xfId="0" applyFont="1" applyFill="1" applyBorder="1" applyAlignment="1" applyProtection="1">
      <alignment wrapText="1"/>
      <protection locked="0"/>
    </xf>
    <xf numFmtId="0" fontId="34" fillId="6" borderId="31" xfId="0" applyFont="1" applyFill="1" applyBorder="1" applyAlignment="1" applyProtection="1">
      <alignment wrapText="1"/>
    </xf>
    <xf numFmtId="0" fontId="34" fillId="6" borderId="33" xfId="0" applyFont="1" applyFill="1" applyBorder="1" applyAlignment="1" applyProtection="1">
      <alignment wrapText="1"/>
    </xf>
    <xf numFmtId="0" fontId="31" fillId="0" borderId="0" xfId="0" applyFont="1" applyBorder="1" applyAlignment="1" applyProtection="1">
      <alignment vertical="center"/>
      <protection locked="0"/>
    </xf>
    <xf numFmtId="0" fontId="30" fillId="0" borderId="0" xfId="0" applyFont="1" applyBorder="1" applyAlignment="1" applyProtection="1">
      <alignment vertical="center"/>
      <protection locked="0"/>
    </xf>
    <xf numFmtId="0" fontId="30" fillId="0" borderId="15" xfId="0" applyFont="1" applyBorder="1" applyAlignment="1" applyProtection="1">
      <alignment vertical="center"/>
    </xf>
    <xf numFmtId="165" fontId="30" fillId="0" borderId="20" xfId="0" applyNumberFormat="1" applyFont="1" applyBorder="1" applyAlignment="1" applyProtection="1">
      <alignment vertical="center"/>
      <protection locked="0"/>
    </xf>
    <xf numFmtId="165" fontId="30" fillId="0" borderId="20" xfId="0" applyNumberFormat="1" applyFont="1" applyBorder="1" applyAlignment="1" applyProtection="1">
      <alignment vertical="center"/>
    </xf>
    <xf numFmtId="0" fontId="34" fillId="6" borderId="33" xfId="0" applyFont="1" applyFill="1" applyBorder="1" applyAlignment="1" applyProtection="1">
      <alignment vertical="center" wrapText="1"/>
      <protection locked="0"/>
    </xf>
    <xf numFmtId="0" fontId="34" fillId="6" borderId="31" xfId="0" applyFont="1" applyFill="1" applyBorder="1" applyAlignment="1" applyProtection="1">
      <alignment vertical="center" wrapText="1"/>
    </xf>
    <xf numFmtId="0" fontId="34" fillId="6" borderId="33" xfId="0" applyFont="1" applyFill="1" applyBorder="1" applyAlignment="1" applyProtection="1">
      <alignment vertical="center" wrapText="1"/>
    </xf>
    <xf numFmtId="0" fontId="7" fillId="0" borderId="0" xfId="0" applyFont="1" applyProtection="1"/>
    <xf numFmtId="0" fontId="34" fillId="6" borderId="31" xfId="0" applyFont="1" applyFill="1" applyBorder="1" applyAlignment="1" applyProtection="1">
      <alignment horizontal="center" vertical="center" wrapText="1"/>
      <protection locked="0"/>
    </xf>
    <xf numFmtId="165" fontId="34" fillId="6" borderId="32" xfId="0" applyNumberFormat="1" applyFont="1" applyFill="1" applyBorder="1" applyAlignment="1" applyProtection="1">
      <alignment horizontal="center" vertical="center" wrapText="1"/>
    </xf>
    <xf numFmtId="10" fontId="34" fillId="6" borderId="32" xfId="0" applyNumberFormat="1" applyFont="1" applyFill="1" applyBorder="1" applyAlignment="1" applyProtection="1">
      <alignment horizontal="center" vertical="center" wrapText="1"/>
    </xf>
    <xf numFmtId="0" fontId="34" fillId="6" borderId="33" xfId="0" applyFont="1" applyFill="1" applyBorder="1" applyAlignment="1" applyProtection="1">
      <alignment horizontal="center" vertical="center" wrapText="1"/>
      <protection locked="0"/>
    </xf>
    <xf numFmtId="0" fontId="30" fillId="0" borderId="1" xfId="0" applyFont="1" applyBorder="1" applyAlignment="1">
      <alignment horizontal="center" vertical="center"/>
    </xf>
    <xf numFmtId="0" fontId="32" fillId="0" borderId="1" xfId="0" applyFont="1" applyBorder="1" applyAlignment="1">
      <alignment horizontal="center" vertical="center"/>
    </xf>
    <xf numFmtId="164" fontId="30" fillId="4" borderId="15" xfId="1" applyNumberFormat="1" applyFont="1" applyFill="1" applyBorder="1" applyAlignment="1">
      <alignment horizontal="right" vertical="center" wrapText="1"/>
    </xf>
    <xf numFmtId="0" fontId="31" fillId="0" borderId="15" xfId="0" applyFont="1" applyFill="1" applyBorder="1" applyAlignment="1" applyProtection="1">
      <alignment horizontal="right"/>
    </xf>
    <xf numFmtId="0" fontId="32" fillId="0" borderId="15" xfId="0" applyFont="1" applyBorder="1" applyAlignment="1" applyProtection="1">
      <alignment wrapText="1"/>
    </xf>
    <xf numFmtId="0" fontId="4" fillId="0" borderId="0" xfId="0" applyFont="1" applyAlignment="1" applyProtection="1">
      <alignment vertical="center"/>
    </xf>
    <xf numFmtId="0" fontId="31" fillId="0" borderId="15" xfId="0" applyFont="1" applyFill="1" applyBorder="1" applyAlignment="1" applyProtection="1">
      <alignment horizontal="right" vertical="center"/>
    </xf>
    <xf numFmtId="0" fontId="30" fillId="4" borderId="15" xfId="0" applyFont="1" applyFill="1" applyBorder="1" applyAlignment="1">
      <alignment vertical="center" wrapText="1"/>
    </xf>
    <xf numFmtId="0" fontId="30" fillId="4" borderId="15" xfId="0" applyFont="1" applyFill="1" applyBorder="1" applyAlignment="1">
      <alignment vertical="center"/>
    </xf>
    <xf numFmtId="0" fontId="30" fillId="0" borderId="15" xfId="0" applyFont="1" applyBorder="1" applyAlignment="1" applyProtection="1">
      <alignment horizontal="right" vertical="center" wrapText="1"/>
    </xf>
    <xf numFmtId="0" fontId="34" fillId="3" borderId="34" xfId="0" applyFont="1" applyFill="1" applyBorder="1" applyAlignment="1" applyProtection="1">
      <alignment vertical="center"/>
    </xf>
    <xf numFmtId="3" fontId="34" fillId="3" borderId="36" xfId="0" applyNumberFormat="1" applyFont="1" applyFill="1" applyBorder="1" applyAlignment="1" applyProtection="1">
      <alignment horizontal="center" vertical="center"/>
    </xf>
    <xf numFmtId="0" fontId="34" fillId="6" borderId="26" xfId="0" applyFont="1" applyFill="1" applyBorder="1" applyAlignment="1" applyProtection="1">
      <alignment vertical="center" wrapText="1"/>
      <protection locked="0"/>
    </xf>
    <xf numFmtId="0" fontId="34" fillId="6" borderId="24" xfId="0" applyFont="1" applyFill="1" applyBorder="1" applyAlignment="1" applyProtection="1">
      <alignment vertical="center" wrapText="1"/>
    </xf>
    <xf numFmtId="0" fontId="34" fillId="6" borderId="26" xfId="0" applyFont="1" applyFill="1" applyBorder="1" applyAlignment="1" applyProtection="1">
      <alignment vertical="center" wrapText="1"/>
    </xf>
    <xf numFmtId="0" fontId="34" fillId="0" borderId="0" xfId="0" applyFont="1" applyAlignment="1" applyProtection="1">
      <alignment horizontal="right"/>
      <protection locked="0"/>
    </xf>
    <xf numFmtId="0" fontId="33" fillId="0" borderId="0" xfId="0" applyFont="1" applyFill="1" applyBorder="1" applyAlignment="1" applyProtection="1"/>
    <xf numFmtId="165" fontId="37" fillId="0" borderId="0" xfId="0" applyNumberFormat="1" applyFont="1" applyFill="1" applyBorder="1" applyAlignment="1" applyProtection="1"/>
    <xf numFmtId="0" fontId="34" fillId="4" borderId="4" xfId="0" applyFont="1" applyFill="1" applyBorder="1" applyAlignment="1" applyProtection="1">
      <alignment horizontal="right"/>
      <protection locked="0"/>
    </xf>
    <xf numFmtId="0" fontId="31" fillId="4" borderId="5" xfId="0" applyFont="1" applyFill="1" applyBorder="1" applyProtection="1">
      <protection locked="0"/>
    </xf>
    <xf numFmtId="0" fontId="33" fillId="4" borderId="5" xfId="0" applyFont="1" applyFill="1" applyBorder="1" applyAlignment="1" applyProtection="1"/>
    <xf numFmtId="0" fontId="32" fillId="4" borderId="27" xfId="0" applyFont="1" applyFill="1" applyBorder="1" applyAlignment="1" applyProtection="1">
      <alignment horizontal="right" readingOrder="2"/>
      <protection locked="0"/>
    </xf>
    <xf numFmtId="0" fontId="31" fillId="4" borderId="0" xfId="0" applyFont="1" applyFill="1" applyBorder="1" applyProtection="1">
      <protection locked="0"/>
    </xf>
    <xf numFmtId="0" fontId="33" fillId="4" borderId="0" xfId="0" applyFont="1" applyFill="1" applyBorder="1" applyAlignment="1" applyProtection="1"/>
    <xf numFmtId="0" fontId="30" fillId="4" borderId="27" xfId="0" applyFont="1" applyFill="1" applyBorder="1" applyAlignment="1" applyProtection="1">
      <alignment horizontal="right"/>
      <protection locked="0"/>
    </xf>
    <xf numFmtId="165" fontId="37" fillId="4" borderId="0" xfId="0" applyNumberFormat="1" applyFont="1" applyFill="1" applyBorder="1" applyAlignment="1" applyProtection="1"/>
    <xf numFmtId="0" fontId="31" fillId="4" borderId="7" xfId="0" applyFont="1" applyFill="1" applyBorder="1" applyProtection="1">
      <protection locked="0"/>
    </xf>
    <xf numFmtId="0" fontId="31" fillId="4" borderId="8" xfId="0" applyFont="1" applyFill="1" applyBorder="1" applyProtection="1">
      <protection locked="0"/>
    </xf>
    <xf numFmtId="0" fontId="0" fillId="4" borderId="5" xfId="0" applyFill="1" applyBorder="1" applyProtection="1">
      <protection locked="0"/>
    </xf>
    <xf numFmtId="0" fontId="30" fillId="4" borderId="0" xfId="0" applyFont="1" applyFill="1" applyBorder="1" applyAlignment="1" applyProtection="1">
      <alignment horizontal="right"/>
      <protection locked="0"/>
    </xf>
    <xf numFmtId="0" fontId="30" fillId="4" borderId="28" xfId="0" applyFont="1" applyFill="1" applyBorder="1" applyAlignment="1" applyProtection="1">
      <alignment horizontal="right"/>
      <protection locked="0"/>
    </xf>
    <xf numFmtId="0" fontId="30" fillId="4" borderId="7" xfId="0" applyFont="1" applyFill="1" applyBorder="1" applyAlignment="1" applyProtection="1">
      <alignment horizontal="right"/>
      <protection locked="0"/>
    </xf>
    <xf numFmtId="0" fontId="30" fillId="4" borderId="8" xfId="0" applyFont="1" applyFill="1" applyBorder="1" applyAlignment="1" applyProtection="1">
      <alignment horizontal="right"/>
      <protection locked="0"/>
    </xf>
    <xf numFmtId="0" fontId="30" fillId="4" borderId="9" xfId="0" applyFont="1" applyFill="1" applyBorder="1" applyAlignment="1" applyProtection="1">
      <alignment horizontal="right"/>
      <protection locked="0"/>
    </xf>
    <xf numFmtId="0" fontId="0" fillId="0" borderId="0" xfId="0" applyAlignment="1" applyProtection="1">
      <alignment horizontal="center"/>
      <protection locked="0"/>
    </xf>
    <xf numFmtId="0" fontId="30" fillId="4" borderId="6" xfId="0" applyFont="1" applyFill="1" applyBorder="1" applyAlignment="1" applyProtection="1">
      <alignment horizontal="right"/>
      <protection locked="0"/>
    </xf>
    <xf numFmtId="0" fontId="32" fillId="4" borderId="27" xfId="0" applyFont="1" applyFill="1" applyBorder="1" applyAlignment="1" applyProtection="1">
      <alignment horizontal="right"/>
      <protection locked="0"/>
    </xf>
    <xf numFmtId="0" fontId="31" fillId="0" borderId="0" xfId="0" applyFont="1" applyProtection="1"/>
    <xf numFmtId="1" fontId="30" fillId="6" borderId="15" xfId="0" applyNumberFormat="1" applyFont="1" applyFill="1" applyBorder="1" applyProtection="1"/>
    <xf numFmtId="165" fontId="30" fillId="6" borderId="20" xfId="0" applyNumberFormat="1" applyFont="1" applyFill="1" applyBorder="1" applyProtection="1"/>
    <xf numFmtId="0" fontId="7" fillId="0" borderId="0" xfId="0" applyFont="1" applyFill="1" applyBorder="1" applyAlignment="1" applyProtection="1">
      <alignment vertical="top" wrapText="1"/>
      <protection locked="0"/>
    </xf>
    <xf numFmtId="0" fontId="31" fillId="0" borderId="0" xfId="0" applyFont="1" applyBorder="1" applyProtection="1"/>
    <xf numFmtId="0" fontId="4" fillId="0" borderId="0" xfId="0" applyFont="1" applyBorder="1" applyProtection="1"/>
    <xf numFmtId="0" fontId="32" fillId="0" borderId="15" xfId="0" applyFont="1" applyBorder="1" applyProtection="1"/>
    <xf numFmtId="0" fontId="32" fillId="0" borderId="15" xfId="0" applyFont="1" applyBorder="1" applyAlignment="1" applyProtection="1">
      <alignment horizontal="right" wrapText="1"/>
    </xf>
    <xf numFmtId="0" fontId="4" fillId="7" borderId="24" xfId="0" applyFont="1" applyFill="1" applyBorder="1" applyAlignment="1" applyProtection="1">
      <alignment horizontal="center" vertical="center" wrapText="1"/>
    </xf>
    <xf numFmtId="0" fontId="4" fillId="7" borderId="25" xfId="0" applyFont="1" applyFill="1" applyBorder="1" applyAlignment="1" applyProtection="1">
      <alignment horizontal="center" vertical="center" wrapText="1"/>
    </xf>
    <xf numFmtId="0" fontId="4" fillId="7" borderId="26" xfId="0" applyFont="1" applyFill="1" applyBorder="1" applyAlignment="1" applyProtection="1">
      <alignment horizontal="center" vertical="center" wrapText="1"/>
    </xf>
    <xf numFmtId="0" fontId="32" fillId="0" borderId="15" xfId="0" applyFont="1" applyFill="1" applyBorder="1" applyAlignment="1" applyProtection="1">
      <alignment wrapText="1"/>
    </xf>
    <xf numFmtId="165" fontId="30" fillId="0" borderId="16" xfId="0" applyNumberFormat="1" applyFont="1" applyBorder="1" applyProtection="1">
      <protection locked="0"/>
    </xf>
    <xf numFmtId="0" fontId="32" fillId="0" borderId="19" xfId="0" applyFont="1" applyFill="1" applyBorder="1" applyAlignment="1" applyProtection="1">
      <alignment wrapText="1"/>
    </xf>
    <xf numFmtId="165" fontId="30" fillId="0" borderId="16" xfId="0" applyNumberFormat="1" applyFont="1" applyBorder="1" applyProtection="1"/>
    <xf numFmtId="0" fontId="30" fillId="0" borderId="1" xfId="0" applyFont="1" applyBorder="1"/>
    <xf numFmtId="0" fontId="30" fillId="0" borderId="1" xfId="0" applyFont="1" applyBorder="1" applyAlignment="1">
      <alignment wrapText="1"/>
    </xf>
    <xf numFmtId="0" fontId="32" fillId="0" borderId="1" xfId="0" applyFont="1" applyBorder="1" applyAlignment="1">
      <alignment wrapText="1"/>
    </xf>
    <xf numFmtId="0" fontId="32" fillId="0" borderId="2" xfId="0" applyFont="1" applyBorder="1" applyAlignment="1">
      <alignment wrapText="1"/>
    </xf>
    <xf numFmtId="0" fontId="30" fillId="0" borderId="2" xfId="0" applyFont="1" applyBorder="1"/>
    <xf numFmtId="0" fontId="30" fillId="0" borderId="0" xfId="0" applyFont="1" applyProtection="1">
      <protection locked="0"/>
    </xf>
    <xf numFmtId="0" fontId="38" fillId="0" borderId="0" xfId="0" applyFont="1" applyAlignment="1" applyProtection="1">
      <alignment horizontal="center" readingOrder="2"/>
    </xf>
    <xf numFmtId="0" fontId="38" fillId="0" borderId="0" xfId="0" applyFont="1" applyAlignment="1" applyProtection="1">
      <alignment horizontal="center" readingOrder="2"/>
      <protection locked="0"/>
    </xf>
    <xf numFmtId="0" fontId="38" fillId="0" borderId="0" xfId="0" applyFont="1" applyAlignment="1" applyProtection="1">
      <alignment horizontal="center" vertical="center" readingOrder="2"/>
      <protection locked="0"/>
    </xf>
    <xf numFmtId="0" fontId="41" fillId="0" borderId="0" xfId="0" applyFont="1" applyProtection="1">
      <protection locked="0"/>
    </xf>
    <xf numFmtId="0" fontId="34" fillId="7" borderId="19" xfId="0" applyFont="1" applyFill="1" applyBorder="1" applyAlignment="1" applyProtection="1">
      <alignment horizontal="center" vertical="center" wrapText="1"/>
    </xf>
    <xf numFmtId="0" fontId="34" fillId="7" borderId="43" xfId="0" applyFont="1" applyFill="1" applyBorder="1" applyAlignment="1" applyProtection="1">
      <alignment horizontal="center" vertical="center" wrapText="1"/>
    </xf>
    <xf numFmtId="0" fontId="34" fillId="7" borderId="15" xfId="0" applyFont="1" applyFill="1" applyBorder="1" applyAlignment="1">
      <alignment horizontal="center" vertical="center" wrapText="1" readingOrder="2"/>
    </xf>
    <xf numFmtId="0" fontId="34" fillId="7" borderId="1" xfId="0" applyFont="1" applyFill="1" applyBorder="1" applyAlignment="1">
      <alignment horizontal="center" vertical="center" wrapText="1" readingOrder="2"/>
    </xf>
    <xf numFmtId="10" fontId="34" fillId="7" borderId="1" xfId="0" applyNumberFormat="1"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4" fillId="0" borderId="0" xfId="0" applyFont="1" applyBorder="1"/>
    <xf numFmtId="0" fontId="34" fillId="7" borderId="1" xfId="0" applyFont="1" applyFill="1" applyBorder="1" applyAlignment="1">
      <alignment horizontal="center" vertical="center" wrapText="1"/>
    </xf>
    <xf numFmtId="0" fontId="30" fillId="0" borderId="30" xfId="0" applyFont="1" applyBorder="1" applyAlignment="1" applyProtection="1">
      <alignment horizontal="right" vertical="center"/>
    </xf>
    <xf numFmtId="0" fontId="30" fillId="0" borderId="15" xfId="0" applyFont="1" applyBorder="1" applyAlignment="1" applyProtection="1">
      <alignment horizontal="right" vertical="center"/>
    </xf>
    <xf numFmtId="0" fontId="30" fillId="0" borderId="15" xfId="0" applyFont="1" applyBorder="1" applyAlignment="1">
      <alignment horizontal="right" vertical="center"/>
    </xf>
    <xf numFmtId="0" fontId="30" fillId="0" borderId="15" xfId="0" applyFont="1" applyBorder="1" applyAlignment="1">
      <alignment horizontal="right" vertical="center" wrapText="1"/>
    </xf>
    <xf numFmtId="0" fontId="32" fillId="0" borderId="15" xfId="0" applyFont="1" applyBorder="1" applyAlignment="1">
      <alignment horizontal="right" vertical="center" wrapText="1"/>
    </xf>
    <xf numFmtId="0" fontId="32" fillId="0" borderId="15" xfId="0" applyFont="1" applyBorder="1" applyAlignment="1">
      <alignment horizontal="right" vertical="center"/>
    </xf>
    <xf numFmtId="0" fontId="30" fillId="0" borderId="15" xfId="0" applyFont="1" applyFill="1" applyBorder="1" applyAlignment="1" applyProtection="1">
      <alignment horizontal="right"/>
    </xf>
    <xf numFmtId="0" fontId="23" fillId="0" borderId="0" xfId="0" applyFont="1" applyProtection="1">
      <protection locked="0"/>
    </xf>
    <xf numFmtId="164" fontId="30" fillId="0" borderId="15" xfId="1" applyNumberFormat="1" applyFont="1" applyBorder="1" applyAlignment="1">
      <alignment horizontal="right" vertical="center" wrapText="1"/>
    </xf>
    <xf numFmtId="0" fontId="23" fillId="0" borderId="0" xfId="0" applyFont="1" applyBorder="1"/>
    <xf numFmtId="0" fontId="10" fillId="4" borderId="28" xfId="0" applyFont="1" applyFill="1" applyBorder="1" applyProtection="1">
      <protection locked="0"/>
    </xf>
    <xf numFmtId="0" fontId="10" fillId="4" borderId="27" xfId="0" applyFont="1" applyFill="1" applyBorder="1" applyAlignment="1" applyProtection="1">
      <alignment horizontal="left"/>
    </xf>
    <xf numFmtId="14" fontId="44" fillId="4" borderId="28" xfId="0" applyNumberFormat="1" applyFont="1" applyFill="1" applyBorder="1" applyAlignment="1" applyProtection="1">
      <protection locked="0"/>
    </xf>
    <xf numFmtId="0" fontId="44" fillId="4" borderId="28" xfId="0" applyFont="1" applyFill="1" applyBorder="1" applyAlignment="1" applyProtection="1">
      <protection locked="0"/>
    </xf>
    <xf numFmtId="0" fontId="46" fillId="4" borderId="28" xfId="2" applyFont="1" applyFill="1" applyBorder="1" applyAlignment="1">
      <protection locked="0"/>
    </xf>
    <xf numFmtId="0" fontId="44" fillId="4" borderId="3" xfId="0" applyFont="1" applyFill="1" applyBorder="1" applyAlignment="1" applyProtection="1">
      <alignment horizontal="center"/>
      <protection locked="0"/>
    </xf>
    <xf numFmtId="0" fontId="10" fillId="4" borderId="7" xfId="0" applyFont="1" applyFill="1" applyBorder="1" applyAlignment="1" applyProtection="1">
      <alignment horizontal="center"/>
    </xf>
    <xf numFmtId="0" fontId="10" fillId="4" borderId="8" xfId="0" applyFont="1" applyFill="1" applyBorder="1" applyProtection="1">
      <protection locked="0"/>
    </xf>
    <xf numFmtId="0" fontId="10" fillId="4" borderId="9" xfId="0" applyFont="1" applyFill="1" applyBorder="1" applyProtection="1">
      <protection locked="0"/>
    </xf>
    <xf numFmtId="0" fontId="39" fillId="4" borderId="4" xfId="0" applyFont="1" applyFill="1" applyBorder="1" applyProtection="1">
      <protection locked="0"/>
    </xf>
    <xf numFmtId="0" fontId="39" fillId="4" borderId="5" xfId="0" applyFont="1" applyFill="1" applyBorder="1" applyProtection="1">
      <protection locked="0"/>
    </xf>
    <xf numFmtId="0" fontId="39" fillId="4" borderId="6" xfId="0" applyFont="1" applyFill="1" applyBorder="1" applyProtection="1">
      <protection locked="0"/>
    </xf>
    <xf numFmtId="0" fontId="39" fillId="4" borderId="27" xfId="0" applyFont="1" applyFill="1" applyBorder="1"/>
    <xf numFmtId="0" fontId="39" fillId="4" borderId="0" xfId="0" applyFont="1" applyFill="1"/>
    <xf numFmtId="0" fontId="39" fillId="4" borderId="28" xfId="0" applyFont="1" applyFill="1" applyBorder="1"/>
    <xf numFmtId="0" fontId="47" fillId="4" borderId="0" xfId="0" applyFont="1" applyFill="1" applyAlignment="1">
      <alignment horizontal="center" readingOrder="2"/>
    </xf>
    <xf numFmtId="0" fontId="4" fillId="4" borderId="0" xfId="0" applyFont="1" applyFill="1" applyAlignment="1">
      <alignment horizontal="right" readingOrder="2"/>
    </xf>
    <xf numFmtId="0" fontId="34" fillId="4" borderId="27" xfId="0" applyFont="1" applyFill="1" applyBorder="1"/>
    <xf numFmtId="0" fontId="31" fillId="0" borderId="19" xfId="0" applyFont="1" applyFill="1" applyBorder="1" applyAlignment="1" applyProtection="1">
      <alignment horizontal="right"/>
    </xf>
    <xf numFmtId="0" fontId="34" fillId="6" borderId="46" xfId="0" applyFont="1" applyFill="1" applyBorder="1" applyAlignment="1" applyProtection="1">
      <alignment wrapText="1"/>
    </xf>
    <xf numFmtId="0" fontId="30" fillId="0" borderId="0" xfId="0" applyFont="1" applyBorder="1"/>
    <xf numFmtId="3" fontId="0" fillId="0" borderId="0" xfId="0" applyNumberFormat="1" applyBorder="1" applyProtection="1">
      <protection locked="0"/>
    </xf>
    <xf numFmtId="0" fontId="0" fillId="0" borderId="27" xfId="0" applyBorder="1" applyAlignment="1">
      <alignment horizontal="center"/>
    </xf>
    <xf numFmtId="0" fontId="10" fillId="4" borderId="39" xfId="0" applyFont="1" applyFill="1" applyBorder="1" applyProtection="1">
      <protection locked="0"/>
    </xf>
    <xf numFmtId="0" fontId="34" fillId="4" borderId="39" xfId="0" applyFont="1" applyFill="1" applyBorder="1" applyProtection="1">
      <protection locked="0"/>
    </xf>
    <xf numFmtId="0" fontId="0" fillId="4" borderId="40" xfId="0" applyFill="1" applyBorder="1" applyProtection="1">
      <protection locked="0"/>
    </xf>
    <xf numFmtId="164" fontId="30" fillId="0" borderId="20" xfId="1" applyNumberFormat="1" applyFont="1" applyBorder="1" applyAlignment="1" applyProtection="1">
      <alignment horizontal="center" vertical="center"/>
    </xf>
    <xf numFmtId="3" fontId="0" fillId="0" borderId="0" xfId="0" applyNumberFormat="1" applyAlignment="1" applyProtection="1">
      <alignment horizontal="center"/>
      <protection locked="0"/>
    </xf>
    <xf numFmtId="0" fontId="30" fillId="0" borderId="1" xfId="0" applyFont="1" applyBorder="1" applyAlignment="1" applyProtection="1">
      <alignment horizontal="right" vertical="center" wrapText="1"/>
    </xf>
    <xf numFmtId="0" fontId="35" fillId="0" borderId="15" xfId="0" applyFont="1" applyBorder="1" applyAlignment="1">
      <alignment horizontal="right" vertical="top" wrapText="1"/>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165" fontId="18" fillId="0" borderId="0" xfId="0" applyNumberFormat="1" applyFont="1" applyFill="1" applyBorder="1" applyAlignment="1" applyProtection="1">
      <alignment horizontal="center" vertical="center" wrapText="1"/>
    </xf>
    <xf numFmtId="165" fontId="34" fillId="6" borderId="47" xfId="0"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protection locked="0"/>
    </xf>
    <xf numFmtId="3" fontId="0" fillId="0" borderId="0" xfId="0" applyNumberFormat="1" applyAlignment="1" applyProtection="1">
      <alignment horizontal="center" vertical="center"/>
      <protection locked="0"/>
    </xf>
    <xf numFmtId="165" fontId="34" fillId="6" borderId="25" xfId="0" applyNumberFormat="1" applyFont="1" applyFill="1" applyBorder="1" applyAlignment="1" applyProtection="1">
      <alignment horizontal="center" vertical="center" wrapText="1"/>
    </xf>
    <xf numFmtId="0" fontId="23" fillId="0" borderId="0" xfId="0" applyFont="1" applyAlignment="1" applyProtection="1">
      <alignment horizontal="center" vertical="center"/>
      <protection locked="0"/>
    </xf>
    <xf numFmtId="1" fontId="30" fillId="0" borderId="1" xfId="0" applyNumberFormat="1" applyFont="1" applyBorder="1" applyAlignment="1" applyProtection="1">
      <alignment horizontal="center" vertical="center"/>
      <protection locked="0"/>
    </xf>
    <xf numFmtId="1" fontId="19" fillId="5" borderId="10" xfId="0" applyNumberFormat="1" applyFont="1" applyFill="1" applyBorder="1" applyAlignment="1" applyProtection="1">
      <alignment horizontal="center"/>
      <protection locked="0"/>
    </xf>
    <xf numFmtId="1" fontId="19" fillId="5" borderId="10" xfId="0" applyNumberFormat="1"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4" fillId="6" borderId="24" xfId="0" applyFont="1" applyFill="1" applyBorder="1" applyAlignment="1" applyProtection="1">
      <alignment horizontal="center" vertical="center" wrapText="1"/>
    </xf>
    <xf numFmtId="0" fontId="31" fillId="0" borderId="0" xfId="0" applyFont="1" applyAlignment="1" applyProtection="1">
      <alignment horizontal="center" vertical="center"/>
    </xf>
    <xf numFmtId="0" fontId="34" fillId="6" borderId="24" xfId="0" applyFont="1" applyFill="1" applyBorder="1" applyAlignment="1" applyProtection="1">
      <alignment horizontal="center" vertical="center" wrapText="1"/>
      <protection locked="0"/>
    </xf>
    <xf numFmtId="165" fontId="30" fillId="0" borderId="20" xfId="0" applyNumberFormat="1" applyFont="1" applyFill="1" applyBorder="1" applyProtection="1">
      <protection locked="0"/>
    </xf>
    <xf numFmtId="0" fontId="31" fillId="0" borderId="23" xfId="0" applyFont="1" applyFill="1" applyBorder="1" applyAlignment="1" applyProtection="1">
      <alignment horizontal="right"/>
    </xf>
    <xf numFmtId="1" fontId="30" fillId="4" borderId="1"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xf>
    <xf numFmtId="165" fontId="26"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wrapText="1"/>
      <protection locked="0"/>
    </xf>
    <xf numFmtId="0" fontId="31" fillId="0"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3" fontId="31" fillId="0" borderId="0" xfId="0" applyNumberFormat="1" applyFont="1" applyAlignment="1" applyProtection="1">
      <alignment horizontal="center" vertical="center"/>
      <protection locked="0"/>
    </xf>
    <xf numFmtId="164" fontId="34" fillId="2" borderId="26" xfId="0" applyNumberFormat="1" applyFont="1" applyFill="1" applyBorder="1" applyAlignment="1" applyProtection="1">
      <alignment horizontal="center" vertical="center"/>
    </xf>
    <xf numFmtId="0" fontId="30" fillId="0" borderId="0" xfId="0" applyFont="1" applyAlignment="1" applyProtection="1">
      <alignment horizontal="center" vertical="center"/>
      <protection locked="0"/>
    </xf>
    <xf numFmtId="0" fontId="0" fillId="4" borderId="0" xfId="0"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11" fillId="0" borderId="0" xfId="0" applyFont="1" applyBorder="1" applyAlignment="1" applyProtection="1">
      <alignment horizontal="center" vertical="center" wrapText="1"/>
      <protection locked="0"/>
    </xf>
    <xf numFmtId="10" fontId="34" fillId="6" borderId="25"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protection locked="0"/>
    </xf>
    <xf numFmtId="10" fontId="18" fillId="0" borderId="0" xfId="0" applyNumberFormat="1" applyFont="1" applyFill="1" applyBorder="1" applyAlignment="1" applyProtection="1">
      <alignment horizontal="center" vertical="center" wrapText="1"/>
    </xf>
    <xf numFmtId="165" fontId="18" fillId="0" borderId="0" xfId="0" applyNumberFormat="1" applyFont="1" applyFill="1" applyBorder="1" applyAlignment="1" applyProtection="1">
      <alignment horizontal="center" vertical="center" wrapText="1"/>
      <protection locked="0"/>
    </xf>
    <xf numFmtId="0" fontId="33" fillId="4" borderId="5" xfId="0" applyFont="1" applyFill="1" applyBorder="1" applyAlignment="1" applyProtection="1">
      <alignment horizontal="center" vertical="center"/>
    </xf>
    <xf numFmtId="0" fontId="17" fillId="4" borderId="6" xfId="0" applyFont="1" applyFill="1" applyBorder="1" applyAlignment="1" applyProtection="1">
      <alignment horizontal="center" vertical="center"/>
    </xf>
    <xf numFmtId="0" fontId="33" fillId="4" borderId="0" xfId="0" applyFont="1" applyFill="1" applyBorder="1" applyAlignment="1" applyProtection="1">
      <alignment horizontal="center" vertical="center"/>
    </xf>
    <xf numFmtId="0" fontId="17" fillId="4" borderId="28" xfId="0" applyFont="1" applyFill="1" applyBorder="1" applyAlignment="1" applyProtection="1">
      <alignment horizontal="center" vertical="center"/>
    </xf>
    <xf numFmtId="165" fontId="37" fillId="4" borderId="0" xfId="0" applyNumberFormat="1" applyFont="1" applyFill="1" applyBorder="1" applyAlignment="1" applyProtection="1">
      <alignment horizontal="center" vertical="center"/>
    </xf>
    <xf numFmtId="165" fontId="26" fillId="4" borderId="28" xfId="0" applyNumberFormat="1" applyFont="1" applyFill="1" applyBorder="1" applyAlignment="1" applyProtection="1">
      <alignment horizontal="center" vertical="center"/>
    </xf>
    <xf numFmtId="0" fontId="31" fillId="4" borderId="0" xfId="0" applyFont="1"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31" fillId="4" borderId="8" xfId="0" applyFont="1"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3" fontId="30" fillId="0" borderId="1" xfId="0" applyNumberFormat="1" applyFont="1" applyBorder="1" applyAlignment="1">
      <alignment horizontal="center" vertical="center"/>
    </xf>
    <xf numFmtId="3" fontId="30" fillId="0" borderId="20" xfId="0" applyNumberFormat="1" applyFont="1" applyBorder="1" applyAlignment="1">
      <alignment horizontal="center" vertical="center"/>
    </xf>
    <xf numFmtId="0" fontId="34" fillId="3" borderId="35" xfId="0" applyFont="1" applyFill="1" applyBorder="1" applyAlignment="1" applyProtection="1">
      <alignment horizontal="center" vertical="center"/>
    </xf>
    <xf numFmtId="164" fontId="34" fillId="3" borderId="26" xfId="0" applyNumberFormat="1" applyFont="1" applyFill="1" applyBorder="1" applyAlignment="1" applyProtection="1">
      <alignment horizontal="center" vertical="center"/>
    </xf>
    <xf numFmtId="3" fontId="31" fillId="4" borderId="5" xfId="0" applyNumberFormat="1" applyFont="1" applyFill="1" applyBorder="1" applyAlignment="1" applyProtection="1">
      <alignment horizontal="center" vertical="center"/>
      <protection locked="0"/>
    </xf>
    <xf numFmtId="3" fontId="31" fillId="4" borderId="0" xfId="0" applyNumberFormat="1" applyFont="1" applyFill="1" applyBorder="1" applyAlignment="1" applyProtection="1">
      <alignment horizontal="center" vertical="center"/>
      <protection locked="0"/>
    </xf>
    <xf numFmtId="3" fontId="31" fillId="4" borderId="8" xfId="0" applyNumberFormat="1" applyFont="1" applyFill="1" applyBorder="1" applyAlignment="1" applyProtection="1">
      <alignment horizontal="center" vertical="center"/>
      <protection locked="0"/>
    </xf>
    <xf numFmtId="3" fontId="0" fillId="4" borderId="5" xfId="0" applyNumberFormat="1"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30" fillId="4" borderId="0" xfId="0" applyFont="1" applyFill="1" applyBorder="1" applyAlignment="1" applyProtection="1">
      <alignment horizontal="center" vertical="center"/>
      <protection locked="0"/>
    </xf>
    <xf numFmtId="0" fontId="30" fillId="4" borderId="28" xfId="0" applyFont="1" applyFill="1" applyBorder="1" applyAlignment="1" applyProtection="1">
      <alignment horizontal="center" vertical="center"/>
      <protection locked="0"/>
    </xf>
    <xf numFmtId="0" fontId="30" fillId="4" borderId="8" xfId="0" applyFont="1" applyFill="1" applyBorder="1" applyAlignment="1" applyProtection="1">
      <alignment horizontal="center" vertical="center"/>
      <protection locked="0"/>
    </xf>
    <xf numFmtId="0" fontId="30" fillId="4" borderId="9" xfId="0" applyFont="1" applyFill="1" applyBorder="1" applyAlignment="1" applyProtection="1">
      <alignment horizontal="center" vertical="center"/>
      <protection locked="0"/>
    </xf>
    <xf numFmtId="164" fontId="34" fillId="3" borderId="33" xfId="0" applyNumberFormat="1" applyFont="1" applyFill="1" applyBorder="1" applyAlignment="1" applyProtection="1">
      <alignment horizontal="center" vertical="center"/>
    </xf>
    <xf numFmtId="164" fontId="24" fillId="0" borderId="0" xfId="0" applyNumberFormat="1" applyFont="1" applyFill="1" applyBorder="1" applyAlignment="1" applyProtection="1">
      <alignment horizontal="center"/>
    </xf>
    <xf numFmtId="3" fontId="0" fillId="0" borderId="0" xfId="0" applyNumberFormat="1" applyFill="1" applyBorder="1" applyAlignment="1" applyProtection="1">
      <alignment horizontal="center"/>
      <protection locked="0"/>
    </xf>
    <xf numFmtId="0" fontId="22" fillId="0" borderId="0" xfId="0" applyFont="1" applyFill="1" applyBorder="1" applyAlignment="1" applyProtection="1">
      <alignment horizontal="center"/>
      <protection locked="0"/>
    </xf>
    <xf numFmtId="0" fontId="0" fillId="0" borderId="0" xfId="0" applyAlignment="1" applyProtection="1">
      <alignment horizontal="center" vertical="center"/>
    </xf>
    <xf numFmtId="0" fontId="31" fillId="0" borderId="15" xfId="0" applyFont="1" applyFill="1" applyBorder="1" applyAlignment="1" applyProtection="1">
      <alignment horizontal="center" vertical="center"/>
    </xf>
    <xf numFmtId="1" fontId="30" fillId="6" borderId="15" xfId="0" applyNumberFormat="1" applyFont="1" applyFill="1" applyBorder="1" applyAlignment="1" applyProtection="1">
      <alignment horizontal="center" vertical="center"/>
    </xf>
    <xf numFmtId="165" fontId="34" fillId="6" borderId="1" xfId="0" applyNumberFormat="1" applyFont="1" applyFill="1" applyBorder="1" applyAlignment="1" applyProtection="1">
      <alignment horizontal="center" vertical="center"/>
    </xf>
    <xf numFmtId="10" fontId="30" fillId="6" borderId="1" xfId="0" applyNumberFormat="1" applyFont="1" applyFill="1" applyBorder="1" applyAlignment="1" applyProtection="1">
      <alignment horizontal="center" vertical="center"/>
    </xf>
    <xf numFmtId="1" fontId="30" fillId="6" borderId="1" xfId="0" applyNumberFormat="1"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165" fontId="37" fillId="0" borderId="0" xfId="0" applyNumberFormat="1" applyFont="1" applyFill="1" applyBorder="1" applyAlignment="1" applyProtection="1">
      <alignment horizontal="center" vertical="center"/>
    </xf>
    <xf numFmtId="164" fontId="34" fillId="6" borderId="26" xfId="1" applyNumberFormat="1" applyFont="1" applyFill="1" applyBorder="1" applyAlignment="1" applyProtection="1">
      <alignment horizontal="center" vertical="center"/>
    </xf>
    <xf numFmtId="164" fontId="34" fillId="6" borderId="20" xfId="1" applyNumberFormat="1" applyFont="1" applyFill="1" applyBorder="1" applyAlignment="1" applyProtection="1">
      <alignment horizontal="center" vertical="center"/>
    </xf>
    <xf numFmtId="0" fontId="22" fillId="0" borderId="0" xfId="0" applyFont="1" applyAlignment="1" applyProtection="1">
      <alignment horizontal="center" vertical="center"/>
      <protection locked="0"/>
    </xf>
    <xf numFmtId="0" fontId="32" fillId="0" borderId="1" xfId="0" applyFont="1" applyBorder="1" applyAlignment="1" applyProtection="1">
      <alignment horizontal="center" vertical="center"/>
    </xf>
    <xf numFmtId="0" fontId="7" fillId="0" borderId="0" xfId="0" applyFont="1" applyFill="1" applyBorder="1" applyAlignment="1" applyProtection="1">
      <alignment horizontal="center" vertical="center" wrapText="1"/>
      <protection locked="0"/>
    </xf>
    <xf numFmtId="9" fontId="34" fillId="6" borderId="25" xfId="0" applyNumberFormat="1" applyFont="1" applyFill="1" applyBorder="1" applyAlignment="1" applyProtection="1">
      <alignment horizontal="center" vertical="center" wrapText="1"/>
    </xf>
    <xf numFmtId="1" fontId="42" fillId="5" borderId="10" xfId="0" applyNumberFormat="1" applyFont="1" applyFill="1" applyBorder="1" applyAlignment="1" applyProtection="1">
      <alignment horizontal="center" vertical="center"/>
      <protection locked="0"/>
    </xf>
    <xf numFmtId="1" fontId="42" fillId="0" borderId="0" xfId="0" applyNumberFormat="1" applyFont="1" applyFill="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0" fillId="4" borderId="41" xfId="0" applyFill="1" applyBorder="1" applyAlignment="1" applyProtection="1">
      <alignment horizontal="center" vertical="center"/>
      <protection locked="0"/>
    </xf>
    <xf numFmtId="1" fontId="30" fillId="5" borderId="10" xfId="0" applyNumberFormat="1" applyFont="1" applyFill="1" applyBorder="1" applyAlignment="1" applyProtection="1">
      <alignment horizontal="center" vertical="center"/>
      <protection locked="0"/>
    </xf>
    <xf numFmtId="0" fontId="34" fillId="6" borderId="46" xfId="0" applyFont="1" applyFill="1" applyBorder="1" applyAlignment="1" applyProtection="1">
      <alignment horizontal="center" vertical="center" wrapText="1"/>
      <protection locked="0"/>
    </xf>
    <xf numFmtId="0" fontId="30" fillId="0" borderId="43" xfId="0" applyFont="1" applyBorder="1" applyAlignment="1" applyProtection="1">
      <alignment horizontal="center" vertical="center"/>
    </xf>
    <xf numFmtId="3" fontId="30" fillId="0" borderId="43" xfId="0" applyNumberFormat="1" applyFont="1" applyBorder="1" applyAlignment="1" applyProtection="1">
      <alignment horizontal="center" vertical="center"/>
    </xf>
    <xf numFmtId="165" fontId="30" fillId="0" borderId="20" xfId="0" applyNumberFormat="1" applyFont="1" applyFill="1" applyBorder="1" applyProtection="1"/>
    <xf numFmtId="0" fontId="10" fillId="6" borderId="46" xfId="0" applyFont="1" applyFill="1" applyBorder="1" applyAlignment="1">
      <alignment horizontal="center" vertical="center" wrapText="1"/>
    </xf>
    <xf numFmtId="0" fontId="10" fillId="6" borderId="47" xfId="0" applyFont="1" applyFill="1" applyBorder="1" applyAlignment="1">
      <alignment horizontal="center" vertical="center"/>
    </xf>
    <xf numFmtId="0" fontId="10" fillId="6" borderId="47" xfId="0" applyFont="1" applyFill="1" applyBorder="1" applyAlignment="1">
      <alignment horizontal="center" vertical="center" wrapText="1"/>
    </xf>
    <xf numFmtId="0" fontId="10" fillId="6" borderId="48" xfId="0" applyFont="1" applyFill="1" applyBorder="1" applyAlignment="1">
      <alignment horizontal="center" vertical="center" wrapText="1"/>
    </xf>
    <xf numFmtId="0" fontId="10" fillId="6" borderId="55" xfId="0" applyFont="1" applyFill="1" applyBorder="1" applyAlignment="1">
      <alignment horizontal="center" vertical="center" wrapText="1"/>
    </xf>
    <xf numFmtId="165" fontId="30" fillId="0" borderId="59" xfId="0" applyNumberFormat="1" applyFont="1" applyBorder="1" applyProtection="1"/>
    <xf numFmtId="164" fontId="30" fillId="6" borderId="59" xfId="1" applyNumberFormat="1" applyFont="1" applyFill="1" applyBorder="1" applyAlignment="1" applyProtection="1">
      <alignment horizontal="center" vertical="center"/>
    </xf>
    <xf numFmtId="165" fontId="34" fillId="6" borderId="26" xfId="0" applyNumberFormat="1" applyFont="1" applyFill="1" applyBorder="1" applyAlignment="1" applyProtection="1">
      <alignment horizontal="center" vertical="center" wrapText="1"/>
    </xf>
    <xf numFmtId="0" fontId="19" fillId="0" borderId="0" xfId="0" applyFont="1" applyAlignment="1" applyProtection="1">
      <alignment horizontal="center" vertical="center"/>
    </xf>
    <xf numFmtId="3" fontId="19" fillId="0" borderId="0" xfId="0" applyNumberFormat="1" applyFont="1" applyAlignment="1" applyProtection="1">
      <alignment horizontal="center" vertical="center"/>
    </xf>
    <xf numFmtId="165" fontId="0" fillId="0" borderId="0" xfId="0" applyNumberFormat="1" applyAlignment="1" applyProtection="1">
      <alignment horizontal="center" vertical="center"/>
      <protection locked="0"/>
    </xf>
    <xf numFmtId="165" fontId="30" fillId="6" borderId="29" xfId="0" applyNumberFormat="1" applyFont="1" applyFill="1" applyBorder="1" applyAlignment="1" applyProtection="1">
      <alignment horizontal="center" vertical="center"/>
    </xf>
    <xf numFmtId="1" fontId="30" fillId="6" borderId="35" xfId="0" applyNumberFormat="1" applyFont="1" applyFill="1" applyBorder="1" applyAlignment="1" applyProtection="1">
      <alignment horizontal="center" vertical="center"/>
      <protection locked="0"/>
    </xf>
    <xf numFmtId="1" fontId="30" fillId="6" borderId="34" xfId="0" applyNumberFormat="1" applyFont="1" applyFill="1" applyBorder="1" applyAlignment="1" applyProtection="1">
      <alignment vertical="center"/>
      <protection locked="0"/>
    </xf>
    <xf numFmtId="1" fontId="30" fillId="6" borderId="60" xfId="0" applyNumberFormat="1" applyFont="1" applyFill="1" applyBorder="1" applyAlignment="1" applyProtection="1">
      <alignment vertical="center"/>
      <protection locked="0"/>
    </xf>
    <xf numFmtId="1" fontId="30" fillId="5" borderId="19" xfId="0" applyNumberFormat="1" applyFont="1" applyFill="1" applyBorder="1" applyAlignment="1" applyProtection="1">
      <alignment horizontal="center" vertical="center"/>
      <protection locked="0"/>
    </xf>
    <xf numFmtId="165" fontId="30" fillId="0" borderId="43" xfId="0" applyNumberFormat="1" applyFont="1" applyBorder="1" applyAlignment="1" applyProtection="1">
      <alignment horizontal="center" vertical="center"/>
    </xf>
    <xf numFmtId="164" fontId="30" fillId="6" borderId="16" xfId="1" applyNumberFormat="1" applyFont="1" applyFill="1" applyBorder="1" applyAlignment="1" applyProtection="1">
      <alignment horizontal="center" vertical="center"/>
    </xf>
    <xf numFmtId="0" fontId="31" fillId="6" borderId="58" xfId="0" applyFont="1" applyFill="1" applyBorder="1" applyAlignment="1" applyProtection="1">
      <alignment horizontal="center" vertical="center"/>
    </xf>
    <xf numFmtId="1" fontId="30" fillId="6" borderId="29" xfId="0" applyNumberFormat="1" applyFont="1" applyFill="1" applyBorder="1" applyAlignment="1" applyProtection="1">
      <alignment horizontal="center" vertical="center"/>
    </xf>
    <xf numFmtId="0" fontId="31" fillId="6" borderId="19" xfId="0" applyFont="1" applyFill="1" applyBorder="1" applyAlignment="1" applyProtection="1">
      <alignment horizontal="center" vertical="center"/>
    </xf>
    <xf numFmtId="1" fontId="30" fillId="6" borderId="43" xfId="0" applyNumberFormat="1" applyFont="1" applyFill="1" applyBorder="1" applyAlignment="1" applyProtection="1">
      <alignment horizontal="center" vertical="center"/>
    </xf>
    <xf numFmtId="165" fontId="30" fillId="6" borderId="43" xfId="0" applyNumberFormat="1" applyFont="1" applyFill="1" applyBorder="1" applyAlignment="1" applyProtection="1">
      <alignment horizontal="center" vertical="center"/>
    </xf>
    <xf numFmtId="1" fontId="44" fillId="4" borderId="3" xfId="0" applyNumberFormat="1" applyFont="1" applyFill="1" applyBorder="1" applyAlignment="1" applyProtection="1">
      <protection locked="0"/>
    </xf>
    <xf numFmtId="14" fontId="11" fillId="0" borderId="0" xfId="0" applyNumberFormat="1" applyFont="1" applyBorder="1" applyAlignment="1" applyProtection="1"/>
    <xf numFmtId="1" fontId="11" fillId="0" borderId="0" xfId="0" applyNumberFormat="1" applyFont="1" applyBorder="1" applyAlignment="1" applyProtection="1"/>
    <xf numFmtId="49" fontId="11" fillId="0" borderId="0" xfId="0" applyNumberFormat="1" applyFont="1" applyBorder="1" applyAlignment="1" applyProtection="1"/>
    <xf numFmtId="0" fontId="45" fillId="4" borderId="3" xfId="3" applyNumberFormat="1" applyFont="1" applyFill="1" applyBorder="1" applyAlignment="1" applyProtection="1">
      <protection locked="0"/>
    </xf>
    <xf numFmtId="0" fontId="44" fillId="4" borderId="3" xfId="0" applyNumberFormat="1" applyFont="1" applyFill="1" applyBorder="1" applyAlignment="1" applyProtection="1">
      <protection locked="0"/>
    </xf>
    <xf numFmtId="0" fontId="25" fillId="4" borderId="3" xfId="3" applyNumberFormat="1" applyFill="1" applyBorder="1" applyAlignment="1" applyProtection="1">
      <protection locked="0"/>
    </xf>
    <xf numFmtId="0" fontId="44" fillId="4" borderId="29" xfId="0" applyNumberFormat="1" applyFont="1" applyFill="1" applyBorder="1" applyAlignment="1" applyProtection="1">
      <protection locked="0"/>
    </xf>
    <xf numFmtId="10" fontId="34" fillId="6" borderId="1" xfId="0" applyNumberFormat="1" applyFont="1" applyFill="1" applyBorder="1" applyAlignment="1" applyProtection="1">
      <alignment horizontal="center" vertical="center" wrapText="1"/>
    </xf>
    <xf numFmtId="0" fontId="0" fillId="6" borderId="41" xfId="0" applyFill="1" applyBorder="1" applyAlignment="1" applyProtection="1">
      <alignment horizontal="center" vertical="center"/>
    </xf>
    <xf numFmtId="0" fontId="23" fillId="0" borderId="29" xfId="0" applyNumberFormat="1" applyFont="1" applyBorder="1" applyAlignment="1" applyProtection="1"/>
    <xf numFmtId="0" fontId="34" fillId="0" borderId="15" xfId="0" applyFont="1" applyBorder="1" applyAlignment="1" applyProtection="1">
      <alignment horizontal="center" vertical="center" wrapText="1"/>
    </xf>
    <xf numFmtId="0" fontId="34" fillId="3" borderId="40" xfId="0" applyFont="1" applyFill="1" applyBorder="1" applyAlignment="1" applyProtection="1">
      <alignment horizontal="center" vertical="center"/>
    </xf>
    <xf numFmtId="0" fontId="32" fillId="0" borderId="19" xfId="0" applyFont="1" applyBorder="1" applyAlignment="1" applyProtection="1">
      <alignment wrapText="1"/>
    </xf>
    <xf numFmtId="164" fontId="30" fillId="4" borderId="16" xfId="1" applyNumberFormat="1" applyFont="1" applyFill="1" applyBorder="1" applyAlignment="1" applyProtection="1">
      <alignment horizontal="center" vertical="center"/>
    </xf>
    <xf numFmtId="164" fontId="34" fillId="3" borderId="48" xfId="0" applyNumberFormat="1" applyFont="1" applyFill="1" applyBorder="1" applyAlignment="1" applyProtection="1">
      <alignment horizontal="center" vertical="center"/>
    </xf>
    <xf numFmtId="0" fontId="34" fillId="6" borderId="41" xfId="0" applyFont="1" applyFill="1" applyBorder="1" applyAlignment="1" applyProtection="1">
      <alignment wrapText="1"/>
      <protection locked="0"/>
    </xf>
    <xf numFmtId="10" fontId="30" fillId="0" borderId="43" xfId="0" applyNumberFormat="1" applyFont="1" applyBorder="1" applyAlignment="1" applyProtection="1">
      <alignment horizontal="center" vertical="center"/>
    </xf>
    <xf numFmtId="10" fontId="34" fillId="6" borderId="47" xfId="0" applyNumberFormat="1" applyFont="1" applyFill="1" applyBorder="1" applyAlignment="1" applyProtection="1">
      <alignment horizontal="center" vertical="center" wrapText="1"/>
    </xf>
    <xf numFmtId="1" fontId="30" fillId="0" borderId="43" xfId="0" applyNumberFormat="1" applyFont="1" applyBorder="1" applyAlignment="1" applyProtection="1">
      <alignment horizontal="center" vertical="center"/>
    </xf>
    <xf numFmtId="165" fontId="30" fillId="0" borderId="43" xfId="0" applyNumberFormat="1" applyFont="1" applyBorder="1" applyAlignment="1">
      <alignment horizontal="center" vertical="center"/>
    </xf>
    <xf numFmtId="0" fontId="34" fillId="6" borderId="48" xfId="0" applyFont="1" applyFill="1" applyBorder="1" applyAlignment="1" applyProtection="1">
      <alignment wrapText="1"/>
    </xf>
    <xf numFmtId="10" fontId="30" fillId="0" borderId="43" xfId="0" applyNumberFormat="1" applyFont="1" applyBorder="1" applyProtection="1"/>
    <xf numFmtId="10" fontId="34" fillId="6" borderId="47" xfId="0" applyNumberFormat="1" applyFont="1" applyFill="1" applyBorder="1" applyAlignment="1" applyProtection="1">
      <alignment wrapText="1"/>
    </xf>
    <xf numFmtId="0" fontId="34" fillId="6" borderId="48" xfId="0" applyFont="1" applyFill="1" applyBorder="1" applyAlignment="1" applyProtection="1">
      <alignment wrapText="1"/>
      <protection locked="0"/>
    </xf>
    <xf numFmtId="164" fontId="30" fillId="0" borderId="19" xfId="1" applyNumberFormat="1" applyFont="1" applyBorder="1" applyAlignment="1">
      <alignment horizontal="right" vertical="center" wrapText="1"/>
    </xf>
    <xf numFmtId="0" fontId="34" fillId="3" borderId="39" xfId="0" applyFont="1" applyFill="1" applyBorder="1" applyAlignment="1" applyProtection="1"/>
    <xf numFmtId="1" fontId="30" fillId="0" borderId="43" xfId="0" applyNumberFormat="1" applyFont="1" applyBorder="1" applyAlignment="1" applyProtection="1">
      <alignment horizontal="center" vertical="center"/>
      <protection locked="0"/>
    </xf>
    <xf numFmtId="10" fontId="30" fillId="0" borderId="43" xfId="0" applyNumberFormat="1" applyFont="1" applyBorder="1"/>
    <xf numFmtId="165" fontId="34" fillId="6" borderId="47" xfId="0" applyNumberFormat="1" applyFont="1" applyFill="1" applyBorder="1" applyAlignment="1" applyProtection="1">
      <alignment horizontal="center" wrapText="1"/>
    </xf>
    <xf numFmtId="0" fontId="30" fillId="0" borderId="19" xfId="0" applyFont="1" applyBorder="1" applyAlignment="1" applyProtection="1">
      <alignment wrapText="1"/>
    </xf>
    <xf numFmtId="0" fontId="34" fillId="6" borderId="46" xfId="0" applyFont="1" applyFill="1" applyBorder="1" applyAlignment="1" applyProtection="1">
      <alignment horizontal="center" vertical="center" wrapText="1"/>
    </xf>
    <xf numFmtId="0" fontId="30" fillId="0" borderId="0" xfId="0" applyFont="1" applyBorder="1" applyProtection="1"/>
    <xf numFmtId="0" fontId="31" fillId="0" borderId="61" xfId="0" applyFont="1" applyFill="1" applyBorder="1" applyAlignment="1" applyProtection="1">
      <alignment horizontal="right"/>
    </xf>
    <xf numFmtId="1" fontId="30" fillId="4" borderId="43" xfId="0" applyNumberFormat="1" applyFont="1" applyFill="1" applyBorder="1" applyAlignment="1" applyProtection="1">
      <alignment horizontal="center" vertical="center"/>
      <protection locked="0"/>
    </xf>
    <xf numFmtId="0" fontId="34" fillId="7" borderId="16" xfId="0" applyFont="1" applyFill="1" applyBorder="1" applyAlignment="1" applyProtection="1">
      <alignment vertical="center" wrapText="1"/>
    </xf>
    <xf numFmtId="164" fontId="30" fillId="0" borderId="20" xfId="1" applyNumberFormat="1" applyFont="1" applyBorder="1" applyAlignment="1" applyProtection="1">
      <alignment vertical="center"/>
    </xf>
    <xf numFmtId="164" fontId="30" fillId="4" borderId="20" xfId="1" applyNumberFormat="1" applyFont="1" applyFill="1" applyBorder="1" applyAlignment="1" applyProtection="1">
      <alignment vertical="center"/>
    </xf>
    <xf numFmtId="164" fontId="30" fillId="4" borderId="16" xfId="1" applyNumberFormat="1" applyFont="1" applyFill="1" applyBorder="1" applyAlignment="1" applyProtection="1">
      <alignment vertical="center"/>
    </xf>
    <xf numFmtId="0" fontId="30" fillId="0" borderId="13" xfId="0" applyFont="1" applyBorder="1" applyAlignment="1" applyProtection="1">
      <alignment horizontal="center" vertical="center"/>
    </xf>
    <xf numFmtId="3" fontId="30" fillId="0" borderId="13" xfId="0" applyNumberFormat="1" applyFont="1" applyBorder="1" applyAlignment="1" applyProtection="1">
      <alignment horizontal="center" vertical="center"/>
    </xf>
    <xf numFmtId="164" fontId="30" fillId="0" borderId="14" xfId="1" applyNumberFormat="1" applyFont="1" applyBorder="1" applyAlignment="1" applyProtection="1">
      <alignment horizontal="center" vertical="center"/>
    </xf>
    <xf numFmtId="0" fontId="30" fillId="0" borderId="43" xfId="0" applyFont="1" applyBorder="1" applyAlignment="1">
      <alignment horizontal="center" vertical="center"/>
    </xf>
    <xf numFmtId="3" fontId="30" fillId="0" borderId="43" xfId="0" applyNumberFormat="1" applyFont="1" applyBorder="1" applyAlignment="1">
      <alignment horizontal="center" vertical="center"/>
    </xf>
    <xf numFmtId="3" fontId="34" fillId="3" borderId="42" xfId="0" applyNumberFormat="1" applyFont="1" applyFill="1" applyBorder="1" applyAlignment="1" applyProtection="1">
      <alignment horizontal="center" vertical="center"/>
    </xf>
    <xf numFmtId="3" fontId="23" fillId="0" borderId="0" xfId="0" applyNumberFormat="1" applyFont="1" applyAlignment="1" applyProtection="1">
      <alignment horizontal="center" vertical="center"/>
      <protection locked="0"/>
    </xf>
    <xf numFmtId="0" fontId="23" fillId="4" borderId="40" xfId="0" applyFont="1" applyFill="1" applyBorder="1" applyAlignment="1" applyProtection="1">
      <alignment horizontal="center" vertical="center"/>
      <protection locked="0"/>
    </xf>
    <xf numFmtId="3" fontId="23" fillId="4" borderId="40" xfId="0" applyNumberFormat="1" applyFont="1" applyFill="1" applyBorder="1" applyAlignment="1" applyProtection="1">
      <alignment horizontal="center" vertical="center"/>
      <protection locked="0"/>
    </xf>
    <xf numFmtId="3" fontId="0" fillId="0" borderId="0" xfId="0" applyNumberFormat="1" applyAlignment="1" applyProtection="1">
      <alignment vertical="center"/>
      <protection locked="0"/>
    </xf>
    <xf numFmtId="0" fontId="30" fillId="0" borderId="28" xfId="0" applyFont="1" applyBorder="1" applyAlignment="1" applyProtection="1">
      <alignment vertical="center"/>
      <protection locked="0"/>
    </xf>
    <xf numFmtId="164" fontId="34" fillId="3" borderId="48" xfId="0" applyNumberFormat="1" applyFont="1" applyFill="1" applyBorder="1" applyAlignment="1" applyProtection="1">
      <alignment vertical="center"/>
    </xf>
    <xf numFmtId="0" fontId="23" fillId="0" borderId="0" xfId="0" applyFont="1" applyAlignment="1" applyProtection="1">
      <alignment vertical="center"/>
      <protection locked="0"/>
    </xf>
    <xf numFmtId="0" fontId="23" fillId="4" borderId="41" xfId="0" applyFont="1" applyFill="1" applyBorder="1" applyAlignment="1" applyProtection="1">
      <alignment vertical="center"/>
      <protection locked="0"/>
    </xf>
    <xf numFmtId="0" fontId="0" fillId="0" borderId="0" xfId="0" applyAlignment="1" applyProtection="1">
      <alignment vertical="center"/>
      <protection locked="0"/>
    </xf>
    <xf numFmtId="3" fontId="30" fillId="0" borderId="20" xfId="0" applyNumberFormat="1" applyFont="1" applyBorder="1" applyAlignment="1" applyProtection="1">
      <alignment vertical="center"/>
    </xf>
    <xf numFmtId="0" fontId="32" fillId="0" borderId="43" xfId="0" applyFont="1" applyBorder="1" applyAlignment="1" applyProtection="1">
      <alignment horizontal="center" vertical="center"/>
    </xf>
    <xf numFmtId="0" fontId="31" fillId="0" borderId="0" xfId="0" applyFont="1" applyAlignment="1" applyProtection="1">
      <alignment horizontal="center"/>
      <protection locked="0"/>
    </xf>
    <xf numFmtId="0" fontId="22" fillId="0" borderId="0" xfId="0" applyFont="1" applyAlignment="1" applyProtection="1">
      <alignment horizontal="center"/>
      <protection locked="0"/>
    </xf>
    <xf numFmtId="3" fontId="31" fillId="0" borderId="0" xfId="0" applyNumberFormat="1" applyFont="1" applyAlignment="1" applyProtection="1">
      <alignment horizontal="center"/>
      <protection locked="0"/>
    </xf>
    <xf numFmtId="164" fontId="30" fillId="0" borderId="16" xfId="1" applyNumberFormat="1" applyFont="1" applyBorder="1" applyAlignment="1" applyProtection="1">
      <alignment horizontal="center" vertical="center"/>
    </xf>
    <xf numFmtId="164" fontId="34" fillId="3" borderId="53" xfId="0" applyNumberFormat="1" applyFont="1" applyFill="1" applyBorder="1" applyAlignment="1" applyProtection="1">
      <alignment horizontal="center" vertical="center"/>
    </xf>
    <xf numFmtId="0" fontId="34" fillId="4" borderId="40" xfId="0" applyFont="1" applyFill="1" applyBorder="1" applyAlignment="1" applyProtection="1">
      <alignment horizontal="center"/>
      <protection locked="0"/>
    </xf>
    <xf numFmtId="3" fontId="32" fillId="0" borderId="1" xfId="0" applyNumberFormat="1" applyFont="1" applyBorder="1" applyAlignment="1" applyProtection="1">
      <alignment horizontal="center" vertical="center"/>
    </xf>
    <xf numFmtId="0" fontId="34" fillId="4" borderId="40" xfId="0" applyFont="1" applyFill="1" applyBorder="1" applyAlignment="1" applyProtection="1">
      <alignment horizontal="center" vertical="center"/>
      <protection locked="0"/>
    </xf>
    <xf numFmtId="164" fontId="32" fillId="4" borderId="20" xfId="1" applyNumberFormat="1" applyFont="1" applyFill="1" applyBorder="1" applyAlignment="1" applyProtection="1">
      <alignment horizontal="center" vertical="center"/>
    </xf>
    <xf numFmtId="164" fontId="40" fillId="3" borderId="26" xfId="0" applyNumberFormat="1" applyFont="1" applyFill="1" applyBorder="1" applyAlignment="1" applyProtection="1">
      <alignment horizontal="center" vertical="center"/>
    </xf>
    <xf numFmtId="0" fontId="34" fillId="4" borderId="41"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wrapText="1" readingOrder="2"/>
    </xf>
    <xf numFmtId="0" fontId="31" fillId="0" borderId="3" xfId="0" applyFont="1" applyFill="1" applyBorder="1" applyAlignment="1" applyProtection="1">
      <alignment horizontal="right"/>
    </xf>
    <xf numFmtId="0" fontId="34" fillId="6" borderId="45" xfId="0" applyFont="1" applyFill="1" applyBorder="1" applyAlignment="1" applyProtection="1">
      <alignment wrapText="1"/>
    </xf>
    <xf numFmtId="0" fontId="31" fillId="0" borderId="2" xfId="0" applyFont="1" applyFill="1" applyBorder="1" applyAlignment="1" applyProtection="1">
      <alignment horizontal="right"/>
    </xf>
    <xf numFmtId="0" fontId="41" fillId="0" borderId="0" xfId="0" applyFont="1" applyBorder="1" applyProtection="1">
      <protection locked="0"/>
    </xf>
    <xf numFmtId="0" fontId="31" fillId="0" borderId="62" xfId="0" applyFont="1" applyFill="1" applyBorder="1" applyAlignment="1" applyProtection="1">
      <alignment horizontal="right"/>
    </xf>
    <xf numFmtId="0" fontId="31" fillId="0" borderId="30" xfId="0" applyFont="1" applyFill="1" applyBorder="1" applyAlignment="1" applyProtection="1">
      <alignment horizontal="right"/>
    </xf>
    <xf numFmtId="1" fontId="30" fillId="0" borderId="13" xfId="0" applyNumberFormat="1" applyFont="1" applyBorder="1" applyAlignment="1" applyProtection="1">
      <alignment horizontal="center" vertical="center"/>
    </xf>
    <xf numFmtId="165" fontId="30" fillId="0" borderId="13" xfId="0" applyNumberFormat="1" applyFont="1" applyBorder="1" applyAlignment="1" applyProtection="1">
      <alignment horizontal="center" vertical="center"/>
    </xf>
    <xf numFmtId="10" fontId="30" fillId="0" borderId="13" xfId="0" applyNumberFormat="1" applyFont="1" applyBorder="1" applyAlignment="1" applyProtection="1">
      <alignment horizontal="center" vertical="center"/>
    </xf>
    <xf numFmtId="165" fontId="30" fillId="0" borderId="14" xfId="0" applyNumberFormat="1" applyFont="1" applyBorder="1" applyProtection="1"/>
    <xf numFmtId="1" fontId="30" fillId="6" borderId="24" xfId="0" applyNumberFormat="1" applyFont="1" applyFill="1" applyBorder="1" applyProtection="1"/>
    <xf numFmtId="1" fontId="30" fillId="6" borderId="25" xfId="0" applyNumberFormat="1" applyFont="1" applyFill="1" applyBorder="1" applyAlignment="1" applyProtection="1">
      <alignment horizontal="center" vertical="center"/>
    </xf>
    <xf numFmtId="165" fontId="34" fillId="6" borderId="25" xfId="0" applyNumberFormat="1" applyFont="1" applyFill="1" applyBorder="1" applyAlignment="1" applyProtection="1">
      <alignment horizontal="center" vertical="center"/>
    </xf>
    <xf numFmtId="10" fontId="30" fillId="6" borderId="25" xfId="0" applyNumberFormat="1" applyFont="1" applyFill="1" applyBorder="1" applyAlignment="1" applyProtection="1">
      <alignment horizontal="center" vertical="center"/>
    </xf>
    <xf numFmtId="165" fontId="30" fillId="6" borderId="26" xfId="0" applyNumberFormat="1" applyFont="1" applyFill="1" applyBorder="1" applyProtection="1"/>
    <xf numFmtId="1" fontId="30" fillId="6" borderId="24" xfId="0" applyNumberFormat="1" applyFont="1" applyFill="1" applyBorder="1" applyAlignment="1" applyProtection="1">
      <alignment horizontal="center" vertical="center"/>
    </xf>
    <xf numFmtId="0" fontId="4" fillId="7" borderId="21" xfId="0" applyFont="1" applyFill="1" applyBorder="1" applyAlignment="1" applyProtection="1">
      <alignment horizontal="center" vertical="center" wrapText="1"/>
    </xf>
    <xf numFmtId="0" fontId="4" fillId="7" borderId="50" xfId="0" applyFont="1" applyFill="1" applyBorder="1" applyAlignment="1" applyProtection="1">
      <alignment horizontal="center" vertical="center" wrapText="1"/>
    </xf>
    <xf numFmtId="0" fontId="4" fillId="7" borderId="18" xfId="0" applyFont="1" applyFill="1" applyBorder="1" applyAlignment="1" applyProtection="1">
      <alignment horizontal="center" vertical="center" wrapText="1"/>
    </xf>
    <xf numFmtId="0" fontId="4" fillId="7" borderId="21" xfId="0" applyFont="1" applyFill="1" applyBorder="1" applyAlignment="1" applyProtection="1">
      <alignment horizontal="center" vertical="center" wrapText="1" readingOrder="2"/>
    </xf>
    <xf numFmtId="0" fontId="4" fillId="7" borderId="50" xfId="0" applyFont="1" applyFill="1" applyBorder="1" applyAlignment="1" applyProtection="1">
      <alignment horizontal="center" vertical="center" wrapText="1" readingOrder="2"/>
    </xf>
    <xf numFmtId="10" fontId="4" fillId="7" borderId="50" xfId="0" applyNumberFormat="1" applyFont="1" applyFill="1" applyBorder="1" applyAlignment="1" applyProtection="1">
      <alignment horizontal="center" vertical="center" wrapText="1"/>
    </xf>
    <xf numFmtId="10" fontId="34" fillId="6" borderId="43" xfId="0" applyNumberFormat="1" applyFont="1" applyFill="1" applyBorder="1" applyAlignment="1" applyProtection="1">
      <alignment horizontal="center" vertical="center" wrapText="1"/>
    </xf>
    <xf numFmtId="0" fontId="31" fillId="0" borderId="28" xfId="0" applyFont="1" applyBorder="1" applyProtection="1">
      <protection locked="0"/>
    </xf>
    <xf numFmtId="0" fontId="34" fillId="0" borderId="0" xfId="0" applyFont="1" applyAlignment="1" applyProtection="1">
      <alignment horizontal="center" vertical="center"/>
      <protection locked="0"/>
    </xf>
    <xf numFmtId="0" fontId="24"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protection locked="0"/>
    </xf>
    <xf numFmtId="3" fontId="0" fillId="0" borderId="0" xfId="0" applyNumberFormat="1" applyFill="1" applyBorder="1" applyAlignment="1" applyProtection="1">
      <alignment horizontal="center" vertical="center"/>
      <protection locked="0"/>
    </xf>
    <xf numFmtId="164" fontId="24" fillId="0" borderId="0" xfId="0" applyNumberFormat="1" applyFont="1" applyFill="1" applyBorder="1" applyAlignment="1" applyProtection="1">
      <alignment horizontal="center" vertical="center"/>
    </xf>
    <xf numFmtId="0" fontId="31" fillId="0" borderId="0" xfId="0" applyFont="1" applyBorder="1" applyAlignment="1" applyProtection="1">
      <alignment vertical="center"/>
    </xf>
    <xf numFmtId="165" fontId="30" fillId="0" borderId="16" xfId="0" applyNumberFormat="1" applyFont="1" applyBorder="1" applyAlignment="1" applyProtection="1">
      <alignment horizontal="center" vertical="center"/>
      <protection locked="0"/>
    </xf>
    <xf numFmtId="165" fontId="30" fillId="0" borderId="16" xfId="0" applyNumberFormat="1" applyFont="1" applyBorder="1" applyAlignment="1" applyProtection="1">
      <alignment horizontal="center" vertical="center"/>
    </xf>
    <xf numFmtId="0" fontId="31" fillId="0" borderId="19" xfId="0" applyFont="1" applyFill="1" applyBorder="1" applyAlignment="1" applyProtection="1">
      <alignment horizontal="center" vertical="center"/>
    </xf>
    <xf numFmtId="165" fontId="34" fillId="6" borderId="33" xfId="0" applyNumberFormat="1" applyFont="1" applyFill="1" applyBorder="1" applyAlignment="1" applyProtection="1">
      <alignment horizontal="center" vertical="center" wrapText="1"/>
    </xf>
    <xf numFmtId="0" fontId="34" fillId="6" borderId="48" xfId="0" applyFont="1" applyFill="1" applyBorder="1" applyAlignment="1" applyProtection="1">
      <alignment vertical="center" wrapText="1"/>
      <protection locked="0"/>
    </xf>
    <xf numFmtId="0" fontId="34" fillId="6" borderId="46" xfId="0" applyFont="1" applyFill="1" applyBorder="1" applyAlignment="1" applyProtection="1">
      <alignment vertical="center" wrapText="1"/>
    </xf>
    <xf numFmtId="0" fontId="34" fillId="6" borderId="48" xfId="0" applyFont="1" applyFill="1" applyBorder="1" applyAlignment="1" applyProtection="1">
      <alignment vertical="center" wrapText="1"/>
    </xf>
    <xf numFmtId="0" fontId="30" fillId="0" borderId="21" xfId="0" applyFont="1" applyBorder="1" applyAlignment="1" applyProtection="1">
      <alignment vertical="center" wrapText="1"/>
    </xf>
    <xf numFmtId="0" fontId="30" fillId="0" borderId="50" xfId="0" applyFont="1" applyBorder="1" applyAlignment="1" applyProtection="1">
      <alignment horizontal="center" vertical="center"/>
    </xf>
    <xf numFmtId="3" fontId="30" fillId="0" borderId="50" xfId="0" applyNumberFormat="1" applyFont="1" applyBorder="1" applyAlignment="1" applyProtection="1">
      <alignment horizontal="center" vertical="center"/>
    </xf>
    <xf numFmtId="164" fontId="30" fillId="4" borderId="18" xfId="1" applyNumberFormat="1" applyFont="1" applyFill="1" applyBorder="1" applyAlignment="1" applyProtection="1">
      <alignment horizontal="center" vertical="center"/>
    </xf>
    <xf numFmtId="1" fontId="30" fillId="5" borderId="21" xfId="0" applyNumberFormat="1" applyFont="1" applyFill="1" applyBorder="1" applyAlignment="1" applyProtection="1">
      <alignment horizontal="center" vertical="center"/>
      <protection locked="0"/>
    </xf>
    <xf numFmtId="165" fontId="30" fillId="0" borderId="50" xfId="0" applyNumberFormat="1" applyFont="1" applyBorder="1" applyAlignment="1" applyProtection="1">
      <alignment horizontal="center" vertical="center"/>
    </xf>
    <xf numFmtId="10" fontId="30" fillId="0" borderId="50" xfId="0" applyNumberFormat="1" applyFont="1" applyBorder="1" applyAlignment="1" applyProtection="1">
      <alignment horizontal="center" vertical="center"/>
    </xf>
    <xf numFmtId="165" fontId="30" fillId="0" borderId="18" xfId="0" applyNumberFormat="1" applyFont="1" applyBorder="1" applyAlignment="1" applyProtection="1">
      <alignment vertical="center"/>
      <protection locked="0"/>
    </xf>
    <xf numFmtId="0" fontId="31" fillId="0" borderId="21" xfId="0" applyFont="1" applyFill="1" applyBorder="1" applyAlignment="1" applyProtection="1">
      <alignment horizontal="right" vertical="center"/>
    </xf>
    <xf numFmtId="1" fontId="30" fillId="0" borderId="50" xfId="0" applyNumberFormat="1" applyFont="1" applyBorder="1" applyAlignment="1" applyProtection="1">
      <alignment horizontal="center" vertical="center"/>
    </xf>
    <xf numFmtId="165" fontId="30" fillId="0" borderId="18" xfId="0" applyNumberFormat="1" applyFont="1" applyBorder="1" applyAlignment="1" applyProtection="1">
      <alignment vertical="center"/>
    </xf>
    <xf numFmtId="165" fontId="30" fillId="0" borderId="18" xfId="0" applyNumberFormat="1" applyFont="1" applyBorder="1" applyAlignment="1" applyProtection="1">
      <alignment horizontal="center" vertical="center"/>
      <protection locked="0"/>
    </xf>
    <xf numFmtId="0" fontId="30" fillId="0" borderId="21" xfId="0" applyFont="1" applyBorder="1" applyAlignment="1">
      <alignment vertical="center"/>
    </xf>
    <xf numFmtId="0" fontId="30" fillId="0" borderId="21" xfId="0" applyFont="1" applyBorder="1" applyAlignment="1" applyProtection="1">
      <alignment vertical="center"/>
    </xf>
    <xf numFmtId="0" fontId="0" fillId="6" borderId="10" xfId="0" applyFill="1" applyBorder="1" applyAlignment="1" applyProtection="1">
      <alignment horizontal="center" vertical="center"/>
    </xf>
    <xf numFmtId="0" fontId="11" fillId="0" borderId="50" xfId="0" applyFont="1" applyBorder="1" applyAlignment="1" applyProtection="1">
      <alignment horizontal="center" vertical="center"/>
      <protection locked="0"/>
    </xf>
    <xf numFmtId="0" fontId="11" fillId="0" borderId="56" xfId="0" applyFont="1" applyBorder="1" applyAlignment="1" applyProtection="1">
      <alignment horizontal="center" vertical="center"/>
    </xf>
    <xf numFmtId="0" fontId="11" fillId="0" borderId="49" xfId="0" applyFont="1" applyBorder="1" applyAlignment="1">
      <alignment horizontal="center" vertical="center"/>
    </xf>
    <xf numFmtId="0" fontId="11" fillId="0" borderId="1" xfId="0" applyFont="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43" xfId="0" applyFont="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63" xfId="0" applyFont="1" applyBorder="1" applyAlignment="1">
      <alignment horizontal="center" vertical="center"/>
    </xf>
    <xf numFmtId="0" fontId="11" fillId="0" borderId="13" xfId="0" applyFont="1" applyBorder="1" applyAlignment="1" applyProtection="1">
      <alignment horizontal="center" vertical="center"/>
      <protection locked="0"/>
    </xf>
    <xf numFmtId="0" fontId="11" fillId="0" borderId="64" xfId="0" applyFont="1" applyBorder="1" applyAlignment="1" applyProtection="1">
      <alignment horizontal="center" vertical="center"/>
    </xf>
    <xf numFmtId="0" fontId="11" fillId="0" borderId="25" xfId="0" applyFont="1" applyBorder="1" applyAlignment="1" applyProtection="1">
      <alignment horizontal="center" vertical="center"/>
      <protection locked="0"/>
    </xf>
    <xf numFmtId="0" fontId="11" fillId="0" borderId="57" xfId="0" applyFont="1" applyBorder="1" applyAlignment="1" applyProtection="1">
      <alignment horizontal="center" vertical="center"/>
    </xf>
    <xf numFmtId="0" fontId="3" fillId="6" borderId="24" xfId="0" applyFont="1" applyFill="1" applyBorder="1" applyAlignment="1" applyProtection="1">
      <alignment horizontal="center"/>
    </xf>
    <xf numFmtId="43" fontId="3" fillId="6" borderId="25" xfId="1" applyFont="1" applyFill="1" applyBorder="1" applyAlignment="1" applyProtection="1">
      <alignment horizontal="center"/>
    </xf>
    <xf numFmtId="0" fontId="14" fillId="0" borderId="0" xfId="0" applyFont="1" applyFill="1" applyProtection="1"/>
    <xf numFmtId="0" fontId="0" fillId="0" borderId="0" xfId="0" applyFill="1" applyProtection="1"/>
    <xf numFmtId="0" fontId="14" fillId="6" borderId="30" xfId="0" applyFont="1" applyFill="1" applyBorder="1" applyAlignment="1" applyProtection="1">
      <alignment horizontal="center" vertical="center"/>
    </xf>
    <xf numFmtId="0" fontId="14" fillId="6" borderId="13" xfId="0" applyFont="1" applyFill="1" applyBorder="1" applyAlignment="1" applyProtection="1">
      <alignment horizontal="center" vertical="center" wrapText="1"/>
    </xf>
    <xf numFmtId="0" fontId="14" fillId="6" borderId="14" xfId="0" applyFont="1" applyFill="1" applyBorder="1" applyAlignment="1" applyProtection="1">
      <alignment horizontal="center" vertical="center" wrapText="1"/>
    </xf>
    <xf numFmtId="0" fontId="3" fillId="0" borderId="15" xfId="0" applyFont="1" applyBorder="1" applyAlignment="1" applyProtection="1">
      <alignment horizontal="center"/>
    </xf>
    <xf numFmtId="0" fontId="3" fillId="0" borderId="15" xfId="0" applyFont="1" applyBorder="1" applyAlignment="1" applyProtection="1">
      <alignment horizontal="center" wrapText="1"/>
    </xf>
    <xf numFmtId="0" fontId="14" fillId="6" borderId="15" xfId="0" applyFont="1" applyFill="1" applyBorder="1" applyAlignment="1" applyProtection="1">
      <alignment horizontal="center"/>
    </xf>
    <xf numFmtId="0" fontId="14" fillId="6" borderId="24" xfId="0" applyFont="1" applyFill="1" applyBorder="1" applyAlignment="1" applyProtection="1">
      <alignment horizontal="center"/>
    </xf>
    <xf numFmtId="0" fontId="0" fillId="0" borderId="1" xfId="0" applyBorder="1" applyAlignment="1">
      <alignment horizontal="center"/>
    </xf>
    <xf numFmtId="43" fontId="0" fillId="0" borderId="20" xfId="0" applyNumberFormat="1" applyBorder="1" applyAlignment="1" applyProtection="1">
      <alignment horizontal="center" vertical="center"/>
    </xf>
    <xf numFmtId="43" fontId="3" fillId="6" borderId="26" xfId="1" applyFont="1" applyFill="1" applyBorder="1" applyAlignment="1" applyProtection="1">
      <alignment horizontal="center" vertical="center"/>
    </xf>
    <xf numFmtId="10" fontId="11" fillId="0" borderId="1" xfId="0" applyNumberFormat="1" applyFont="1" applyBorder="1" applyAlignment="1" applyProtection="1">
      <alignment horizontal="center"/>
    </xf>
    <xf numFmtId="166" fontId="11" fillId="0" borderId="1" xfId="0" applyNumberFormat="1" applyFont="1" applyBorder="1" applyAlignment="1" applyProtection="1">
      <alignment horizontal="center"/>
    </xf>
    <xf numFmtId="10" fontId="11" fillId="6" borderId="25" xfId="0" applyNumberFormat="1" applyFont="1" applyFill="1" applyBorder="1" applyAlignment="1" applyProtection="1">
      <alignment horizontal="center"/>
    </xf>
    <xf numFmtId="0" fontId="14" fillId="6" borderId="13" xfId="0" applyFont="1" applyFill="1" applyBorder="1" applyAlignment="1" applyProtection="1">
      <alignment horizontal="center" vertical="center"/>
    </xf>
    <xf numFmtId="0" fontId="14" fillId="6" borderId="14" xfId="0" applyFont="1" applyFill="1" applyBorder="1" applyAlignment="1" applyProtection="1">
      <alignment horizontal="center" vertical="center"/>
    </xf>
    <xf numFmtId="165" fontId="11" fillId="6" borderId="20" xfId="1" applyNumberFormat="1" applyFont="1" applyFill="1" applyBorder="1" applyAlignment="1" applyProtection="1">
      <alignment horizontal="center"/>
    </xf>
    <xf numFmtId="165" fontId="11" fillId="6" borderId="26" xfId="1" applyNumberFormat="1" applyFont="1" applyFill="1" applyBorder="1" applyAlignment="1" applyProtection="1">
      <alignment horizontal="center"/>
    </xf>
    <xf numFmtId="0" fontId="0" fillId="4" borderId="0" xfId="0" applyFill="1" applyBorder="1" applyAlignment="1" applyProtection="1">
      <alignment horizontal="center" vertical="center"/>
      <protection locked="0"/>
    </xf>
    <xf numFmtId="3" fontId="0" fillId="4" borderId="0" xfId="0" applyNumberFormat="1" applyFill="1" applyBorder="1" applyAlignment="1" applyProtection="1">
      <alignment horizontal="center" vertical="center"/>
      <protection locked="0"/>
    </xf>
    <xf numFmtId="0" fontId="49" fillId="4" borderId="27" xfId="0" applyFont="1" applyFill="1" applyBorder="1" applyAlignment="1" applyProtection="1">
      <alignment horizontal="right"/>
      <protection locked="0"/>
    </xf>
    <xf numFmtId="0" fontId="0" fillId="4" borderId="0" xfId="0" applyFont="1" applyFill="1" applyBorder="1" applyProtection="1">
      <protection locked="0"/>
    </xf>
    <xf numFmtId="0" fontId="4" fillId="0" borderId="15" xfId="0" applyFont="1" applyFill="1" applyBorder="1" applyAlignment="1" applyProtection="1">
      <alignment horizontal="center" vertical="center" wrapText="1" readingOrder="2"/>
    </xf>
    <xf numFmtId="0" fontId="4" fillId="0" borderId="1" xfId="0" applyFont="1" applyFill="1" applyBorder="1" applyAlignment="1" applyProtection="1">
      <alignment horizontal="center" vertical="center" wrapText="1" readingOrder="2"/>
    </xf>
    <xf numFmtId="1" fontId="30" fillId="0" borderId="1" xfId="0" applyNumberFormat="1" applyFont="1" applyFill="1" applyBorder="1" applyAlignment="1" applyProtection="1">
      <alignment horizontal="center" vertical="center"/>
    </xf>
    <xf numFmtId="165" fontId="30" fillId="0" borderId="1" xfId="0" applyNumberFormat="1" applyFont="1" applyFill="1" applyBorder="1" applyAlignment="1">
      <alignment horizontal="center" vertical="center"/>
    </xf>
    <xf numFmtId="1" fontId="30" fillId="0" borderId="43" xfId="0" applyNumberFormat="1" applyFont="1" applyFill="1" applyBorder="1" applyAlignment="1" applyProtection="1">
      <alignment horizontal="center" vertical="center"/>
    </xf>
    <xf numFmtId="165" fontId="30" fillId="0" borderId="43" xfId="0" applyNumberFormat="1" applyFont="1" applyFill="1" applyBorder="1" applyAlignment="1">
      <alignment horizontal="center" vertical="center"/>
    </xf>
    <xf numFmtId="0" fontId="34" fillId="0" borderId="46" xfId="0" applyFont="1" applyFill="1" applyBorder="1" applyAlignment="1" applyProtection="1">
      <alignment wrapText="1"/>
    </xf>
    <xf numFmtId="165" fontId="34" fillId="0" borderId="47" xfId="0" applyNumberFormat="1" applyFont="1" applyFill="1" applyBorder="1" applyAlignment="1" applyProtection="1">
      <alignment horizontal="center" vertical="center" wrapText="1"/>
    </xf>
    <xf numFmtId="167" fontId="31" fillId="0" borderId="0" xfId="0" applyNumberFormat="1" applyFont="1" applyFill="1" applyAlignment="1" applyProtection="1">
      <alignment horizontal="center" vertical="center"/>
      <protection locked="0"/>
    </xf>
    <xf numFmtId="0" fontId="48" fillId="4" borderId="27" xfId="0" applyFont="1" applyFill="1" applyBorder="1" applyAlignment="1">
      <alignment horizontal="center" readingOrder="2"/>
    </xf>
    <xf numFmtId="0" fontId="48" fillId="4" borderId="0" xfId="0" applyFont="1" applyFill="1" applyAlignment="1">
      <alignment horizontal="center" readingOrder="2"/>
    </xf>
    <xf numFmtId="0" fontId="48" fillId="4" borderId="28" xfId="0" applyFont="1" applyFill="1" applyBorder="1" applyAlignment="1">
      <alignment horizontal="center" readingOrder="2"/>
    </xf>
    <xf numFmtId="0" fontId="34" fillId="3" borderId="7"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47" fillId="4" borderId="0" xfId="0" applyFont="1" applyFill="1" applyAlignment="1">
      <alignment horizontal="center" readingOrder="2"/>
    </xf>
    <xf numFmtId="0" fontId="47" fillId="4" borderId="0" xfId="0" applyFont="1" applyFill="1" applyAlignment="1">
      <alignment horizontal="center" vertical="center" readingOrder="2"/>
    </xf>
    <xf numFmtId="0" fontId="37" fillId="4" borderId="27" xfId="0" applyFont="1" applyFill="1" applyBorder="1" applyAlignment="1">
      <alignment horizontal="right" vertical="center" wrapText="1" readingOrder="2"/>
    </xf>
    <xf numFmtId="0" fontId="37" fillId="4" borderId="0" xfId="0" applyFont="1" applyFill="1" applyAlignment="1">
      <alignment horizontal="right" vertical="center" wrapText="1" readingOrder="2"/>
    </xf>
    <xf numFmtId="0" fontId="37" fillId="4" borderId="28" xfId="0" applyFont="1" applyFill="1" applyBorder="1" applyAlignment="1">
      <alignment horizontal="right" vertical="center" wrapText="1" readingOrder="2"/>
    </xf>
    <xf numFmtId="0" fontId="30" fillId="4" borderId="27" xfId="0" applyFont="1" applyFill="1" applyBorder="1" applyAlignment="1">
      <alignment horizontal="right" vertical="center" wrapText="1" readingOrder="2"/>
    </xf>
    <xf numFmtId="0" fontId="30" fillId="4" borderId="0" xfId="0" applyFont="1" applyFill="1" applyAlignment="1">
      <alignment horizontal="right" vertical="center" wrapText="1" readingOrder="2"/>
    </xf>
    <xf numFmtId="0" fontId="30" fillId="4" borderId="28" xfId="0" applyFont="1" applyFill="1" applyBorder="1" applyAlignment="1">
      <alignment horizontal="right" vertical="center" wrapText="1" readingOrder="2"/>
    </xf>
    <xf numFmtId="0" fontId="37" fillId="4" borderId="0" xfId="0" applyFont="1" applyFill="1" applyBorder="1" applyAlignment="1">
      <alignment horizontal="right" vertical="center" wrapText="1" readingOrder="2"/>
    </xf>
    <xf numFmtId="0" fontId="34" fillId="4" borderId="27" xfId="0" applyFont="1" applyFill="1" applyBorder="1" applyAlignment="1">
      <alignment horizontal="center" wrapText="1"/>
    </xf>
    <xf numFmtId="0" fontId="34" fillId="4" borderId="0" xfId="0" applyFont="1" applyFill="1" applyBorder="1" applyAlignment="1">
      <alignment horizontal="center" wrapText="1"/>
    </xf>
    <xf numFmtId="0" fontId="34" fillId="4" borderId="28" xfId="0" applyFont="1" applyFill="1" applyBorder="1" applyAlignment="1">
      <alignment horizontal="center" wrapText="1"/>
    </xf>
    <xf numFmtId="0" fontId="43" fillId="4" borderId="4" xfId="0" applyFont="1" applyFill="1" applyBorder="1" applyAlignment="1" applyProtection="1">
      <alignment horizontal="center"/>
    </xf>
    <xf numFmtId="0" fontId="43" fillId="4" borderId="5" xfId="0" applyFont="1" applyFill="1" applyBorder="1" applyAlignment="1" applyProtection="1">
      <alignment horizontal="center"/>
    </xf>
    <xf numFmtId="0" fontId="43" fillId="4" borderId="6" xfId="0" applyFont="1" applyFill="1" applyBorder="1" applyAlignment="1" applyProtection="1">
      <alignment horizontal="center"/>
    </xf>
    <xf numFmtId="0" fontId="47" fillId="0" borderId="0" xfId="0" applyFont="1" applyBorder="1" applyAlignment="1" applyProtection="1">
      <alignment horizontal="center" wrapText="1"/>
      <protection locked="0"/>
    </xf>
    <xf numFmtId="0" fontId="33" fillId="6" borderId="11" xfId="0" applyFont="1" applyFill="1" applyBorder="1" applyAlignment="1" applyProtection="1">
      <alignment horizontal="center"/>
    </xf>
    <xf numFmtId="0" fontId="33" fillId="6" borderId="37" xfId="0" applyFont="1" applyFill="1" applyBorder="1" applyAlignment="1" applyProtection="1">
      <alignment horizontal="center"/>
    </xf>
    <xf numFmtId="0" fontId="33" fillId="6" borderId="38" xfId="0" applyFont="1" applyFill="1" applyBorder="1" applyAlignment="1" applyProtection="1">
      <alignment horizontal="center"/>
    </xf>
    <xf numFmtId="0" fontId="34" fillId="3" borderId="39" xfId="0" applyFont="1" applyFill="1" applyBorder="1" applyAlignment="1" applyProtection="1">
      <alignment horizontal="center"/>
    </xf>
    <xf numFmtId="0" fontId="34" fillId="3" borderId="40" xfId="0" applyFont="1" applyFill="1" applyBorder="1" applyAlignment="1" applyProtection="1">
      <alignment horizontal="center"/>
    </xf>
    <xf numFmtId="0" fontId="34" fillId="3" borderId="42" xfId="0" applyFont="1" applyFill="1" applyBorder="1" applyAlignment="1" applyProtection="1">
      <alignment horizontal="center"/>
    </xf>
    <xf numFmtId="0" fontId="33" fillId="6" borderId="30" xfId="0" applyFont="1" applyFill="1" applyBorder="1" applyAlignment="1" applyProtection="1">
      <alignment horizontal="center"/>
    </xf>
    <xf numFmtId="0" fontId="33" fillId="6" borderId="13" xfId="0" applyFont="1" applyFill="1" applyBorder="1" applyAlignment="1" applyProtection="1">
      <alignment horizontal="center"/>
    </xf>
    <xf numFmtId="0" fontId="33" fillId="6" borderId="14" xfId="0" applyFont="1" applyFill="1" applyBorder="1" applyAlignment="1" applyProtection="1">
      <alignment horizontal="center"/>
    </xf>
    <xf numFmtId="0" fontId="13" fillId="0" borderId="0" xfId="0" applyFont="1" applyBorder="1" applyAlignment="1" applyProtection="1">
      <alignment horizontal="center" wrapText="1"/>
      <protection locked="0"/>
    </xf>
    <xf numFmtId="0" fontId="38" fillId="0" borderId="8" xfId="0" applyFont="1" applyBorder="1" applyAlignment="1" applyProtection="1">
      <alignment horizontal="center" vertical="center" readingOrder="2"/>
    </xf>
    <xf numFmtId="0" fontId="13" fillId="0" borderId="0" xfId="0" applyFont="1" applyBorder="1" applyAlignment="1" applyProtection="1">
      <alignment horizontal="center"/>
      <protection locked="0"/>
    </xf>
    <xf numFmtId="0" fontId="34" fillId="3" borderId="11" xfId="0" applyFont="1" applyFill="1" applyBorder="1" applyAlignment="1" applyProtection="1">
      <alignment horizontal="center"/>
    </xf>
    <xf numFmtId="0" fontId="34" fillId="3" borderId="37" xfId="0" applyFont="1" applyFill="1" applyBorder="1" applyAlignment="1" applyProtection="1">
      <alignment horizontal="center"/>
    </xf>
    <xf numFmtId="0" fontId="34" fillId="3" borderId="38" xfId="0" applyFont="1" applyFill="1" applyBorder="1" applyAlignment="1" applyProtection="1">
      <alignment horizontal="center"/>
    </xf>
    <xf numFmtId="0" fontId="34" fillId="6" borderId="11" xfId="0" applyFont="1" applyFill="1" applyBorder="1" applyAlignment="1" applyProtection="1">
      <alignment horizontal="center" wrapText="1"/>
    </xf>
    <xf numFmtId="0" fontId="34" fillId="6" borderId="37" xfId="0" applyFont="1" applyFill="1" applyBorder="1" applyAlignment="1" applyProtection="1">
      <alignment horizontal="center" wrapText="1"/>
    </xf>
    <xf numFmtId="0" fontId="34" fillId="6" borderId="38" xfId="0" applyFont="1" applyFill="1" applyBorder="1" applyAlignment="1" applyProtection="1">
      <alignment horizontal="center" wrapText="1"/>
    </xf>
    <xf numFmtId="0" fontId="34" fillId="6" borderId="11" xfId="0" applyFont="1" applyFill="1" applyBorder="1" applyAlignment="1" applyProtection="1">
      <alignment horizontal="center" wrapText="1"/>
      <protection locked="0"/>
    </xf>
    <xf numFmtId="0" fontId="34" fillId="6" borderId="37" xfId="0" applyFont="1" applyFill="1" applyBorder="1" applyAlignment="1" applyProtection="1">
      <alignment horizontal="center" wrapText="1"/>
      <protection locked="0"/>
    </xf>
    <xf numFmtId="0" fontId="34" fillId="6" borderId="38" xfId="0" applyFont="1" applyFill="1" applyBorder="1" applyAlignment="1" applyProtection="1">
      <alignment horizontal="center" wrapText="1"/>
      <protection locked="0"/>
    </xf>
    <xf numFmtId="0" fontId="38" fillId="0" borderId="8" xfId="0" applyFont="1" applyBorder="1" applyAlignment="1" applyProtection="1">
      <alignment horizontal="center" vertical="center" readingOrder="2"/>
      <protection locked="0"/>
    </xf>
    <xf numFmtId="0" fontId="40" fillId="3" borderId="30" xfId="0" applyFont="1" applyFill="1" applyBorder="1" applyAlignment="1" applyProtection="1">
      <alignment horizontal="center"/>
    </xf>
    <xf numFmtId="0" fontId="40" fillId="3" borderId="13" xfId="0" applyFont="1" applyFill="1" applyBorder="1" applyAlignment="1" applyProtection="1">
      <alignment horizontal="center"/>
    </xf>
    <xf numFmtId="0" fontId="40" fillId="3" borderId="14" xfId="0" applyFont="1" applyFill="1" applyBorder="1" applyAlignment="1" applyProtection="1">
      <alignment horizontal="center"/>
    </xf>
    <xf numFmtId="0" fontId="40" fillId="3" borderId="24" xfId="0" applyFont="1" applyFill="1" applyBorder="1" applyAlignment="1" applyProtection="1">
      <alignment horizontal="center"/>
    </xf>
    <xf numFmtId="0" fontId="40" fillId="3" borderId="25" xfId="0" applyFont="1" applyFill="1" applyBorder="1" applyAlignment="1" applyProtection="1">
      <alignment horizontal="center"/>
    </xf>
    <xf numFmtId="0" fontId="34" fillId="3" borderId="7" xfId="0" applyFont="1" applyFill="1" applyBorder="1" applyAlignment="1" applyProtection="1">
      <alignment horizontal="center"/>
    </xf>
    <xf numFmtId="0" fontId="34" fillId="3" borderId="8" xfId="0" applyFont="1" applyFill="1" applyBorder="1" applyAlignment="1" applyProtection="1">
      <alignment horizontal="center"/>
    </xf>
    <xf numFmtId="0" fontId="34" fillId="3" borderId="45" xfId="0" applyFont="1" applyFill="1" applyBorder="1" applyAlignment="1" applyProtection="1">
      <alignment horizontal="center"/>
    </xf>
    <xf numFmtId="0" fontId="34" fillId="7" borderId="23" xfId="0" applyFont="1" applyFill="1" applyBorder="1" applyAlignment="1" applyProtection="1">
      <alignment horizontal="center" vertical="center" wrapText="1" readingOrder="2"/>
    </xf>
    <xf numFmtId="0" fontId="34" fillId="7" borderId="3" xfId="0" applyFont="1" applyFill="1" applyBorder="1" applyAlignment="1" applyProtection="1">
      <alignment horizontal="center" vertical="center" wrapText="1" readingOrder="2"/>
    </xf>
    <xf numFmtId="0" fontId="34" fillId="7" borderId="44" xfId="0" applyFont="1" applyFill="1" applyBorder="1" applyAlignment="1" applyProtection="1">
      <alignment horizontal="center" vertical="center" wrapText="1" readingOrder="2"/>
    </xf>
    <xf numFmtId="0" fontId="34" fillId="3" borderId="34" xfId="0" applyFont="1" applyFill="1" applyBorder="1" applyAlignment="1" applyProtection="1">
      <alignment horizontal="center"/>
    </xf>
    <xf numFmtId="0" fontId="34" fillId="3" borderId="35" xfId="0" applyFont="1" applyFill="1" applyBorder="1" applyAlignment="1" applyProtection="1">
      <alignment horizontal="center"/>
    </xf>
    <xf numFmtId="0" fontId="34" fillId="3" borderId="36" xfId="0" applyFont="1" applyFill="1" applyBorder="1" applyAlignment="1" applyProtection="1">
      <alignment horizontal="center"/>
    </xf>
    <xf numFmtId="0" fontId="34" fillId="7" borderId="23" xfId="0" applyFont="1" applyFill="1" applyBorder="1" applyAlignment="1" applyProtection="1">
      <alignment horizontal="center" vertical="center" wrapText="1"/>
    </xf>
    <xf numFmtId="0" fontId="34" fillId="7" borderId="3" xfId="0" applyFont="1" applyFill="1" applyBorder="1" applyAlignment="1" applyProtection="1">
      <alignment horizontal="center" vertical="center" wrapText="1"/>
    </xf>
    <xf numFmtId="0" fontId="34" fillId="7" borderId="44"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readingOrder="2"/>
    </xf>
    <xf numFmtId="0" fontId="4" fillId="7" borderId="3" xfId="0" applyFont="1" applyFill="1" applyBorder="1" applyAlignment="1" applyProtection="1">
      <alignment horizontal="center" vertical="center" wrapText="1" readingOrder="2"/>
    </xf>
    <xf numFmtId="0" fontId="4" fillId="7" borderId="44" xfId="0" applyFont="1" applyFill="1" applyBorder="1" applyAlignment="1" applyProtection="1">
      <alignment horizontal="center" vertical="center" wrapText="1" readingOrder="2"/>
    </xf>
    <xf numFmtId="0" fontId="34" fillId="6" borderId="23" xfId="0" applyFont="1" applyFill="1" applyBorder="1" applyAlignment="1" applyProtection="1">
      <alignment horizontal="center" wrapText="1"/>
    </xf>
    <xf numFmtId="0" fontId="34" fillId="6" borderId="3" xfId="0" applyFont="1" applyFill="1" applyBorder="1" applyAlignment="1" applyProtection="1">
      <alignment horizontal="center" wrapText="1"/>
    </xf>
    <xf numFmtId="0" fontId="34" fillId="6" borderId="44" xfId="0" applyFont="1" applyFill="1" applyBorder="1" applyAlignment="1" applyProtection="1">
      <alignment horizontal="center" wrapText="1"/>
    </xf>
    <xf numFmtId="0" fontId="33" fillId="6" borderId="46" xfId="0" applyFont="1" applyFill="1" applyBorder="1" applyAlignment="1" applyProtection="1">
      <alignment horizontal="center"/>
    </xf>
    <xf numFmtId="0" fontId="33" fillId="6" borderId="47" xfId="0" applyFont="1" applyFill="1" applyBorder="1" applyAlignment="1" applyProtection="1">
      <alignment horizontal="center"/>
    </xf>
    <xf numFmtId="0" fontId="33" fillId="6" borderId="48" xfId="0" applyFont="1" applyFill="1" applyBorder="1" applyAlignment="1" applyProtection="1">
      <alignment horizontal="center"/>
    </xf>
    <xf numFmtId="0" fontId="33" fillId="6" borderId="39" xfId="0" applyFont="1" applyFill="1" applyBorder="1" applyAlignment="1" applyProtection="1">
      <alignment horizontal="center"/>
    </xf>
    <xf numFmtId="0" fontId="33" fillId="6" borderId="40" xfId="0" applyFont="1" applyFill="1" applyBorder="1" applyAlignment="1" applyProtection="1">
      <alignment horizontal="center"/>
    </xf>
    <xf numFmtId="0" fontId="33" fillId="6" borderId="41" xfId="0" applyFont="1" applyFill="1" applyBorder="1" applyAlignment="1" applyProtection="1">
      <alignment horizontal="center"/>
    </xf>
    <xf numFmtId="0" fontId="34" fillId="0" borderId="0" xfId="0" applyFont="1" applyFill="1" applyBorder="1" applyAlignment="1" applyProtection="1">
      <alignment horizontal="center"/>
    </xf>
    <xf numFmtId="0" fontId="34" fillId="3" borderId="23" xfId="0" applyFont="1" applyFill="1" applyBorder="1" applyAlignment="1" applyProtection="1">
      <alignment horizontal="center"/>
    </xf>
    <xf numFmtId="0" fontId="34" fillId="3" borderId="3" xfId="0" applyFont="1" applyFill="1" applyBorder="1" applyAlignment="1" applyProtection="1">
      <alignment horizontal="center"/>
    </xf>
    <xf numFmtId="0" fontId="34" fillId="3" borderId="2" xfId="0" applyFont="1" applyFill="1" applyBorder="1" applyAlignment="1" applyProtection="1">
      <alignment horizontal="center"/>
    </xf>
    <xf numFmtId="0" fontId="36" fillId="0" borderId="0" xfId="0" applyFont="1" applyBorder="1" applyAlignment="1" applyProtection="1">
      <alignment horizontal="center"/>
      <protection locked="0"/>
    </xf>
    <xf numFmtId="0" fontId="34" fillId="6" borderId="34" xfId="0" applyFont="1" applyFill="1" applyBorder="1" applyAlignment="1" applyProtection="1">
      <alignment horizontal="center" wrapText="1"/>
    </xf>
    <xf numFmtId="0" fontId="34" fillId="6" borderId="35" xfId="0" applyFont="1" applyFill="1" applyBorder="1" applyAlignment="1" applyProtection="1">
      <alignment horizontal="center" wrapText="1"/>
    </xf>
    <xf numFmtId="0" fontId="34" fillId="6" borderId="36" xfId="0" applyFont="1" applyFill="1" applyBorder="1" applyAlignment="1" applyProtection="1">
      <alignment horizontal="center" wrapText="1"/>
    </xf>
    <xf numFmtId="0" fontId="34" fillId="6" borderId="11" xfId="0" applyFont="1" applyFill="1" applyBorder="1" applyAlignment="1" applyProtection="1">
      <alignment horizontal="center" vertical="center" wrapText="1"/>
      <protection locked="0"/>
    </xf>
    <xf numFmtId="0" fontId="34" fillId="6" borderId="37" xfId="0" applyFont="1" applyFill="1" applyBorder="1" applyAlignment="1" applyProtection="1">
      <alignment horizontal="center" vertical="center" wrapText="1"/>
      <protection locked="0"/>
    </xf>
    <xf numFmtId="0" fontId="34" fillId="6" borderId="38" xfId="0" applyFont="1" applyFill="1" applyBorder="1" applyAlignment="1" applyProtection="1">
      <alignment horizontal="center" vertical="center" wrapText="1"/>
      <protection locked="0"/>
    </xf>
    <xf numFmtId="0" fontId="34" fillId="6" borderId="58" xfId="0" applyFont="1" applyFill="1" applyBorder="1" applyAlignment="1" applyProtection="1">
      <alignment horizontal="center" vertical="center" wrapText="1"/>
      <protection locked="0"/>
    </xf>
    <xf numFmtId="0" fontId="34" fillId="6" borderId="29" xfId="0" applyFont="1" applyFill="1" applyBorder="1" applyAlignment="1" applyProtection="1">
      <alignment horizontal="center" vertical="center" wrapText="1"/>
      <protection locked="0"/>
    </xf>
    <xf numFmtId="0" fontId="34" fillId="6" borderId="59" xfId="0" applyFont="1" applyFill="1" applyBorder="1" applyAlignment="1" applyProtection="1">
      <alignment horizontal="center" vertical="center" wrapText="1"/>
      <protection locked="0"/>
    </xf>
    <xf numFmtId="0" fontId="38" fillId="0" borderId="8" xfId="0" applyFont="1" applyBorder="1" applyAlignment="1" applyProtection="1">
      <alignment horizontal="center" wrapText="1" readingOrder="2"/>
      <protection locked="0"/>
    </xf>
    <xf numFmtId="0" fontId="36" fillId="0" borderId="28" xfId="0" applyFont="1" applyBorder="1" applyAlignment="1" applyProtection="1">
      <alignment horizontal="center"/>
      <protection locked="0"/>
    </xf>
    <xf numFmtId="0" fontId="33" fillId="6" borderId="11" xfId="0" applyFont="1" applyFill="1" applyBorder="1" applyAlignment="1" applyProtection="1">
      <alignment horizontal="center" vertical="center"/>
    </xf>
    <xf numFmtId="0" fontId="33" fillId="6" borderId="37" xfId="0" applyFont="1" applyFill="1" applyBorder="1" applyAlignment="1" applyProtection="1">
      <alignment horizontal="center" vertical="center"/>
    </xf>
    <xf numFmtId="0" fontId="33" fillId="6" borderId="38" xfId="0" applyFont="1" applyFill="1" applyBorder="1" applyAlignment="1" applyProtection="1">
      <alignment horizontal="center" vertical="center"/>
    </xf>
    <xf numFmtId="0" fontId="33" fillId="6" borderId="30" xfId="0" applyFont="1" applyFill="1" applyBorder="1" applyAlignment="1" applyProtection="1">
      <alignment horizontal="center" vertical="center"/>
    </xf>
    <xf numFmtId="0" fontId="33" fillId="6" borderId="13" xfId="0" applyFont="1" applyFill="1" applyBorder="1" applyAlignment="1" applyProtection="1">
      <alignment horizontal="center" vertical="center"/>
    </xf>
    <xf numFmtId="0" fontId="33" fillId="6" borderId="14" xfId="0" applyFont="1" applyFill="1" applyBorder="1" applyAlignment="1" applyProtection="1">
      <alignment horizontal="center" vertical="center"/>
    </xf>
    <xf numFmtId="0" fontId="34" fillId="2" borderId="24" xfId="0" applyFont="1" applyFill="1" applyBorder="1" applyAlignment="1" applyProtection="1">
      <alignment horizontal="center"/>
    </xf>
    <xf numFmtId="0" fontId="34" fillId="2" borderId="25" xfId="0" applyFont="1" applyFill="1" applyBorder="1" applyAlignment="1" applyProtection="1">
      <alignment horizontal="center"/>
    </xf>
    <xf numFmtId="0" fontId="34" fillId="0" borderId="19" xfId="0" applyFont="1" applyBorder="1" applyAlignment="1" applyProtection="1">
      <alignment horizontal="center" vertical="center" wrapText="1"/>
    </xf>
    <xf numFmtId="0" fontId="34" fillId="0" borderId="22" xfId="0" applyFont="1" applyBorder="1" applyAlignment="1" applyProtection="1">
      <alignment horizontal="center" vertical="center" wrapText="1"/>
    </xf>
    <xf numFmtId="0" fontId="34" fillId="0" borderId="21" xfId="0" applyFont="1" applyBorder="1" applyAlignment="1" applyProtection="1">
      <alignment horizontal="center" vertical="center" wrapText="1"/>
    </xf>
    <xf numFmtId="0" fontId="34" fillId="0" borderId="15" xfId="0" applyFont="1" applyBorder="1" applyAlignment="1" applyProtection="1">
      <alignment horizontal="center" vertical="center"/>
      <protection locked="0"/>
    </xf>
    <xf numFmtId="0" fontId="34" fillId="0" borderId="15" xfId="0" applyFont="1" applyBorder="1" applyAlignment="1" applyProtection="1">
      <alignment horizontal="center" vertical="center" wrapText="1"/>
    </xf>
    <xf numFmtId="0" fontId="38" fillId="0" borderId="8" xfId="0" applyFont="1" applyBorder="1" applyAlignment="1" applyProtection="1">
      <alignment horizontal="center" readingOrder="2"/>
      <protection locked="0"/>
    </xf>
    <xf numFmtId="0" fontId="36" fillId="0" borderId="0"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8" fillId="0" borderId="0" xfId="0" applyFont="1" applyAlignment="1" applyProtection="1">
      <alignment horizontal="center" readingOrder="2"/>
      <protection locked="0"/>
    </xf>
    <xf numFmtId="0" fontId="34" fillId="6" borderId="39" xfId="0" applyFont="1" applyFill="1" applyBorder="1" applyAlignment="1" applyProtection="1">
      <alignment horizontal="center" vertical="center" wrapText="1"/>
      <protection locked="0"/>
    </xf>
    <xf numFmtId="0" fontId="34" fillId="6" borderId="40" xfId="0" applyFont="1" applyFill="1" applyBorder="1" applyAlignment="1" applyProtection="1">
      <alignment horizontal="center" vertical="center" wrapText="1"/>
      <protection locked="0"/>
    </xf>
    <xf numFmtId="0" fontId="34" fillId="6" borderId="41" xfId="0" applyFont="1" applyFill="1" applyBorder="1" applyAlignment="1" applyProtection="1">
      <alignment horizontal="center" vertical="center" wrapText="1"/>
      <protection locked="0"/>
    </xf>
    <xf numFmtId="0" fontId="34" fillId="6" borderId="39" xfId="0" applyFont="1" applyFill="1" applyBorder="1" applyAlignment="1" applyProtection="1">
      <alignment horizontal="center" vertical="center" wrapText="1"/>
    </xf>
    <xf numFmtId="0" fontId="34" fillId="6" borderId="40" xfId="0" applyFont="1" applyFill="1" applyBorder="1" applyAlignment="1" applyProtection="1">
      <alignment horizontal="center" vertical="center" wrapText="1"/>
    </xf>
    <xf numFmtId="0" fontId="34" fillId="6" borderId="41" xfId="0" applyFont="1" applyFill="1" applyBorder="1" applyAlignment="1" applyProtection="1">
      <alignment horizontal="center" vertical="center" wrapText="1"/>
    </xf>
    <xf numFmtId="0" fontId="34" fillId="6" borderId="11" xfId="0" applyFont="1" applyFill="1" applyBorder="1" applyAlignment="1" applyProtection="1">
      <alignment horizontal="center" vertical="center" wrapText="1"/>
    </xf>
    <xf numFmtId="0" fontId="34" fillId="6" borderId="37" xfId="0" applyFont="1" applyFill="1" applyBorder="1" applyAlignment="1" applyProtection="1">
      <alignment horizontal="center" vertical="center" wrapText="1"/>
    </xf>
    <xf numFmtId="0" fontId="34" fillId="6" borderId="38" xfId="0" applyFont="1" applyFill="1" applyBorder="1" applyAlignment="1" applyProtection="1">
      <alignment horizontal="center" vertical="center" wrapText="1"/>
    </xf>
    <xf numFmtId="0" fontId="34" fillId="3" borderId="39" xfId="0" applyFont="1" applyFill="1" applyBorder="1" applyAlignment="1" applyProtection="1">
      <alignment horizontal="center" vertical="center"/>
    </xf>
    <xf numFmtId="0" fontId="34" fillId="3" borderId="40" xfId="0" applyFont="1" applyFill="1" applyBorder="1" applyAlignment="1" applyProtection="1">
      <alignment horizontal="center" vertical="center"/>
    </xf>
    <xf numFmtId="0" fontId="34" fillId="3" borderId="41" xfId="0" applyFont="1" applyFill="1" applyBorder="1" applyAlignment="1" applyProtection="1">
      <alignment horizontal="center" vertical="center"/>
    </xf>
    <xf numFmtId="0" fontId="34" fillId="3" borderId="42" xfId="0" applyFont="1" applyFill="1" applyBorder="1" applyAlignment="1" applyProtection="1">
      <alignment horizontal="center" vertical="center"/>
    </xf>
    <xf numFmtId="0" fontId="10" fillId="6" borderId="39" xfId="0" applyFont="1" applyFill="1" applyBorder="1" applyAlignment="1">
      <alignment horizontal="center" vertical="center"/>
    </xf>
    <xf numFmtId="0" fontId="10" fillId="6" borderId="40" xfId="0" applyFont="1" applyFill="1" applyBorder="1" applyAlignment="1">
      <alignment horizontal="center" vertical="center"/>
    </xf>
    <xf numFmtId="0" fontId="10" fillId="6" borderId="41" xfId="0" applyFont="1" applyFill="1" applyBorder="1" applyAlignment="1">
      <alignment horizontal="center" vertical="center"/>
    </xf>
    <xf numFmtId="0" fontId="0" fillId="6" borderId="49" xfId="0" applyFill="1" applyBorder="1" applyAlignment="1" applyProtection="1">
      <alignment horizontal="center" vertical="center"/>
      <protection locked="0"/>
    </xf>
    <xf numFmtId="0" fontId="0" fillId="6" borderId="51" xfId="0" applyFill="1" applyBorder="1" applyAlignment="1" applyProtection="1">
      <alignment horizontal="center" vertical="center"/>
      <protection locked="0"/>
    </xf>
    <xf numFmtId="0" fontId="0" fillId="6" borderId="52" xfId="0" applyFill="1" applyBorder="1" applyAlignment="1" applyProtection="1">
      <alignment horizontal="center" vertical="center"/>
      <protection locked="0"/>
    </xf>
    <xf numFmtId="0" fontId="0" fillId="6" borderId="63" xfId="0" applyFill="1" applyBorder="1" applyAlignment="1" applyProtection="1">
      <alignment horizontal="center" vertical="center"/>
      <protection locked="0"/>
    </xf>
    <xf numFmtId="0" fontId="0" fillId="6" borderId="54" xfId="0" applyFill="1" applyBorder="1" applyAlignment="1" applyProtection="1">
      <alignment horizontal="center" vertical="center"/>
      <protection locked="0"/>
    </xf>
    <xf numFmtId="0" fontId="0" fillId="0" borderId="15" xfId="0" applyBorder="1" applyAlignment="1">
      <alignment horizontal="center" vertical="center"/>
    </xf>
    <xf numFmtId="0" fontId="0" fillId="0" borderId="24" xfId="0" applyBorder="1" applyAlignment="1">
      <alignment horizontal="center" vertic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0" fillId="0" borderId="15" xfId="0" applyBorder="1" applyAlignment="1">
      <alignment horizontal="center" wrapText="1"/>
    </xf>
    <xf numFmtId="164" fontId="0" fillId="0" borderId="16" xfId="1" applyNumberFormat="1" applyFont="1" applyBorder="1" applyAlignment="1">
      <alignment horizontal="center" vertical="center"/>
    </xf>
    <xf numFmtId="164" fontId="0" fillId="0" borderId="17" xfId="1" applyNumberFormat="1" applyFont="1" applyBorder="1" applyAlignment="1">
      <alignment horizontal="center" vertical="center"/>
    </xf>
    <xf numFmtId="164" fontId="0" fillId="0" borderId="18" xfId="1" applyNumberFormat="1" applyFont="1" applyBorder="1" applyAlignment="1">
      <alignment horizontal="center" vertical="center"/>
    </xf>
    <xf numFmtId="0" fontId="0" fillId="0" borderId="19"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xf>
    <xf numFmtId="0" fontId="0" fillId="0" borderId="2" xfId="0" applyBorder="1" applyAlignment="1">
      <alignment horizontal="center"/>
    </xf>
  </cellXfs>
  <cellStyles count="4">
    <cellStyle name="Comma" xfId="1" builtinId="3"/>
    <cellStyle name="Normal" xfId="0" builtinId="0"/>
    <cellStyle name="היפר-קישור" xfId="3" builtinId="8"/>
    <cellStyle name="היפר-קישור 2" xfId="2"/>
  </cellStyles>
  <dxfs count="32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495300</xdr:colOff>
      <xdr:row>1</xdr:row>
      <xdr:rowOff>152400</xdr:rowOff>
    </xdr:from>
    <xdr:to>
      <xdr:col>11</xdr:col>
      <xdr:colOff>171450</xdr:colOff>
      <xdr:row>5</xdr:row>
      <xdr:rowOff>165100</xdr:rowOff>
    </xdr:to>
    <xdr:pic>
      <xdr:nvPicPr>
        <xdr:cNvPr id="2" name="תמונה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8270025" y="352425"/>
          <a:ext cx="2095500" cy="1085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180975</xdr:colOff>
      <xdr:row>0</xdr:row>
      <xdr:rowOff>85725</xdr:rowOff>
    </xdr:from>
    <xdr:to>
      <xdr:col>4</xdr:col>
      <xdr:colOff>581025</xdr:colOff>
      <xdr:row>3</xdr:row>
      <xdr:rowOff>133350</xdr:rowOff>
    </xdr:to>
    <xdr:pic>
      <xdr:nvPicPr>
        <xdr:cNvPr id="4" name="תמונה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32965850" y="85725"/>
          <a:ext cx="1152525" cy="685800"/>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rightToLeft="1" topLeftCell="A9" zoomScaleNormal="100" workbookViewId="0">
      <selection activeCell="C24" sqref="C24"/>
    </sheetView>
  </sheetViews>
  <sheetFormatPr defaultColWidth="9" defaultRowHeight="15" x14ac:dyDescent="0.25"/>
  <cols>
    <col min="1" max="1" width="3.375" style="20" customWidth="1"/>
    <col min="2" max="2" width="7.375" style="20" customWidth="1"/>
    <col min="3" max="3" width="9" style="20" customWidth="1"/>
    <col min="4" max="4" width="4.875" style="20" customWidth="1"/>
    <col min="5" max="8" width="9" style="20"/>
    <col min="9" max="9" width="14.375" style="20" customWidth="1"/>
    <col min="10" max="10" width="9" style="20" customWidth="1"/>
    <col min="11" max="12" width="9" style="20"/>
    <col min="13" max="13" width="11.625" style="20" customWidth="1"/>
    <col min="14" max="16384" width="9" style="20"/>
  </cols>
  <sheetData>
    <row r="1" spans="2:13" ht="15.75" thickBot="1" x14ac:dyDescent="0.3"/>
    <row r="2" spans="2:13" x14ac:dyDescent="0.25">
      <c r="B2" s="220"/>
      <c r="C2" s="221"/>
      <c r="D2" s="221"/>
      <c r="E2" s="221"/>
      <c r="F2" s="221"/>
      <c r="G2" s="221"/>
      <c r="H2" s="221"/>
      <c r="I2" s="221"/>
      <c r="J2" s="221"/>
      <c r="K2" s="221"/>
      <c r="L2" s="221"/>
      <c r="M2" s="222"/>
    </row>
    <row r="3" spans="2:13" ht="23.25" x14ac:dyDescent="0.35">
      <c r="B3" s="223"/>
      <c r="C3" s="523" t="s">
        <v>82</v>
      </c>
      <c r="D3" s="523"/>
      <c r="E3" s="523"/>
      <c r="F3" s="523"/>
      <c r="G3" s="523"/>
      <c r="H3" s="523"/>
      <c r="I3" s="523"/>
      <c r="J3" s="224"/>
      <c r="K3" s="224"/>
      <c r="L3" s="224"/>
      <c r="M3" s="225"/>
    </row>
    <row r="4" spans="2:13" ht="23.25" x14ac:dyDescent="0.35">
      <c r="B4" s="223"/>
      <c r="C4" s="226"/>
      <c r="D4" s="226"/>
      <c r="E4" s="226"/>
      <c r="F4" s="226"/>
      <c r="G4" s="226"/>
      <c r="H4" s="226"/>
      <c r="I4" s="226"/>
      <c r="J4" s="224"/>
      <c r="K4" s="224"/>
      <c r="L4" s="224"/>
      <c r="M4" s="225"/>
    </row>
    <row r="5" spans="2:13" ht="23.25" x14ac:dyDescent="0.25">
      <c r="B5" s="223"/>
      <c r="C5" s="524" t="s">
        <v>83</v>
      </c>
      <c r="D5" s="524"/>
      <c r="E5" s="524"/>
      <c r="F5" s="524"/>
      <c r="G5" s="524"/>
      <c r="H5" s="524"/>
      <c r="I5" s="524"/>
      <c r="J5" s="224"/>
      <c r="K5" s="224"/>
      <c r="L5" s="224"/>
      <c r="M5" s="225"/>
    </row>
    <row r="6" spans="2:13" ht="23.25" x14ac:dyDescent="0.35">
      <c r="B6" s="223"/>
      <c r="C6" s="523" t="s">
        <v>84</v>
      </c>
      <c r="D6" s="523"/>
      <c r="E6" s="523"/>
      <c r="F6" s="523"/>
      <c r="G6" s="523"/>
      <c r="H6" s="523"/>
      <c r="I6" s="523"/>
      <c r="J6" s="224"/>
      <c r="K6" s="224"/>
      <c r="L6" s="224"/>
      <c r="M6" s="225"/>
    </row>
    <row r="7" spans="2:13" ht="15.75" x14ac:dyDescent="0.25">
      <c r="B7" s="223"/>
      <c r="C7" s="227"/>
      <c r="D7" s="224"/>
      <c r="E7" s="224"/>
      <c r="F7" s="224"/>
      <c r="G7" s="224"/>
      <c r="H7" s="224"/>
      <c r="I7" s="224"/>
      <c r="J7" s="224"/>
      <c r="K7" s="224"/>
      <c r="L7" s="224"/>
      <c r="M7" s="225"/>
    </row>
    <row r="8" spans="2:13" ht="20.25" x14ac:dyDescent="0.3">
      <c r="B8" s="517" t="s">
        <v>636</v>
      </c>
      <c r="C8" s="518"/>
      <c r="D8" s="518"/>
      <c r="E8" s="518"/>
      <c r="F8" s="518"/>
      <c r="G8" s="518"/>
      <c r="H8" s="518"/>
      <c r="I8" s="518"/>
      <c r="J8" s="518"/>
      <c r="K8" s="518"/>
      <c r="L8" s="518"/>
      <c r="M8" s="519"/>
    </row>
    <row r="9" spans="2:13" ht="17.25" customHeight="1" x14ac:dyDescent="0.25">
      <c r="B9" s="228"/>
      <c r="C9" s="224"/>
      <c r="D9" s="224"/>
      <c r="E9" s="224"/>
      <c r="F9" s="224"/>
      <c r="G9" s="224"/>
      <c r="H9" s="224"/>
      <c r="I9" s="224"/>
      <c r="J9" s="224"/>
      <c r="K9" s="224"/>
      <c r="L9" s="224"/>
      <c r="M9" s="225"/>
    </row>
    <row r="10" spans="2:13" ht="39.75" customHeight="1" x14ac:dyDescent="0.25">
      <c r="B10" s="525" t="s">
        <v>637</v>
      </c>
      <c r="C10" s="526"/>
      <c r="D10" s="526"/>
      <c r="E10" s="526"/>
      <c r="F10" s="526"/>
      <c r="G10" s="526"/>
      <c r="H10" s="526"/>
      <c r="I10" s="526"/>
      <c r="J10" s="526"/>
      <c r="K10" s="526"/>
      <c r="L10" s="526"/>
      <c r="M10" s="527"/>
    </row>
    <row r="11" spans="2:13" ht="18.75" customHeight="1" x14ac:dyDescent="0.25">
      <c r="B11" s="525" t="s">
        <v>638</v>
      </c>
      <c r="C11" s="531"/>
      <c r="D11" s="531"/>
      <c r="E11" s="531"/>
      <c r="F11" s="531"/>
      <c r="G11" s="531"/>
      <c r="H11" s="531"/>
      <c r="I11" s="531"/>
      <c r="J11" s="531"/>
      <c r="K11" s="531"/>
      <c r="L11" s="531"/>
      <c r="M11" s="527"/>
    </row>
    <row r="12" spans="2:13" ht="21.75" customHeight="1" x14ac:dyDescent="0.25">
      <c r="B12" s="525" t="s">
        <v>640</v>
      </c>
      <c r="C12" s="531"/>
      <c r="D12" s="531"/>
      <c r="E12" s="531"/>
      <c r="F12" s="531"/>
      <c r="G12" s="531"/>
      <c r="H12" s="531"/>
      <c r="I12" s="531"/>
      <c r="J12" s="531"/>
      <c r="K12" s="531"/>
      <c r="L12" s="531"/>
      <c r="M12" s="527"/>
    </row>
    <row r="13" spans="2:13" ht="21" customHeight="1" x14ac:dyDescent="0.25">
      <c r="B13" s="525" t="s">
        <v>639</v>
      </c>
      <c r="C13" s="531"/>
      <c r="D13" s="531"/>
      <c r="E13" s="531"/>
      <c r="F13" s="531"/>
      <c r="G13" s="531"/>
      <c r="H13" s="531"/>
      <c r="I13" s="531"/>
      <c r="J13" s="531"/>
      <c r="K13" s="531"/>
      <c r="L13" s="531"/>
      <c r="M13" s="527"/>
    </row>
    <row r="14" spans="2:13" ht="20.25" customHeight="1" x14ac:dyDescent="0.25">
      <c r="B14" s="525" t="s">
        <v>641</v>
      </c>
      <c r="C14" s="531"/>
      <c r="D14" s="531"/>
      <c r="E14" s="531"/>
      <c r="F14" s="531"/>
      <c r="G14" s="531"/>
      <c r="H14" s="531"/>
      <c r="I14" s="531"/>
      <c r="J14" s="531"/>
      <c r="K14" s="531"/>
      <c r="L14" s="531"/>
      <c r="M14" s="527"/>
    </row>
    <row r="15" spans="2:13" ht="21.75" customHeight="1" x14ac:dyDescent="0.25">
      <c r="B15" s="525" t="s">
        <v>642</v>
      </c>
      <c r="C15" s="531"/>
      <c r="D15" s="531"/>
      <c r="E15" s="531"/>
      <c r="F15" s="531"/>
      <c r="G15" s="531"/>
      <c r="H15" s="531"/>
      <c r="I15" s="531"/>
      <c r="J15" s="531"/>
      <c r="K15" s="531"/>
      <c r="L15" s="531"/>
      <c r="M15" s="527"/>
    </row>
    <row r="16" spans="2:13" ht="21.75" customHeight="1" x14ac:dyDescent="0.25">
      <c r="B16" s="532" t="s">
        <v>562</v>
      </c>
      <c r="C16" s="533"/>
      <c r="D16" s="533"/>
      <c r="E16" s="533"/>
      <c r="F16" s="533"/>
      <c r="G16" s="533"/>
      <c r="H16" s="533"/>
      <c r="I16" s="533"/>
      <c r="J16" s="533"/>
      <c r="K16" s="533"/>
      <c r="L16" s="533"/>
      <c r="M16" s="534"/>
    </row>
    <row r="17" spans="2:13" ht="18" customHeight="1" x14ac:dyDescent="0.25">
      <c r="B17" s="532"/>
      <c r="C17" s="533"/>
      <c r="D17" s="533"/>
      <c r="E17" s="533"/>
      <c r="F17" s="533"/>
      <c r="G17" s="533"/>
      <c r="H17" s="533"/>
      <c r="I17" s="533"/>
      <c r="J17" s="533"/>
      <c r="K17" s="533"/>
      <c r="L17" s="533"/>
      <c r="M17" s="534"/>
    </row>
    <row r="18" spans="2:13" ht="75.75" customHeight="1" x14ac:dyDescent="0.25">
      <c r="B18" s="528" t="s">
        <v>574</v>
      </c>
      <c r="C18" s="529"/>
      <c r="D18" s="529"/>
      <c r="E18" s="529"/>
      <c r="F18" s="529"/>
      <c r="G18" s="529"/>
      <c r="H18" s="529"/>
      <c r="I18" s="529"/>
      <c r="J18" s="529"/>
      <c r="K18" s="529"/>
      <c r="L18" s="529"/>
      <c r="M18" s="530"/>
    </row>
    <row r="19" spans="2:13" ht="69.75" customHeight="1" x14ac:dyDescent="0.25">
      <c r="B19" s="528" t="s">
        <v>576</v>
      </c>
      <c r="C19" s="529"/>
      <c r="D19" s="529"/>
      <c r="E19" s="529"/>
      <c r="F19" s="529"/>
      <c r="G19" s="529"/>
      <c r="H19" s="529"/>
      <c r="I19" s="529"/>
      <c r="J19" s="529"/>
      <c r="K19" s="529"/>
      <c r="L19" s="529"/>
      <c r="M19" s="530"/>
    </row>
    <row r="20" spans="2:13" ht="54" customHeight="1" x14ac:dyDescent="0.25">
      <c r="B20" s="528" t="s">
        <v>575</v>
      </c>
      <c r="C20" s="529"/>
      <c r="D20" s="529"/>
      <c r="E20" s="529"/>
      <c r="F20" s="529"/>
      <c r="G20" s="529"/>
      <c r="H20" s="529"/>
      <c r="I20" s="529"/>
      <c r="J20" s="529"/>
      <c r="K20" s="529"/>
      <c r="L20" s="529"/>
      <c r="M20" s="530"/>
    </row>
    <row r="21" spans="2:13" ht="48" customHeight="1" thickBot="1" x14ac:dyDescent="0.3">
      <c r="B21" s="520" t="s">
        <v>446</v>
      </c>
      <c r="C21" s="521"/>
      <c r="D21" s="521"/>
      <c r="E21" s="521"/>
      <c r="F21" s="521"/>
      <c r="G21" s="521"/>
      <c r="H21" s="521"/>
      <c r="I21" s="521"/>
      <c r="J21" s="521"/>
      <c r="K21" s="521"/>
      <c r="L21" s="521"/>
      <c r="M21" s="522"/>
    </row>
  </sheetData>
  <sheetProtection formatCells="0" formatColumns="0" formatRows="0"/>
  <mergeCells count="15">
    <mergeCell ref="B8:M8"/>
    <mergeCell ref="B21:M21"/>
    <mergeCell ref="C3:I3"/>
    <mergeCell ref="C5:I5"/>
    <mergeCell ref="C6:I6"/>
    <mergeCell ref="B10:M10"/>
    <mergeCell ref="B18:M18"/>
    <mergeCell ref="B19:M19"/>
    <mergeCell ref="B20:M20"/>
    <mergeCell ref="B15:M15"/>
    <mergeCell ref="B13:M13"/>
    <mergeCell ref="B11:M11"/>
    <mergeCell ref="B12:M12"/>
    <mergeCell ref="B14:M14"/>
    <mergeCell ref="B16:M17"/>
  </mergeCells>
  <pageMargins left="0.7" right="0.7" top="0.75" bottom="0.75" header="0.3" footer="0.3"/>
  <pageSetup paperSize="9" scale="62" orientation="portrait" r:id="rId1"/>
  <colBreaks count="1" manualBreakCount="1">
    <brk id="13" min="1" max="15"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rightToLeft="1" zoomScaleNormal="100" workbookViewId="0">
      <pane ySplit="2" topLeftCell="A33" activePane="bottomLeft" state="frozen"/>
      <selection pane="bottomLeft" activeCell="F19" sqref="F19"/>
    </sheetView>
  </sheetViews>
  <sheetFormatPr defaultColWidth="9" defaultRowHeight="14.25" x14ac:dyDescent="0.2"/>
  <cols>
    <col min="1" max="1" width="41" style="22" customWidth="1"/>
    <col min="2" max="2" width="8.125" style="243" customWidth="1"/>
    <col min="3" max="3" width="10.625" style="247" customWidth="1"/>
    <col min="4" max="4" width="11.75" style="243" customWidth="1"/>
    <col min="5" max="5" width="3.75" style="22" customWidth="1"/>
    <col min="6" max="6" width="10" style="243" customWidth="1"/>
    <col min="7" max="7" width="16.25" style="243" customWidth="1"/>
    <col min="8" max="8" width="12.25" style="243" bestFit="1" customWidth="1"/>
    <col min="9" max="9" width="9" style="22"/>
    <col min="10" max="10" width="3.625" style="22" customWidth="1"/>
    <col min="11" max="11" width="9" style="22"/>
    <col min="12" max="12" width="9.25" style="243" customWidth="1"/>
    <col min="13" max="13" width="14.75" style="243" customWidth="1"/>
    <col min="14" max="14" width="12.25" style="243" bestFit="1" customWidth="1"/>
    <col min="15" max="15" width="15.875" style="22" customWidth="1"/>
    <col min="16" max="16384" width="9" style="22"/>
  </cols>
  <sheetData>
    <row r="1" spans="1:15" ht="21" thickBot="1" x14ac:dyDescent="0.35">
      <c r="A1" s="594" t="s">
        <v>658</v>
      </c>
      <c r="B1" s="594"/>
      <c r="C1" s="605"/>
      <c r="D1" s="252"/>
      <c r="G1" s="242"/>
      <c r="H1" s="262"/>
      <c r="I1" s="26"/>
      <c r="J1" s="27"/>
      <c r="K1" s="27"/>
      <c r="L1" s="242"/>
      <c r="M1" s="242"/>
      <c r="N1" s="262"/>
      <c r="O1" s="26"/>
    </row>
    <row r="2" spans="1:15" ht="28.5" thickBot="1" x14ac:dyDescent="0.45">
      <c r="A2" s="190" t="s">
        <v>315</v>
      </c>
      <c r="B2" s="443"/>
      <c r="C2" s="266"/>
      <c r="D2" s="107"/>
      <c r="E2" s="87"/>
      <c r="F2" s="107"/>
      <c r="G2" s="107"/>
      <c r="H2" s="107"/>
      <c r="I2" s="69"/>
      <c r="J2" s="87"/>
      <c r="K2" s="69"/>
      <c r="L2" s="107"/>
      <c r="M2" s="107"/>
      <c r="N2" s="107"/>
      <c r="O2" s="69"/>
    </row>
    <row r="3" spans="1:15" ht="27.75" x14ac:dyDescent="0.4">
      <c r="A3" s="539" t="s">
        <v>94</v>
      </c>
      <c r="B3" s="540"/>
      <c r="C3" s="540"/>
      <c r="D3" s="541"/>
      <c r="E3" s="87"/>
      <c r="F3" s="545" t="s">
        <v>95</v>
      </c>
      <c r="G3" s="546"/>
      <c r="H3" s="546"/>
      <c r="I3" s="547"/>
      <c r="J3" s="172"/>
      <c r="K3" s="545" t="s">
        <v>96</v>
      </c>
      <c r="L3" s="546"/>
      <c r="M3" s="546"/>
      <c r="N3" s="546"/>
      <c r="O3" s="547"/>
    </row>
    <row r="4" spans="1:15" ht="48" thickBot="1" x14ac:dyDescent="0.3">
      <c r="A4" s="79" t="s">
        <v>45</v>
      </c>
      <c r="B4" s="80" t="s">
        <v>76</v>
      </c>
      <c r="C4" s="80" t="s">
        <v>77</v>
      </c>
      <c r="D4" s="81" t="s">
        <v>78</v>
      </c>
      <c r="E4" s="69"/>
      <c r="F4" s="96" t="s">
        <v>97</v>
      </c>
      <c r="G4" s="97" t="s">
        <v>98</v>
      </c>
      <c r="H4" s="98" t="s">
        <v>99</v>
      </c>
      <c r="I4" s="81" t="s">
        <v>100</v>
      </c>
      <c r="J4" s="99"/>
      <c r="K4" s="96" t="s">
        <v>101</v>
      </c>
      <c r="L4" s="97" t="s">
        <v>102</v>
      </c>
      <c r="M4" s="97" t="s">
        <v>105</v>
      </c>
      <c r="N4" s="80" t="s">
        <v>99</v>
      </c>
      <c r="O4" s="81" t="s">
        <v>103</v>
      </c>
    </row>
    <row r="5" spans="1:15" ht="18" x14ac:dyDescent="0.25">
      <c r="A5" s="551" t="s">
        <v>393</v>
      </c>
      <c r="B5" s="552"/>
      <c r="C5" s="552"/>
      <c r="D5" s="553"/>
      <c r="E5" s="87"/>
      <c r="F5" s="551" t="s">
        <v>393</v>
      </c>
      <c r="G5" s="552"/>
      <c r="H5" s="552"/>
      <c r="I5" s="553"/>
      <c r="J5" s="114"/>
      <c r="K5" s="554" t="str">
        <f>A5</f>
        <v>סלון</v>
      </c>
      <c r="L5" s="555"/>
      <c r="M5" s="555"/>
      <c r="N5" s="555"/>
      <c r="O5" s="556"/>
    </row>
    <row r="6" spans="1:15" ht="16.5" customHeight="1" x14ac:dyDescent="0.25">
      <c r="A6" s="83" t="s">
        <v>299</v>
      </c>
      <c r="B6" s="106">
        <v>1</v>
      </c>
      <c r="C6" s="104">
        <v>1500</v>
      </c>
      <c r="D6" s="105">
        <f t="shared" ref="D6:D40" si="0">C6*B6</f>
        <v>1500</v>
      </c>
      <c r="E6" s="69"/>
      <c r="F6" s="108"/>
      <c r="G6" s="109">
        <f t="shared" ref="G6:G12" si="1">F6*C6</f>
        <v>0</v>
      </c>
      <c r="H6" s="110" t="str">
        <f>IF(G6=0,"",IF(OR(G6-$D6&gt;0,G6-$D6&lt;0), (G6-$D6)/$D6, ""))</f>
        <v/>
      </c>
      <c r="I6" s="442"/>
      <c r="J6" s="69"/>
      <c r="K6" s="134"/>
      <c r="L6" s="108"/>
      <c r="M6" s="109">
        <f t="shared" ref="M6:M12" si="2">IFERROR(L6*C6,"")</f>
        <v>0</v>
      </c>
      <c r="N6" s="110" t="str">
        <f>IFERROR(IF(M6=0,"",IF(OR(M6-$D6&gt;0,M6-$D6&lt;0), (M6-$D6)/$D6, "")),"")</f>
        <v/>
      </c>
      <c r="O6" s="72"/>
    </row>
    <row r="7" spans="1:15" ht="16.5" customHeight="1" x14ac:dyDescent="0.25">
      <c r="A7" s="83" t="s">
        <v>300</v>
      </c>
      <c r="B7" s="106">
        <v>1</v>
      </c>
      <c r="C7" s="104">
        <v>600</v>
      </c>
      <c r="D7" s="105">
        <f t="shared" si="0"/>
        <v>600</v>
      </c>
      <c r="E7" s="69"/>
      <c r="F7" s="108"/>
      <c r="G7" s="109">
        <f t="shared" si="1"/>
        <v>0</v>
      </c>
      <c r="H7" s="110" t="str">
        <f t="shared" ref="H7:H40" si="3">IF(G7=0,"",IF(OR(G7-$D7&gt;0,G7-$D7&lt;0), (G7-$D7)/$D7, ""))</f>
        <v/>
      </c>
      <c r="I7" s="72"/>
      <c r="J7" s="69"/>
      <c r="K7" s="134"/>
      <c r="L7" s="108"/>
      <c r="M7" s="109">
        <f t="shared" si="2"/>
        <v>0</v>
      </c>
      <c r="N7" s="110" t="str">
        <f t="shared" ref="N7:N41" si="4">IFERROR(IF(M7=0,"",IF(OR(M7-$D7&gt;0,M7-$D7&lt;0), (M7-$D7)/$D7, "")),"")</f>
        <v/>
      </c>
      <c r="O7" s="88"/>
    </row>
    <row r="8" spans="1:15" ht="16.5" customHeight="1" x14ac:dyDescent="0.25">
      <c r="A8" s="83" t="s">
        <v>301</v>
      </c>
      <c r="B8" s="106">
        <v>1</v>
      </c>
      <c r="C8" s="104">
        <v>800</v>
      </c>
      <c r="D8" s="105">
        <f t="shared" si="0"/>
        <v>800</v>
      </c>
      <c r="E8" s="69"/>
      <c r="F8" s="108"/>
      <c r="G8" s="109">
        <f t="shared" si="1"/>
        <v>0</v>
      </c>
      <c r="H8" s="110" t="str">
        <f t="shared" si="3"/>
        <v/>
      </c>
      <c r="I8" s="72"/>
      <c r="J8" s="69"/>
      <c r="K8" s="134"/>
      <c r="L8" s="108"/>
      <c r="M8" s="109">
        <f t="shared" si="2"/>
        <v>0</v>
      </c>
      <c r="N8" s="110" t="str">
        <f t="shared" si="4"/>
        <v/>
      </c>
      <c r="O8" s="88"/>
    </row>
    <row r="9" spans="1:15" ht="16.5" customHeight="1" x14ac:dyDescent="0.25">
      <c r="A9" s="83" t="s">
        <v>302</v>
      </c>
      <c r="B9" s="106">
        <v>1</v>
      </c>
      <c r="C9" s="104">
        <v>1800</v>
      </c>
      <c r="D9" s="105">
        <f t="shared" si="0"/>
        <v>1800</v>
      </c>
      <c r="E9" s="69"/>
      <c r="F9" s="108"/>
      <c r="G9" s="109">
        <f t="shared" si="1"/>
        <v>0</v>
      </c>
      <c r="H9" s="110" t="str">
        <f t="shared" si="3"/>
        <v/>
      </c>
      <c r="I9" s="72"/>
      <c r="J9" s="69"/>
      <c r="K9" s="134"/>
      <c r="L9" s="108"/>
      <c r="M9" s="109">
        <f t="shared" si="2"/>
        <v>0</v>
      </c>
      <c r="N9" s="110" t="str">
        <f t="shared" si="4"/>
        <v/>
      </c>
      <c r="O9" s="88"/>
    </row>
    <row r="10" spans="1:15" ht="16.5" customHeight="1" x14ac:dyDescent="0.25">
      <c r="A10" s="83" t="s">
        <v>303</v>
      </c>
      <c r="B10" s="106">
        <v>1</v>
      </c>
      <c r="C10" s="104">
        <v>300</v>
      </c>
      <c r="D10" s="105">
        <f t="shared" si="0"/>
        <v>300</v>
      </c>
      <c r="E10" s="69"/>
      <c r="F10" s="108"/>
      <c r="G10" s="109">
        <f t="shared" si="1"/>
        <v>0</v>
      </c>
      <c r="H10" s="110" t="str">
        <f t="shared" si="3"/>
        <v/>
      </c>
      <c r="I10" s="72"/>
      <c r="J10" s="69"/>
      <c r="K10" s="134"/>
      <c r="L10" s="108"/>
      <c r="M10" s="109">
        <f t="shared" si="2"/>
        <v>0</v>
      </c>
      <c r="N10" s="110" t="str">
        <f t="shared" si="4"/>
        <v/>
      </c>
      <c r="O10" s="88"/>
    </row>
    <row r="11" spans="1:15" ht="16.5" customHeight="1" x14ac:dyDescent="0.25">
      <c r="A11" s="83" t="s">
        <v>304</v>
      </c>
      <c r="B11" s="106">
        <v>1</v>
      </c>
      <c r="C11" s="104">
        <v>600</v>
      </c>
      <c r="D11" s="105">
        <f t="shared" si="0"/>
        <v>600</v>
      </c>
      <c r="E11" s="69"/>
      <c r="F11" s="108"/>
      <c r="G11" s="109">
        <f t="shared" si="1"/>
        <v>0</v>
      </c>
      <c r="H11" s="110" t="str">
        <f t="shared" si="3"/>
        <v/>
      </c>
      <c r="I11" s="72"/>
      <c r="J11" s="69"/>
      <c r="K11" s="134"/>
      <c r="L11" s="108"/>
      <c r="M11" s="109">
        <f t="shared" si="2"/>
        <v>0</v>
      </c>
      <c r="N11" s="110" t="str">
        <f t="shared" si="4"/>
        <v/>
      </c>
      <c r="O11" s="88"/>
    </row>
    <row r="12" spans="1:15" ht="16.5" customHeight="1" thickBot="1" x14ac:dyDescent="0.3">
      <c r="A12" s="83" t="s">
        <v>503</v>
      </c>
      <c r="B12" s="106">
        <v>1</v>
      </c>
      <c r="C12" s="104">
        <v>500</v>
      </c>
      <c r="D12" s="105">
        <f t="shared" si="0"/>
        <v>500</v>
      </c>
      <c r="E12" s="69"/>
      <c r="F12" s="108"/>
      <c r="G12" s="109">
        <f t="shared" si="1"/>
        <v>0</v>
      </c>
      <c r="H12" s="110" t="str">
        <f t="shared" si="3"/>
        <v/>
      </c>
      <c r="I12" s="72"/>
      <c r="J12" s="69"/>
      <c r="K12" s="134"/>
      <c r="L12" s="108"/>
      <c r="M12" s="109">
        <f t="shared" si="2"/>
        <v>0</v>
      </c>
      <c r="N12" s="110" t="str">
        <f t="shared" si="4"/>
        <v/>
      </c>
      <c r="O12" s="88"/>
    </row>
    <row r="13" spans="1:15" ht="16.5" customHeight="1" thickBot="1" x14ac:dyDescent="0.3">
      <c r="A13" s="542" t="s">
        <v>394</v>
      </c>
      <c r="B13" s="543"/>
      <c r="C13" s="544"/>
      <c r="D13" s="301">
        <f>SUM(D6:D12)</f>
        <v>6100</v>
      </c>
      <c r="E13" s="69"/>
      <c r="F13" s="127"/>
      <c r="G13" s="128">
        <f>SUM(G6:G12)</f>
        <v>0</v>
      </c>
      <c r="H13" s="129" t="str">
        <f>IF(G13=0,"",IF(OR(G13-$D13&gt;0,G13-$D13&lt;0), (G13-$D13)/$D13, ""))</f>
        <v/>
      </c>
      <c r="I13" s="115"/>
      <c r="J13" s="114"/>
      <c r="K13" s="116"/>
      <c r="L13" s="128"/>
      <c r="M13" s="128">
        <f>SUM(M6:M12)</f>
        <v>0</v>
      </c>
      <c r="N13" s="129" t="str">
        <f t="shared" si="4"/>
        <v/>
      </c>
      <c r="O13" s="117"/>
    </row>
    <row r="14" spans="1:15" ht="18" customHeight="1" x14ac:dyDescent="0.25">
      <c r="A14" s="551" t="s">
        <v>395</v>
      </c>
      <c r="B14" s="552"/>
      <c r="C14" s="552"/>
      <c r="D14" s="553"/>
      <c r="E14" s="87"/>
      <c r="F14" s="551" t="s">
        <v>395</v>
      </c>
      <c r="G14" s="552"/>
      <c r="H14" s="552"/>
      <c r="I14" s="553"/>
      <c r="J14" s="114"/>
      <c r="K14" s="554" t="str">
        <f>A14</f>
        <v>חדר שינה</v>
      </c>
      <c r="L14" s="555"/>
      <c r="M14" s="555"/>
      <c r="N14" s="555"/>
      <c r="O14" s="556"/>
    </row>
    <row r="15" spans="1:15" ht="16.5" customHeight="1" x14ac:dyDescent="0.25">
      <c r="A15" s="83" t="s">
        <v>314</v>
      </c>
      <c r="B15" s="106">
        <v>1</v>
      </c>
      <c r="C15" s="104">
        <v>2000</v>
      </c>
      <c r="D15" s="105">
        <f t="shared" si="0"/>
        <v>2000</v>
      </c>
      <c r="E15" s="69"/>
      <c r="F15" s="108"/>
      <c r="G15" s="109">
        <f>F15*C15</f>
        <v>0</v>
      </c>
      <c r="H15" s="110" t="str">
        <f t="shared" si="3"/>
        <v/>
      </c>
      <c r="I15" s="72"/>
      <c r="J15" s="69"/>
      <c r="K15" s="134"/>
      <c r="L15" s="108"/>
      <c r="M15" s="109">
        <f>IFERROR(L15*C15,"")</f>
        <v>0</v>
      </c>
      <c r="N15" s="110" t="str">
        <f t="shared" si="4"/>
        <v/>
      </c>
      <c r="O15" s="88"/>
    </row>
    <row r="16" spans="1:15" ht="16.5" customHeight="1" x14ac:dyDescent="0.25">
      <c r="A16" s="83" t="s">
        <v>313</v>
      </c>
      <c r="B16" s="106">
        <v>1</v>
      </c>
      <c r="C16" s="104">
        <v>2500</v>
      </c>
      <c r="D16" s="105">
        <f t="shared" si="0"/>
        <v>2500</v>
      </c>
      <c r="E16" s="69"/>
      <c r="F16" s="108"/>
      <c r="G16" s="109">
        <f>F16*C16</f>
        <v>0</v>
      </c>
      <c r="H16" s="110" t="str">
        <f t="shared" si="3"/>
        <v/>
      </c>
      <c r="I16" s="72"/>
      <c r="J16" s="69"/>
      <c r="K16" s="134"/>
      <c r="L16" s="108"/>
      <c r="M16" s="109">
        <f>IFERROR(L16*C16,"")</f>
        <v>0</v>
      </c>
      <c r="N16" s="110" t="str">
        <f t="shared" si="4"/>
        <v/>
      </c>
      <c r="O16" s="88"/>
    </row>
    <row r="17" spans="1:15" ht="16.5" customHeight="1" x14ac:dyDescent="0.25">
      <c r="A17" s="83" t="s">
        <v>305</v>
      </c>
      <c r="B17" s="106">
        <v>1</v>
      </c>
      <c r="C17" s="104">
        <v>400</v>
      </c>
      <c r="D17" s="105">
        <f t="shared" si="0"/>
        <v>400</v>
      </c>
      <c r="E17" s="69"/>
      <c r="F17" s="108"/>
      <c r="G17" s="109">
        <f>F17*C17</f>
        <v>0</v>
      </c>
      <c r="H17" s="110" t="str">
        <f t="shared" si="3"/>
        <v/>
      </c>
      <c r="I17" s="72"/>
      <c r="J17" s="69"/>
      <c r="K17" s="134"/>
      <c r="L17" s="108"/>
      <c r="M17" s="109">
        <f>IFERROR(L17*C17,"")</f>
        <v>0</v>
      </c>
      <c r="N17" s="110" t="str">
        <f t="shared" si="4"/>
        <v/>
      </c>
      <c r="O17" s="88"/>
    </row>
    <row r="18" spans="1:15" ht="16.5" customHeight="1" x14ac:dyDescent="0.25">
      <c r="A18" s="83" t="s">
        <v>502</v>
      </c>
      <c r="B18" s="106">
        <v>1</v>
      </c>
      <c r="C18" s="104">
        <v>1000</v>
      </c>
      <c r="D18" s="105">
        <f t="shared" si="0"/>
        <v>1000</v>
      </c>
      <c r="E18" s="69"/>
      <c r="F18" s="108"/>
      <c r="G18" s="109">
        <f>F18*C18</f>
        <v>0</v>
      </c>
      <c r="H18" s="110" t="str">
        <f t="shared" si="3"/>
        <v/>
      </c>
      <c r="I18" s="72"/>
      <c r="J18" s="69"/>
      <c r="K18" s="134"/>
      <c r="L18" s="108"/>
      <c r="M18" s="109">
        <f>IFERROR(L18*C18,"")</f>
        <v>0</v>
      </c>
      <c r="N18" s="110" t="str">
        <f t="shared" si="4"/>
        <v/>
      </c>
      <c r="O18" s="88"/>
    </row>
    <row r="19" spans="1:15" ht="16.5" customHeight="1" thickBot="1" x14ac:dyDescent="0.3">
      <c r="A19" s="83" t="s">
        <v>301</v>
      </c>
      <c r="B19" s="106">
        <v>1</v>
      </c>
      <c r="C19" s="104">
        <v>800</v>
      </c>
      <c r="D19" s="105">
        <f t="shared" si="0"/>
        <v>800</v>
      </c>
      <c r="E19" s="69"/>
      <c r="F19" s="108"/>
      <c r="G19" s="109">
        <f>F19*C19</f>
        <v>0</v>
      </c>
      <c r="H19" s="110" t="str">
        <f t="shared" si="3"/>
        <v/>
      </c>
      <c r="I19" s="72"/>
      <c r="J19" s="69"/>
      <c r="K19" s="134"/>
      <c r="L19" s="108"/>
      <c r="M19" s="109">
        <f>IFERROR(L19*C19,"")</f>
        <v>0</v>
      </c>
      <c r="N19" s="110" t="str">
        <f t="shared" si="4"/>
        <v/>
      </c>
      <c r="O19" s="88"/>
    </row>
    <row r="20" spans="1:15" ht="16.5" customHeight="1" thickBot="1" x14ac:dyDescent="0.3">
      <c r="A20" s="542" t="s">
        <v>396</v>
      </c>
      <c r="B20" s="543"/>
      <c r="C20" s="544"/>
      <c r="D20" s="301">
        <f>SUM(D15:D19)</f>
        <v>6700</v>
      </c>
      <c r="E20" s="69"/>
      <c r="F20" s="127"/>
      <c r="G20" s="128">
        <f>SUM(G15:G19)</f>
        <v>0</v>
      </c>
      <c r="H20" s="129" t="str">
        <f>IF(G20=0,"",IF(OR(G20-$D20&gt;0,G20-$D20&lt;0), (G20-$D20)/$D20, ""))</f>
        <v/>
      </c>
      <c r="I20" s="115"/>
      <c r="J20" s="114"/>
      <c r="K20" s="116"/>
      <c r="L20" s="128"/>
      <c r="M20" s="128">
        <f>SUM(M15:M19)</f>
        <v>0</v>
      </c>
      <c r="N20" s="129" t="str">
        <f t="shared" ref="N20" si="5">IFERROR(IF(M20=0,"",IF(OR(M20-$D20&gt;0,M20-$D20&lt;0), (M20-$D20)/$D20, "")),"")</f>
        <v/>
      </c>
      <c r="O20" s="117"/>
    </row>
    <row r="21" spans="1:15" ht="18" customHeight="1" x14ac:dyDescent="0.25">
      <c r="A21" s="551" t="s">
        <v>398</v>
      </c>
      <c r="B21" s="552"/>
      <c r="C21" s="552"/>
      <c r="D21" s="553"/>
      <c r="E21" s="87"/>
      <c r="F21" s="551" t="s">
        <v>398</v>
      </c>
      <c r="G21" s="552"/>
      <c r="H21" s="552"/>
      <c r="I21" s="553"/>
      <c r="J21" s="114"/>
      <c r="K21" s="554" t="str">
        <f>A21</f>
        <v>חדר כביסה ורחצה</v>
      </c>
      <c r="L21" s="555"/>
      <c r="M21" s="555"/>
      <c r="N21" s="555"/>
      <c r="O21" s="556"/>
    </row>
    <row r="22" spans="1:15" ht="16.5" customHeight="1" x14ac:dyDescent="0.25">
      <c r="A22" s="83" t="s">
        <v>306</v>
      </c>
      <c r="B22" s="106">
        <v>1</v>
      </c>
      <c r="C22" s="104">
        <v>2000</v>
      </c>
      <c r="D22" s="105">
        <f t="shared" si="0"/>
        <v>2000</v>
      </c>
      <c r="E22" s="69"/>
      <c r="F22" s="108"/>
      <c r="G22" s="109">
        <f>F22*C22</f>
        <v>0</v>
      </c>
      <c r="H22" s="110" t="str">
        <f t="shared" si="3"/>
        <v/>
      </c>
      <c r="I22" s="72"/>
      <c r="J22" s="69"/>
      <c r="K22" s="134"/>
      <c r="L22" s="108"/>
      <c r="M22" s="109">
        <f t="shared" ref="M22:M28" si="6">IFERROR(L22*C22,"")</f>
        <v>0</v>
      </c>
      <c r="N22" s="110" t="str">
        <f t="shared" si="4"/>
        <v/>
      </c>
      <c r="O22" s="88"/>
    </row>
    <row r="23" spans="1:15" ht="16.5" customHeight="1" x14ac:dyDescent="0.25">
      <c r="A23" s="83" t="s">
        <v>307</v>
      </c>
      <c r="B23" s="106">
        <v>1</v>
      </c>
      <c r="C23" s="104">
        <v>2200</v>
      </c>
      <c r="D23" s="105">
        <f t="shared" si="0"/>
        <v>2200</v>
      </c>
      <c r="E23" s="69"/>
      <c r="F23" s="108"/>
      <c r="G23" s="109">
        <f>F23*C23</f>
        <v>0</v>
      </c>
      <c r="H23" s="110" t="str">
        <f t="shared" si="3"/>
        <v/>
      </c>
      <c r="I23" s="72"/>
      <c r="J23" s="69"/>
      <c r="K23" s="134"/>
      <c r="L23" s="108"/>
      <c r="M23" s="109">
        <f t="shared" si="6"/>
        <v>0</v>
      </c>
      <c r="N23" s="110" t="str">
        <f t="shared" si="4"/>
        <v/>
      </c>
      <c r="O23" s="88"/>
    </row>
    <row r="24" spans="1:15" ht="16.5" customHeight="1" x14ac:dyDescent="0.25">
      <c r="A24" s="83" t="s">
        <v>125</v>
      </c>
      <c r="B24" s="106">
        <v>1</v>
      </c>
      <c r="C24" s="104">
        <v>2000</v>
      </c>
      <c r="D24" s="105">
        <f t="shared" si="0"/>
        <v>2000</v>
      </c>
      <c r="E24" s="69"/>
      <c r="F24" s="108"/>
      <c r="G24" s="109">
        <f>F24*C24</f>
        <v>0</v>
      </c>
      <c r="H24" s="110" t="str">
        <f>IF(G24=0,"",IF(OR(G24-$D24&gt;0,G24-$D24&lt;0), (G24-$D24)/$D24, ""))</f>
        <v/>
      </c>
      <c r="I24" s="72"/>
      <c r="J24" s="69"/>
      <c r="K24" s="134"/>
      <c r="L24" s="108"/>
      <c r="M24" s="109">
        <f t="shared" si="6"/>
        <v>0</v>
      </c>
      <c r="N24" s="110" t="str">
        <f>IFERROR(IF(M24=0,"",IF(OR(M24-$D24&gt;0,M24-$D24&lt;0), (M24-$D24)/$D24, "")),"")</f>
        <v/>
      </c>
      <c r="O24" s="88"/>
    </row>
    <row r="25" spans="1:15" ht="16.5" customHeight="1" x14ac:dyDescent="0.25">
      <c r="A25" s="83" t="s">
        <v>249</v>
      </c>
      <c r="B25" s="106">
        <v>1</v>
      </c>
      <c r="C25" s="104">
        <v>700</v>
      </c>
      <c r="D25" s="105">
        <f t="shared" si="0"/>
        <v>700</v>
      </c>
      <c r="E25" s="69"/>
      <c r="F25" s="108"/>
      <c r="G25" s="109">
        <f>F25*C25</f>
        <v>0</v>
      </c>
      <c r="H25" s="110" t="str">
        <f t="shared" si="3"/>
        <v/>
      </c>
      <c r="I25" s="72"/>
      <c r="J25" s="69"/>
      <c r="K25" s="134"/>
      <c r="L25" s="108"/>
      <c r="M25" s="109">
        <f t="shared" si="6"/>
        <v>0</v>
      </c>
      <c r="N25" s="110" t="str">
        <f t="shared" si="4"/>
        <v/>
      </c>
      <c r="O25" s="88"/>
    </row>
    <row r="26" spans="1:15" ht="16.5" customHeight="1" x14ac:dyDescent="0.25">
      <c r="A26" s="83" t="s">
        <v>308</v>
      </c>
      <c r="B26" s="106">
        <v>1</v>
      </c>
      <c r="C26" s="104">
        <v>250</v>
      </c>
      <c r="D26" s="105">
        <f t="shared" si="0"/>
        <v>250</v>
      </c>
      <c r="E26" s="69"/>
      <c r="F26" s="108"/>
      <c r="G26" s="109"/>
      <c r="H26" s="110" t="str">
        <f t="shared" si="3"/>
        <v/>
      </c>
      <c r="I26" s="72"/>
      <c r="J26" s="69"/>
      <c r="K26" s="134"/>
      <c r="L26" s="108"/>
      <c r="M26" s="109">
        <f t="shared" si="6"/>
        <v>0</v>
      </c>
      <c r="N26" s="110" t="str">
        <f t="shared" si="4"/>
        <v/>
      </c>
      <c r="O26" s="88"/>
    </row>
    <row r="27" spans="1:15" ht="16.5" customHeight="1" x14ac:dyDescent="0.25">
      <c r="A27" s="83" t="s">
        <v>309</v>
      </c>
      <c r="B27" s="106">
        <v>1</v>
      </c>
      <c r="C27" s="104">
        <v>400</v>
      </c>
      <c r="D27" s="105">
        <f t="shared" si="0"/>
        <v>400</v>
      </c>
      <c r="E27" s="69"/>
      <c r="F27" s="108"/>
      <c r="G27" s="109">
        <f>F27*C27</f>
        <v>0</v>
      </c>
      <c r="H27" s="110" t="str">
        <f t="shared" si="3"/>
        <v/>
      </c>
      <c r="I27" s="72"/>
      <c r="J27" s="69"/>
      <c r="K27" s="134"/>
      <c r="L27" s="108"/>
      <c r="M27" s="109">
        <f t="shared" si="6"/>
        <v>0</v>
      </c>
      <c r="N27" s="110" t="str">
        <f t="shared" si="4"/>
        <v/>
      </c>
      <c r="O27" s="88"/>
    </row>
    <row r="28" spans="1:15" ht="37.5" customHeight="1" thickBot="1" x14ac:dyDescent="0.3">
      <c r="A28" s="84" t="s">
        <v>630</v>
      </c>
      <c r="B28" s="106">
        <v>1</v>
      </c>
      <c r="C28" s="104">
        <v>600</v>
      </c>
      <c r="D28" s="105">
        <f t="shared" si="0"/>
        <v>600</v>
      </c>
      <c r="E28" s="69"/>
      <c r="F28" s="108"/>
      <c r="G28" s="109">
        <f>F28*C28</f>
        <v>0</v>
      </c>
      <c r="H28" s="110" t="str">
        <f t="shared" si="3"/>
        <v/>
      </c>
      <c r="I28" s="72"/>
      <c r="J28" s="69"/>
      <c r="K28" s="134"/>
      <c r="L28" s="108"/>
      <c r="M28" s="109">
        <f t="shared" si="6"/>
        <v>0</v>
      </c>
      <c r="N28" s="110" t="str">
        <f t="shared" si="4"/>
        <v/>
      </c>
      <c r="O28" s="88"/>
    </row>
    <row r="29" spans="1:15" ht="16.5" customHeight="1" thickBot="1" x14ac:dyDescent="0.3">
      <c r="A29" s="542" t="s">
        <v>397</v>
      </c>
      <c r="B29" s="543"/>
      <c r="C29" s="544"/>
      <c r="D29" s="301">
        <f>SUM(D22:D28)</f>
        <v>8150</v>
      </c>
      <c r="E29" s="69"/>
      <c r="F29" s="127"/>
      <c r="G29" s="128">
        <f>SUM(G22:G28)</f>
        <v>0</v>
      </c>
      <c r="H29" s="129" t="str">
        <f>IF(G29=0,"",IF(OR(G29-$D29&gt;0,G29-$D29&lt;0), (G29-$D29)/$D29, ""))</f>
        <v/>
      </c>
      <c r="I29" s="115"/>
      <c r="J29" s="89"/>
      <c r="K29" s="116"/>
      <c r="L29" s="128"/>
      <c r="M29" s="128">
        <f>SUM(M22:M28)</f>
        <v>0</v>
      </c>
      <c r="N29" s="129" t="str">
        <f t="shared" ref="N29" si="7">IFERROR(IF(M29=0,"",IF(OR(M29-$D29&gt;0,M29-$D29&lt;0), (M29-$D29)/$D29, "")),"")</f>
        <v/>
      </c>
      <c r="O29" s="117"/>
    </row>
    <row r="30" spans="1:15" ht="18" x14ac:dyDescent="0.25">
      <c r="A30" s="551" t="s">
        <v>605</v>
      </c>
      <c r="B30" s="552"/>
      <c r="C30" s="552"/>
      <c r="D30" s="553"/>
      <c r="E30" s="87"/>
      <c r="F30" s="551" t="s">
        <v>605</v>
      </c>
      <c r="G30" s="552"/>
      <c r="H30" s="552"/>
      <c r="I30" s="553"/>
      <c r="J30" s="114"/>
      <c r="K30" s="554" t="str">
        <f>A30</f>
        <v>מטבחון</v>
      </c>
      <c r="L30" s="555"/>
      <c r="M30" s="555"/>
      <c r="N30" s="555"/>
      <c r="O30" s="556"/>
    </row>
    <row r="31" spans="1:15" ht="16.5" customHeight="1" x14ac:dyDescent="0.25">
      <c r="A31" s="83" t="s">
        <v>151</v>
      </c>
      <c r="B31" s="106">
        <v>1</v>
      </c>
      <c r="C31" s="104">
        <v>2000</v>
      </c>
      <c r="D31" s="105">
        <f t="shared" si="0"/>
        <v>2000</v>
      </c>
      <c r="E31" s="69"/>
      <c r="F31" s="108"/>
      <c r="G31" s="109">
        <f t="shared" ref="G31:G40" si="8">F31*C31</f>
        <v>0</v>
      </c>
      <c r="H31" s="110" t="str">
        <f t="shared" si="3"/>
        <v/>
      </c>
      <c r="I31" s="72"/>
      <c r="J31" s="69"/>
      <c r="K31" s="134"/>
      <c r="L31" s="108"/>
      <c r="M31" s="109">
        <f t="shared" ref="M31:M40" si="9">IFERROR(L31*C31,"")</f>
        <v>0</v>
      </c>
      <c r="N31" s="110" t="str">
        <f t="shared" si="4"/>
        <v/>
      </c>
      <c r="O31" s="88"/>
    </row>
    <row r="32" spans="1:15" ht="16.5" customHeight="1" x14ac:dyDescent="0.25">
      <c r="A32" s="83" t="s">
        <v>310</v>
      </c>
      <c r="B32" s="106">
        <v>1</v>
      </c>
      <c r="C32" s="104">
        <v>500</v>
      </c>
      <c r="D32" s="105">
        <f t="shared" si="0"/>
        <v>500</v>
      </c>
      <c r="E32" s="69"/>
      <c r="F32" s="108"/>
      <c r="G32" s="109">
        <f t="shared" si="8"/>
        <v>0</v>
      </c>
      <c r="H32" s="110" t="str">
        <f t="shared" si="3"/>
        <v/>
      </c>
      <c r="I32" s="72"/>
      <c r="J32" s="69"/>
      <c r="K32" s="134"/>
      <c r="L32" s="108"/>
      <c r="M32" s="109">
        <f t="shared" si="9"/>
        <v>0</v>
      </c>
      <c r="N32" s="110" t="str">
        <f t="shared" si="4"/>
        <v/>
      </c>
      <c r="O32" s="88"/>
    </row>
    <row r="33" spans="1:15" ht="16.5" customHeight="1" x14ac:dyDescent="0.25">
      <c r="A33" s="83" t="s">
        <v>429</v>
      </c>
      <c r="B33" s="106">
        <v>1</v>
      </c>
      <c r="C33" s="104">
        <v>650</v>
      </c>
      <c r="D33" s="105">
        <f t="shared" si="0"/>
        <v>650</v>
      </c>
      <c r="E33" s="69"/>
      <c r="F33" s="108"/>
      <c r="G33" s="109">
        <f t="shared" si="8"/>
        <v>0</v>
      </c>
      <c r="H33" s="110" t="str">
        <f t="shared" si="3"/>
        <v/>
      </c>
      <c r="I33" s="72"/>
      <c r="J33" s="69"/>
      <c r="K33" s="134"/>
      <c r="L33" s="108"/>
      <c r="M33" s="109">
        <f t="shared" si="9"/>
        <v>0</v>
      </c>
      <c r="N33" s="110" t="str">
        <f t="shared" si="4"/>
        <v/>
      </c>
      <c r="O33" s="88"/>
    </row>
    <row r="34" spans="1:15" ht="16.5" customHeight="1" x14ac:dyDescent="0.25">
      <c r="A34" s="83" t="s">
        <v>248</v>
      </c>
      <c r="B34" s="106">
        <v>1</v>
      </c>
      <c r="C34" s="104">
        <v>500</v>
      </c>
      <c r="D34" s="105">
        <f t="shared" si="0"/>
        <v>500</v>
      </c>
      <c r="E34" s="69"/>
      <c r="F34" s="108"/>
      <c r="G34" s="109">
        <f t="shared" si="8"/>
        <v>0</v>
      </c>
      <c r="H34" s="110" t="str">
        <f t="shared" si="3"/>
        <v/>
      </c>
      <c r="I34" s="72"/>
      <c r="J34" s="69"/>
      <c r="K34" s="134"/>
      <c r="L34" s="108"/>
      <c r="M34" s="109">
        <f t="shared" si="9"/>
        <v>0</v>
      </c>
      <c r="N34" s="110" t="str">
        <f t="shared" si="4"/>
        <v/>
      </c>
      <c r="O34" s="88"/>
    </row>
    <row r="35" spans="1:15" ht="16.5" customHeight="1" x14ac:dyDescent="0.25">
      <c r="A35" s="83" t="s">
        <v>606</v>
      </c>
      <c r="B35" s="106">
        <v>1</v>
      </c>
      <c r="C35" s="104">
        <v>1200</v>
      </c>
      <c r="D35" s="105">
        <f t="shared" si="0"/>
        <v>1200</v>
      </c>
      <c r="E35" s="69"/>
      <c r="F35" s="108"/>
      <c r="G35" s="109">
        <f t="shared" si="8"/>
        <v>0</v>
      </c>
      <c r="H35" s="110" t="str">
        <f t="shared" si="3"/>
        <v/>
      </c>
      <c r="I35" s="72"/>
      <c r="J35" s="69"/>
      <c r="K35" s="134"/>
      <c r="L35" s="108"/>
      <c r="M35" s="109">
        <f t="shared" si="9"/>
        <v>0</v>
      </c>
      <c r="N35" s="110" t="str">
        <f t="shared" si="4"/>
        <v/>
      </c>
      <c r="O35" s="88"/>
    </row>
    <row r="36" spans="1:15" ht="16.5" customHeight="1" x14ac:dyDescent="0.25">
      <c r="A36" s="83" t="s">
        <v>147</v>
      </c>
      <c r="B36" s="106">
        <v>1</v>
      </c>
      <c r="C36" s="104">
        <v>1600</v>
      </c>
      <c r="D36" s="105">
        <f t="shared" si="0"/>
        <v>1600</v>
      </c>
      <c r="E36" s="69"/>
      <c r="F36" s="108"/>
      <c r="G36" s="109">
        <f t="shared" si="8"/>
        <v>0</v>
      </c>
      <c r="H36" s="110" t="str">
        <f t="shared" si="3"/>
        <v/>
      </c>
      <c r="I36" s="72"/>
      <c r="J36" s="69"/>
      <c r="K36" s="134"/>
      <c r="L36" s="108"/>
      <c r="M36" s="109">
        <f t="shared" si="9"/>
        <v>0</v>
      </c>
      <c r="N36" s="110" t="str">
        <f t="shared" si="4"/>
        <v/>
      </c>
      <c r="O36" s="88"/>
    </row>
    <row r="37" spans="1:15" ht="16.5" customHeight="1" x14ac:dyDescent="0.25">
      <c r="A37" s="83" t="s">
        <v>227</v>
      </c>
      <c r="B37" s="106">
        <v>1</v>
      </c>
      <c r="C37" s="104">
        <v>1500</v>
      </c>
      <c r="D37" s="105">
        <f t="shared" si="0"/>
        <v>1500</v>
      </c>
      <c r="E37" s="69"/>
      <c r="F37" s="108"/>
      <c r="G37" s="109">
        <f t="shared" si="8"/>
        <v>0</v>
      </c>
      <c r="H37" s="110" t="str">
        <f t="shared" si="3"/>
        <v/>
      </c>
      <c r="I37" s="72"/>
      <c r="J37" s="69"/>
      <c r="K37" s="134"/>
      <c r="L37" s="108"/>
      <c r="M37" s="109">
        <f t="shared" si="9"/>
        <v>0</v>
      </c>
      <c r="N37" s="110" t="str">
        <f t="shared" si="4"/>
        <v/>
      </c>
      <c r="O37" s="88"/>
    </row>
    <row r="38" spans="1:15" ht="16.5" customHeight="1" x14ac:dyDescent="0.25">
      <c r="A38" s="83" t="s">
        <v>150</v>
      </c>
      <c r="B38" s="106">
        <v>1</v>
      </c>
      <c r="C38" s="104">
        <v>200</v>
      </c>
      <c r="D38" s="105">
        <f t="shared" si="0"/>
        <v>200</v>
      </c>
      <c r="E38" s="69"/>
      <c r="F38" s="108"/>
      <c r="G38" s="109">
        <f t="shared" si="8"/>
        <v>0</v>
      </c>
      <c r="H38" s="110" t="str">
        <f t="shared" si="3"/>
        <v/>
      </c>
      <c r="I38" s="72"/>
      <c r="J38" s="69"/>
      <c r="K38" s="134"/>
      <c r="L38" s="108"/>
      <c r="M38" s="109">
        <f t="shared" si="9"/>
        <v>0</v>
      </c>
      <c r="N38" s="110" t="str">
        <f t="shared" si="4"/>
        <v/>
      </c>
      <c r="O38" s="88"/>
    </row>
    <row r="39" spans="1:15" ht="16.5" customHeight="1" x14ac:dyDescent="0.25">
      <c r="A39" s="83" t="s">
        <v>311</v>
      </c>
      <c r="B39" s="106">
        <v>1</v>
      </c>
      <c r="C39" s="104">
        <v>1500</v>
      </c>
      <c r="D39" s="105">
        <f t="shared" si="0"/>
        <v>1500</v>
      </c>
      <c r="E39" s="69"/>
      <c r="F39" s="108"/>
      <c r="G39" s="109">
        <f t="shared" si="8"/>
        <v>0</v>
      </c>
      <c r="H39" s="110" t="str">
        <f>IF(G39=0,"",IF(OR(G39-$D39&gt;0,G39-$D39&lt;0), (G39-$D39)/$D39, ""))</f>
        <v/>
      </c>
      <c r="I39" s="72"/>
      <c r="J39" s="69"/>
      <c r="K39" s="134"/>
      <c r="L39" s="108"/>
      <c r="M39" s="109">
        <f t="shared" si="9"/>
        <v>0</v>
      </c>
      <c r="N39" s="110" t="str">
        <f>IFERROR(IF(M39=0,"",IF(OR(M39-$D39&gt;0,M39-$D39&lt;0), (M39-$D39)/$D39, "")),"")</f>
        <v/>
      </c>
      <c r="O39" s="88"/>
    </row>
    <row r="40" spans="1:15" ht="16.5" customHeight="1" thickBot="1" x14ac:dyDescent="0.3">
      <c r="A40" s="83" t="s">
        <v>312</v>
      </c>
      <c r="B40" s="106">
        <v>1</v>
      </c>
      <c r="C40" s="104">
        <v>3000</v>
      </c>
      <c r="D40" s="105">
        <f t="shared" si="0"/>
        <v>3000</v>
      </c>
      <c r="E40" s="69"/>
      <c r="F40" s="108"/>
      <c r="G40" s="109">
        <f t="shared" si="8"/>
        <v>0</v>
      </c>
      <c r="H40" s="110" t="str">
        <f t="shared" si="3"/>
        <v/>
      </c>
      <c r="I40" s="72"/>
      <c r="J40" s="69"/>
      <c r="K40" s="134"/>
      <c r="L40" s="108"/>
      <c r="M40" s="109">
        <f t="shared" si="9"/>
        <v>0</v>
      </c>
      <c r="N40" s="110" t="str">
        <f t="shared" si="4"/>
        <v/>
      </c>
      <c r="O40" s="88"/>
    </row>
    <row r="41" spans="1:15" ht="16.5" customHeight="1" thickBot="1" x14ac:dyDescent="0.3">
      <c r="A41" s="542" t="s">
        <v>399</v>
      </c>
      <c r="B41" s="543"/>
      <c r="C41" s="544"/>
      <c r="D41" s="301">
        <f>SUM(D31:D40)</f>
        <v>12650</v>
      </c>
      <c r="E41" s="69"/>
      <c r="F41" s="127"/>
      <c r="G41" s="128">
        <f>SUM(G31:G40)</f>
        <v>0</v>
      </c>
      <c r="H41" s="129" t="str">
        <f>IF(G41=0,"",IF(OR(G41-$D41&gt;0,G41-$D41&lt;0), (G41-$D41)/$D41, ""))</f>
        <v/>
      </c>
      <c r="I41" s="115"/>
      <c r="J41" s="114"/>
      <c r="K41" s="116"/>
      <c r="L41" s="128"/>
      <c r="M41" s="128">
        <f>SUM(M31:M40)</f>
        <v>0</v>
      </c>
      <c r="N41" s="129" t="str">
        <f t="shared" si="4"/>
        <v/>
      </c>
      <c r="O41" s="117"/>
    </row>
    <row r="42" spans="1:15" ht="16.5" customHeight="1" thickBot="1" x14ac:dyDescent="0.3">
      <c r="A42" s="542" t="s">
        <v>47</v>
      </c>
      <c r="B42" s="543"/>
      <c r="C42" s="544"/>
      <c r="D42" s="301">
        <f>D41+D29+D20+D13</f>
        <v>33600</v>
      </c>
      <c r="E42" s="69"/>
      <c r="F42" s="127"/>
      <c r="G42" s="128">
        <f>G41+G29+G20+G13</f>
        <v>0</v>
      </c>
      <c r="H42" s="129" t="str">
        <f>IF(G42=0,"",IF(OR(G42-$D42&gt;0,G42-$D42&lt;0), (G42-$D42)/$D42, ""))</f>
        <v/>
      </c>
      <c r="I42" s="115"/>
      <c r="J42" s="114"/>
      <c r="K42" s="116"/>
      <c r="L42" s="128"/>
      <c r="M42" s="128">
        <f>M41+M29+M20+M13</f>
        <v>0</v>
      </c>
      <c r="N42" s="129" t="str">
        <f t="shared" ref="N42" si="10">IFERROR(IF(M42=0,"",IF(OR(M42-$D42&gt;0,M42-$D42&lt;0), (M42-$D42)/$D42, "")),"")</f>
        <v/>
      </c>
      <c r="O42" s="117"/>
    </row>
    <row r="43" spans="1:15" ht="16.5" customHeight="1" x14ac:dyDescent="0.3">
      <c r="A43" s="60"/>
      <c r="B43" s="444"/>
      <c r="C43" s="444"/>
      <c r="D43" s="447"/>
      <c r="F43" s="273"/>
      <c r="G43" s="244"/>
      <c r="H43" s="274"/>
      <c r="I43" s="59"/>
      <c r="J43" s="57"/>
      <c r="K43" s="59"/>
      <c r="L43" s="275"/>
      <c r="M43" s="244"/>
      <c r="N43" s="274"/>
      <c r="O43" s="59"/>
    </row>
    <row r="44" spans="1:15" ht="16.5" customHeight="1" x14ac:dyDescent="0.3">
      <c r="A44" s="60"/>
      <c r="B44" s="444"/>
      <c r="C44" s="444"/>
      <c r="D44" s="447"/>
      <c r="F44" s="273"/>
      <c r="G44" s="244"/>
      <c r="H44" s="274"/>
      <c r="I44" s="59"/>
      <c r="J44" s="57"/>
      <c r="K44" s="59"/>
      <c r="L44" s="275"/>
      <c r="M44" s="244"/>
      <c r="N44" s="274"/>
      <c r="O44" s="59"/>
    </row>
    <row r="45" spans="1:15" ht="16.5" customHeight="1" x14ac:dyDescent="0.3">
      <c r="A45" s="60"/>
      <c r="B45" s="444"/>
      <c r="C45" s="444"/>
      <c r="D45" s="447"/>
      <c r="F45" s="273"/>
      <c r="G45" s="244"/>
      <c r="H45" s="274"/>
      <c r="I45" s="59"/>
      <c r="J45" s="57"/>
      <c r="K45" s="59"/>
      <c r="L45" s="275"/>
      <c r="M45" s="244"/>
      <c r="N45" s="274"/>
      <c r="O45" s="59"/>
    </row>
    <row r="46" spans="1:15" ht="16.5" customHeight="1" x14ac:dyDescent="0.3">
      <c r="A46" s="60"/>
      <c r="B46" s="444"/>
      <c r="C46" s="444"/>
      <c r="D46" s="447"/>
      <c r="F46" s="273"/>
      <c r="G46" s="244"/>
      <c r="H46" s="274"/>
      <c r="I46" s="59"/>
      <c r="J46" s="57"/>
      <c r="K46" s="59"/>
      <c r="L46" s="275"/>
      <c r="M46" s="244"/>
      <c r="N46" s="274"/>
      <c r="O46" s="59"/>
    </row>
    <row r="47" spans="1:15" ht="16.5" customHeight="1" x14ac:dyDescent="0.3">
      <c r="A47" s="60"/>
      <c r="B47" s="444"/>
      <c r="C47" s="444"/>
      <c r="D47" s="447"/>
      <c r="F47" s="273"/>
      <c r="G47" s="244"/>
      <c r="H47" s="274"/>
      <c r="I47" s="59"/>
      <c r="J47" s="57"/>
      <c r="K47" s="59"/>
      <c r="L47" s="275"/>
      <c r="M47" s="244"/>
      <c r="N47" s="274"/>
      <c r="O47" s="59"/>
    </row>
    <row r="48" spans="1:15" ht="16.5" customHeight="1" x14ac:dyDescent="0.3">
      <c r="A48" s="60"/>
      <c r="B48" s="444"/>
      <c r="C48" s="444"/>
      <c r="D48" s="447"/>
      <c r="F48" s="273"/>
      <c r="G48" s="244"/>
      <c r="H48" s="274"/>
      <c r="I48" s="59"/>
      <c r="J48" s="57"/>
      <c r="K48" s="59"/>
      <c r="L48" s="275"/>
      <c r="M48" s="244"/>
      <c r="N48" s="274"/>
      <c r="O48" s="59"/>
    </row>
    <row r="49" spans="1:15" ht="16.5" customHeight="1" x14ac:dyDescent="0.3">
      <c r="A49" s="60"/>
      <c r="B49" s="444"/>
      <c r="C49" s="444"/>
      <c r="D49" s="447"/>
      <c r="F49" s="273"/>
      <c r="G49" s="244"/>
      <c r="H49" s="274"/>
      <c r="I49" s="59"/>
      <c r="J49" s="57"/>
      <c r="K49" s="59"/>
      <c r="L49" s="275"/>
      <c r="M49" s="244"/>
      <c r="N49" s="274"/>
      <c r="O49" s="59"/>
    </row>
    <row r="50" spans="1:15" ht="16.5" customHeight="1" x14ac:dyDescent="0.3">
      <c r="A50" s="60"/>
      <c r="B50" s="444"/>
      <c r="C50" s="444"/>
      <c r="D50" s="447"/>
      <c r="F50" s="273"/>
      <c r="G50" s="244"/>
      <c r="H50" s="274"/>
      <c r="I50" s="59"/>
      <c r="J50" s="57"/>
      <c r="K50" s="59"/>
      <c r="L50" s="275"/>
      <c r="M50" s="244"/>
      <c r="N50" s="274"/>
      <c r="O50" s="59"/>
    </row>
    <row r="51" spans="1:15" ht="16.5" customHeight="1" x14ac:dyDescent="0.3">
      <c r="A51" s="60"/>
      <c r="B51" s="444"/>
      <c r="C51" s="444"/>
      <c r="D51" s="447"/>
      <c r="F51" s="273"/>
      <c r="G51" s="244"/>
      <c r="H51" s="274"/>
      <c r="I51" s="59"/>
      <c r="J51" s="57"/>
      <c r="K51" s="59"/>
      <c r="L51" s="275"/>
      <c r="M51" s="244"/>
      <c r="N51" s="274"/>
      <c r="O51" s="59"/>
    </row>
    <row r="52" spans="1:15" ht="16.5" customHeight="1" x14ac:dyDescent="0.3">
      <c r="A52" s="60"/>
      <c r="B52" s="444"/>
      <c r="C52" s="444"/>
      <c r="D52" s="447"/>
      <c r="F52" s="273"/>
      <c r="G52" s="244"/>
      <c r="H52" s="274"/>
      <c r="I52" s="59"/>
      <c r="J52" s="57"/>
      <c r="K52" s="59"/>
      <c r="L52" s="275"/>
      <c r="M52" s="244"/>
      <c r="N52" s="274"/>
      <c r="O52" s="59"/>
    </row>
    <row r="53" spans="1:15" ht="16.5" customHeight="1" x14ac:dyDescent="0.3">
      <c r="A53" s="60"/>
      <c r="B53" s="444"/>
      <c r="C53" s="444"/>
      <c r="D53" s="447"/>
      <c r="F53" s="273"/>
      <c r="G53" s="244"/>
      <c r="H53" s="274"/>
      <c r="I53" s="59"/>
      <c r="J53" s="57"/>
      <c r="K53" s="59"/>
      <c r="L53" s="275"/>
      <c r="M53" s="244"/>
      <c r="N53" s="274"/>
      <c r="O53" s="59"/>
    </row>
    <row r="54" spans="1:15" ht="16.5" customHeight="1" x14ac:dyDescent="0.3">
      <c r="A54" s="60"/>
      <c r="B54" s="444"/>
      <c r="C54" s="444"/>
      <c r="D54" s="447"/>
      <c r="F54" s="273"/>
      <c r="G54" s="244"/>
      <c r="H54" s="274"/>
      <c r="I54" s="59"/>
      <c r="J54" s="57"/>
      <c r="K54" s="59"/>
      <c r="L54" s="275"/>
      <c r="M54" s="244"/>
      <c r="N54" s="274"/>
      <c r="O54" s="59"/>
    </row>
    <row r="55" spans="1:15" ht="16.5" customHeight="1" x14ac:dyDescent="0.3">
      <c r="A55" s="60"/>
      <c r="B55" s="444"/>
      <c r="C55" s="444"/>
      <c r="D55" s="447"/>
      <c r="F55" s="273"/>
      <c r="G55" s="244"/>
      <c r="H55" s="274"/>
      <c r="I55" s="59"/>
      <c r="J55" s="57"/>
      <c r="K55" s="59"/>
      <c r="L55" s="275"/>
      <c r="M55" s="244"/>
      <c r="N55" s="274"/>
      <c r="O55" s="59"/>
    </row>
    <row r="56" spans="1:15" ht="16.5" customHeight="1" x14ac:dyDescent="0.3">
      <c r="A56" s="60"/>
      <c r="B56" s="444"/>
      <c r="C56" s="444"/>
      <c r="D56" s="447"/>
      <c r="F56" s="273"/>
      <c r="G56" s="244"/>
      <c r="H56" s="274"/>
      <c r="I56" s="59"/>
      <c r="J56" s="57"/>
      <c r="K56" s="59"/>
      <c r="L56" s="275"/>
      <c r="M56" s="244"/>
      <c r="N56" s="274"/>
      <c r="O56" s="59"/>
    </row>
    <row r="57" spans="1:15" ht="16.5" customHeight="1" x14ac:dyDescent="0.3">
      <c r="A57" s="60"/>
      <c r="B57" s="444"/>
      <c r="C57" s="444"/>
      <c r="D57" s="447"/>
      <c r="F57" s="273"/>
      <c r="G57" s="244"/>
      <c r="H57" s="274"/>
      <c r="I57" s="59"/>
      <c r="J57" s="57"/>
      <c r="K57" s="59"/>
      <c r="L57" s="275"/>
      <c r="M57" s="244"/>
      <c r="N57" s="274"/>
      <c r="O57" s="59"/>
    </row>
    <row r="58" spans="1:15" ht="16.5" customHeight="1" x14ac:dyDescent="0.3">
      <c r="A58" s="60"/>
      <c r="B58" s="444"/>
      <c r="C58" s="444"/>
      <c r="D58" s="447"/>
      <c r="F58" s="273"/>
      <c r="G58" s="244"/>
      <c r="H58" s="274"/>
      <c r="I58" s="59"/>
      <c r="J58" s="57"/>
      <c r="K58" s="59"/>
      <c r="L58" s="275"/>
      <c r="M58" s="244"/>
      <c r="N58" s="274"/>
      <c r="O58" s="59"/>
    </row>
    <row r="59" spans="1:15" ht="16.5" customHeight="1" x14ac:dyDescent="0.3">
      <c r="A59" s="60"/>
      <c r="B59" s="444"/>
      <c r="C59" s="444"/>
      <c r="D59" s="447"/>
      <c r="F59" s="273"/>
      <c r="G59" s="244"/>
      <c r="H59" s="274"/>
      <c r="I59" s="59"/>
      <c r="J59" s="57"/>
      <c r="K59" s="59"/>
      <c r="L59" s="275"/>
      <c r="M59" s="244"/>
      <c r="N59" s="274"/>
      <c r="O59" s="59"/>
    </row>
    <row r="60" spans="1:15" ht="16.5" customHeight="1" x14ac:dyDescent="0.3">
      <c r="A60" s="60"/>
      <c r="B60" s="444"/>
      <c r="C60" s="444"/>
      <c r="D60" s="447"/>
      <c r="F60" s="273"/>
      <c r="G60" s="244"/>
      <c r="H60" s="274"/>
      <c r="I60" s="59"/>
      <c r="J60" s="57"/>
      <c r="K60" s="59"/>
      <c r="L60" s="275"/>
      <c r="M60" s="244"/>
      <c r="N60" s="274"/>
      <c r="O60" s="59"/>
    </row>
    <row r="61" spans="1:15" ht="16.5" customHeight="1" x14ac:dyDescent="0.3">
      <c r="A61" s="60"/>
      <c r="B61" s="444"/>
      <c r="C61" s="444"/>
      <c r="D61" s="447"/>
      <c r="F61" s="273"/>
      <c r="G61" s="244"/>
      <c r="H61" s="274"/>
      <c r="I61" s="59"/>
      <c r="J61" s="57"/>
      <c r="K61" s="59"/>
      <c r="L61" s="275"/>
      <c r="M61" s="244"/>
      <c r="N61" s="274"/>
      <c r="O61" s="59"/>
    </row>
    <row r="62" spans="1:15" ht="16.5" customHeight="1" x14ac:dyDescent="0.3">
      <c r="A62" s="60"/>
      <c r="B62" s="444"/>
      <c r="C62" s="444"/>
      <c r="D62" s="447"/>
      <c r="F62" s="273"/>
      <c r="G62" s="244"/>
      <c r="H62" s="274"/>
      <c r="I62" s="59"/>
      <c r="J62" s="57"/>
      <c r="K62" s="59"/>
      <c r="L62" s="275"/>
      <c r="M62" s="244"/>
      <c r="N62" s="274"/>
      <c r="O62" s="59"/>
    </row>
    <row r="63" spans="1:15" ht="16.5" customHeight="1" x14ac:dyDescent="0.3">
      <c r="A63" s="60"/>
      <c r="B63" s="444"/>
      <c r="C63" s="444"/>
      <c r="D63" s="447"/>
      <c r="F63" s="273"/>
      <c r="G63" s="244"/>
      <c r="H63" s="274"/>
      <c r="I63" s="59"/>
      <c r="J63" s="57"/>
      <c r="K63" s="59"/>
      <c r="L63" s="275"/>
      <c r="M63" s="244"/>
      <c r="N63" s="274"/>
      <c r="O63" s="59"/>
    </row>
    <row r="64" spans="1:15" ht="16.5" customHeight="1" x14ac:dyDescent="0.3">
      <c r="A64" s="60"/>
      <c r="B64" s="444"/>
      <c r="C64" s="444"/>
      <c r="D64" s="447"/>
      <c r="F64" s="273"/>
      <c r="G64" s="244"/>
      <c r="H64" s="274"/>
      <c r="I64" s="59"/>
      <c r="J64" s="57"/>
      <c r="K64" s="59"/>
      <c r="L64" s="275"/>
      <c r="M64" s="244"/>
      <c r="N64" s="274"/>
      <c r="O64" s="59"/>
    </row>
    <row r="65" spans="1:15" ht="16.5" customHeight="1" x14ac:dyDescent="0.3">
      <c r="A65" s="60"/>
      <c r="B65" s="444"/>
      <c r="C65" s="444"/>
      <c r="D65" s="447"/>
      <c r="F65" s="273"/>
      <c r="G65" s="244"/>
      <c r="H65" s="274"/>
      <c r="I65" s="59"/>
      <c r="J65" s="57"/>
      <c r="K65" s="59"/>
      <c r="L65" s="275"/>
      <c r="M65" s="244"/>
      <c r="N65" s="274"/>
      <c r="O65" s="59"/>
    </row>
    <row r="66" spans="1:15" ht="16.5" customHeight="1" x14ac:dyDescent="0.3">
      <c r="A66" s="60"/>
      <c r="B66" s="444"/>
      <c r="C66" s="444"/>
      <c r="D66" s="447"/>
      <c r="F66" s="273"/>
      <c r="G66" s="244"/>
      <c r="H66" s="274"/>
      <c r="I66" s="59"/>
      <c r="J66" s="57"/>
      <c r="K66" s="59"/>
      <c r="L66" s="275"/>
      <c r="M66" s="244"/>
      <c r="N66" s="274"/>
      <c r="O66" s="59"/>
    </row>
    <row r="67" spans="1:15" ht="16.5" customHeight="1" x14ac:dyDescent="0.3">
      <c r="A67" s="60"/>
      <c r="B67" s="444"/>
      <c r="C67" s="444"/>
      <c r="D67" s="447"/>
      <c r="F67" s="273"/>
      <c r="G67" s="244"/>
      <c r="H67" s="274"/>
      <c r="I67" s="59"/>
      <c r="J67" s="57"/>
      <c r="K67" s="59"/>
      <c r="L67" s="275"/>
      <c r="M67" s="244"/>
      <c r="N67" s="274"/>
      <c r="O67" s="59"/>
    </row>
    <row r="68" spans="1:15" ht="16.5" customHeight="1" x14ac:dyDescent="0.3">
      <c r="A68" s="60"/>
      <c r="B68" s="444"/>
      <c r="C68" s="444"/>
      <c r="D68" s="447"/>
      <c r="F68" s="273"/>
      <c r="G68" s="244"/>
      <c r="H68" s="274"/>
      <c r="I68" s="59"/>
      <c r="J68" s="57"/>
      <c r="K68" s="59"/>
      <c r="L68" s="275"/>
      <c r="M68" s="244"/>
      <c r="N68" s="274"/>
      <c r="O68" s="59"/>
    </row>
    <row r="69" spans="1:15" ht="16.5" customHeight="1" x14ac:dyDescent="0.3">
      <c r="A69" s="60"/>
      <c r="B69" s="444"/>
      <c r="C69" s="444"/>
      <c r="D69" s="447"/>
      <c r="F69" s="273"/>
      <c r="G69" s="244"/>
      <c r="H69" s="274"/>
      <c r="I69" s="59"/>
      <c r="J69" s="57"/>
      <c r="K69" s="59"/>
      <c r="L69" s="275"/>
      <c r="M69" s="244"/>
      <c r="N69" s="274"/>
      <c r="O69" s="59"/>
    </row>
    <row r="70" spans="1:15" ht="16.5" customHeight="1" x14ac:dyDescent="0.3">
      <c r="A70" s="60"/>
      <c r="B70" s="444"/>
      <c r="C70" s="444"/>
      <c r="D70" s="447"/>
      <c r="F70" s="273"/>
      <c r="G70" s="244"/>
      <c r="H70" s="274"/>
      <c r="I70" s="59"/>
      <c r="J70" s="57"/>
      <c r="K70" s="59"/>
      <c r="L70" s="275"/>
      <c r="M70" s="244"/>
      <c r="N70" s="274"/>
      <c r="O70" s="59"/>
    </row>
    <row r="71" spans="1:15" ht="16.5" customHeight="1" x14ac:dyDescent="0.3">
      <c r="A71" s="60"/>
      <c r="B71" s="444"/>
      <c r="C71" s="444"/>
      <c r="D71" s="447"/>
      <c r="F71" s="273"/>
      <c r="G71" s="244"/>
      <c r="H71" s="274"/>
      <c r="I71" s="59"/>
      <c r="J71" s="57"/>
      <c r="K71" s="59"/>
      <c r="L71" s="275"/>
      <c r="M71" s="244"/>
      <c r="N71" s="274"/>
      <c r="O71" s="59"/>
    </row>
    <row r="73" spans="1:15" s="27" customFormat="1" ht="27.75" x14ac:dyDescent="0.4">
      <c r="B73" s="445"/>
      <c r="C73" s="445"/>
      <c r="D73" s="242"/>
      <c r="F73" s="242"/>
      <c r="G73" s="242"/>
      <c r="H73" s="242"/>
      <c r="K73" s="63"/>
      <c r="L73" s="260"/>
      <c r="M73" s="260"/>
      <c r="N73" s="260"/>
      <c r="O73" s="63"/>
    </row>
    <row r="74" spans="1:15" s="27" customFormat="1" ht="20.25" x14ac:dyDescent="0.3">
      <c r="A74" s="66"/>
      <c r="B74" s="242"/>
      <c r="C74" s="446"/>
      <c r="D74" s="242"/>
      <c r="F74" s="242"/>
      <c r="G74" s="242"/>
      <c r="H74" s="242"/>
      <c r="K74" s="64"/>
      <c r="L74" s="261"/>
      <c r="M74" s="261"/>
      <c r="N74" s="261"/>
      <c r="O74" s="64"/>
    </row>
  </sheetData>
  <sheetProtection formatCells="0" formatColumns="0" formatRows="0" insertColumns="0" insertRows="0" deleteColumns="0" deleteRows="0"/>
  <mergeCells count="21">
    <mergeCell ref="K21:O21"/>
    <mergeCell ref="A5:D5"/>
    <mergeCell ref="F5:I5"/>
    <mergeCell ref="K5:O5"/>
    <mergeCell ref="A20:C20"/>
    <mergeCell ref="A1:C1"/>
    <mergeCell ref="A42:C42"/>
    <mergeCell ref="A3:D3"/>
    <mergeCell ref="F3:I3"/>
    <mergeCell ref="K3:O3"/>
    <mergeCell ref="A13:C13"/>
    <mergeCell ref="A14:D14"/>
    <mergeCell ref="F14:I14"/>
    <mergeCell ref="K14:O14"/>
    <mergeCell ref="A29:C29"/>
    <mergeCell ref="A30:D30"/>
    <mergeCell ref="F30:I30"/>
    <mergeCell ref="K30:O30"/>
    <mergeCell ref="A41:C41"/>
    <mergeCell ref="A21:D21"/>
    <mergeCell ref="F21:I21"/>
  </mergeCells>
  <conditionalFormatting sqref="N6:N12 N15:N19 N31:N40 N22:N28">
    <cfRule type="cellIs" dxfId="85" priority="3" operator="lessThan">
      <formula>0</formula>
    </cfRule>
    <cfRule type="cellIs" dxfId="84" priority="4" operator="greaterThan">
      <formula>0.01</formula>
    </cfRule>
  </conditionalFormatting>
  <conditionalFormatting sqref="H6:H12 H15:H19 H31:H40 H22:H28">
    <cfRule type="cellIs" dxfId="83" priority="1" operator="lessThan">
      <formula>0</formula>
    </cfRule>
    <cfRule type="cellIs" dxfId="82" priority="2" operator="greaterThan">
      <formula>0.01</formula>
    </cfRule>
  </conditionalFormatting>
  <dataValidations count="1">
    <dataValidation type="list" allowBlank="1" showInputMessage="1" showErrorMessage="1" sqref="K6:K12 K15:K19 K22:K28 K31:K40">
      <formula1>"מאשר, מאשר חלקי, לא מאשר"</formula1>
    </dataValidation>
  </dataValidation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rightToLeft="1" zoomScaleNormal="100" workbookViewId="0">
      <pane xSplit="1" ySplit="5" topLeftCell="B6" activePane="bottomRight" state="frozen"/>
      <selection pane="topRight" activeCell="B1" sqref="B1"/>
      <selection pane="bottomLeft" activeCell="A6" sqref="A6"/>
      <selection pane="bottomRight" activeCell="D7" sqref="D7"/>
    </sheetView>
  </sheetViews>
  <sheetFormatPr defaultColWidth="9" defaultRowHeight="14.25" x14ac:dyDescent="0.2"/>
  <cols>
    <col min="1" max="1" width="34.625" style="22" customWidth="1"/>
    <col min="2" max="2" width="7.375" style="243" customWidth="1"/>
    <col min="3" max="3" width="10.375" style="247" customWidth="1"/>
    <col min="4" max="4" width="13.125" style="243" customWidth="1"/>
    <col min="5" max="5" width="2.375" style="22" customWidth="1"/>
    <col min="6" max="6" width="10.375" style="243" customWidth="1"/>
    <col min="7" max="7" width="15" style="243" customWidth="1"/>
    <col min="8" max="8" width="13.875" style="243" customWidth="1"/>
    <col min="9" max="9" width="9.625" style="22" customWidth="1"/>
    <col min="10" max="10" width="4" style="22" customWidth="1"/>
    <col min="11" max="11" width="9" style="22"/>
    <col min="12" max="12" width="11.375" style="243" customWidth="1"/>
    <col min="13" max="13" width="18.125" style="243" customWidth="1"/>
    <col min="14" max="14" width="13.375" style="243" customWidth="1"/>
    <col min="15" max="15" width="17.625" style="22" customWidth="1"/>
    <col min="16" max="16384" width="9" style="22"/>
  </cols>
  <sheetData>
    <row r="1" spans="1:15" ht="21" thickBot="1" x14ac:dyDescent="0.35">
      <c r="A1" s="594" t="s">
        <v>658</v>
      </c>
      <c r="B1" s="594"/>
      <c r="C1" s="594"/>
      <c r="D1" s="594"/>
      <c r="F1" s="252"/>
      <c r="G1" s="242"/>
      <c r="H1" s="262"/>
      <c r="I1" s="26"/>
      <c r="J1" s="27"/>
      <c r="K1" s="27"/>
      <c r="L1" s="242"/>
      <c r="M1" s="242"/>
      <c r="N1" s="262"/>
      <c r="O1" s="26"/>
    </row>
    <row r="2" spans="1:15" ht="27.75" x14ac:dyDescent="0.4">
      <c r="A2" s="189" t="s">
        <v>367</v>
      </c>
    </row>
    <row r="3" spans="1:15" ht="15" thickBot="1" x14ac:dyDescent="0.25">
      <c r="E3" s="25"/>
      <c r="J3" s="25"/>
    </row>
    <row r="4" spans="1:15" ht="27.75" x14ac:dyDescent="0.2">
      <c r="A4" s="606" t="s">
        <v>94</v>
      </c>
      <c r="B4" s="607"/>
      <c r="C4" s="607"/>
      <c r="D4" s="608"/>
      <c r="E4" s="118"/>
      <c r="F4" s="606" t="s">
        <v>116</v>
      </c>
      <c r="G4" s="607"/>
      <c r="H4" s="607"/>
      <c r="I4" s="608"/>
      <c r="J4" s="448"/>
      <c r="K4" s="609" t="s">
        <v>117</v>
      </c>
      <c r="L4" s="610"/>
      <c r="M4" s="610"/>
      <c r="N4" s="610"/>
      <c r="O4" s="611"/>
    </row>
    <row r="5" spans="1:15" ht="47.25" x14ac:dyDescent="0.2">
      <c r="A5" s="79" t="s">
        <v>45</v>
      </c>
      <c r="B5" s="80" t="s">
        <v>76</v>
      </c>
      <c r="C5" s="80" t="s">
        <v>77</v>
      </c>
      <c r="D5" s="81" t="s">
        <v>79</v>
      </c>
      <c r="E5" s="93"/>
      <c r="F5" s="96" t="s">
        <v>120</v>
      </c>
      <c r="G5" s="97" t="s">
        <v>118</v>
      </c>
      <c r="H5" s="98" t="s">
        <v>99</v>
      </c>
      <c r="I5" s="81" t="s">
        <v>100</v>
      </c>
      <c r="J5" s="136"/>
      <c r="K5" s="96" t="s">
        <v>101</v>
      </c>
      <c r="L5" s="97" t="s">
        <v>119</v>
      </c>
      <c r="M5" s="97" t="s">
        <v>105</v>
      </c>
      <c r="N5" s="80" t="s">
        <v>99</v>
      </c>
      <c r="O5" s="81" t="s">
        <v>103</v>
      </c>
    </row>
    <row r="6" spans="1:15" ht="18" x14ac:dyDescent="0.2">
      <c r="A6" s="133" t="s">
        <v>480</v>
      </c>
      <c r="B6" s="131">
        <v>1</v>
      </c>
      <c r="C6" s="287">
        <v>5000</v>
      </c>
      <c r="D6" s="288">
        <v>5000</v>
      </c>
      <c r="E6" s="93"/>
      <c r="F6" s="108"/>
      <c r="G6" s="109">
        <f t="shared" ref="G6:G15" si="0">F6*C6</f>
        <v>0</v>
      </c>
      <c r="H6" s="110" t="str">
        <f t="shared" ref="H6:H15" si="1">IF(G6=0,"",IF(OR(G6-$D6&gt;0,G6-$D6&lt;0), (G6-$D6)/$D6, ""))</f>
        <v/>
      </c>
      <c r="I6" s="121"/>
      <c r="J6" s="136"/>
      <c r="K6" s="137"/>
      <c r="L6" s="108"/>
      <c r="M6" s="109">
        <f t="shared" ref="M6:M15" si="2">IFERROR(L6*C6,"")</f>
        <v>0</v>
      </c>
      <c r="N6" s="110" t="str">
        <f t="shared" ref="N6:N15" si="3">IFERROR(IF(M6=0,"",IF(OR(M6-$D6&gt;0,M6-$D6&lt;0), (M6-$D6)/$D6, "")),"")</f>
        <v/>
      </c>
      <c r="O6" s="122"/>
    </row>
    <row r="7" spans="1:15" ht="18" x14ac:dyDescent="0.2">
      <c r="A7" s="138" t="s">
        <v>481</v>
      </c>
      <c r="B7" s="131">
        <v>1</v>
      </c>
      <c r="C7" s="287">
        <v>10500</v>
      </c>
      <c r="D7" s="288">
        <v>10500</v>
      </c>
      <c r="E7" s="93"/>
      <c r="F7" s="108"/>
      <c r="G7" s="109">
        <f t="shared" si="0"/>
        <v>0</v>
      </c>
      <c r="H7" s="110" t="str">
        <f t="shared" si="1"/>
        <v/>
      </c>
      <c r="I7" s="121"/>
      <c r="J7" s="136"/>
      <c r="K7" s="137"/>
      <c r="L7" s="108"/>
      <c r="M7" s="109">
        <f t="shared" si="2"/>
        <v>0</v>
      </c>
      <c r="N7" s="110" t="str">
        <f t="shared" si="3"/>
        <v/>
      </c>
      <c r="O7" s="122"/>
    </row>
    <row r="8" spans="1:15" ht="18" x14ac:dyDescent="0.2">
      <c r="A8" s="138" t="s">
        <v>656</v>
      </c>
      <c r="B8" s="131">
        <v>1</v>
      </c>
      <c r="C8" s="287">
        <v>1400</v>
      </c>
      <c r="D8" s="288">
        <v>1400</v>
      </c>
      <c r="E8" s="93"/>
      <c r="F8" s="108"/>
      <c r="G8" s="109">
        <f t="shared" si="0"/>
        <v>0</v>
      </c>
      <c r="H8" s="110" t="str">
        <f t="shared" si="1"/>
        <v/>
      </c>
      <c r="I8" s="121"/>
      <c r="J8" s="136"/>
      <c r="K8" s="137"/>
      <c r="L8" s="108"/>
      <c r="M8" s="109">
        <f t="shared" si="2"/>
        <v>0</v>
      </c>
      <c r="N8" s="110" t="str">
        <f t="shared" si="3"/>
        <v/>
      </c>
      <c r="O8" s="122"/>
    </row>
    <row r="9" spans="1:15" ht="18" x14ac:dyDescent="0.2">
      <c r="A9" s="138" t="s">
        <v>482</v>
      </c>
      <c r="B9" s="131">
        <v>1</v>
      </c>
      <c r="C9" s="287">
        <v>5000</v>
      </c>
      <c r="D9" s="288">
        <v>5000</v>
      </c>
      <c r="E9" s="93"/>
      <c r="F9" s="108"/>
      <c r="G9" s="109">
        <f t="shared" si="0"/>
        <v>0</v>
      </c>
      <c r="H9" s="110" t="str">
        <f t="shared" si="1"/>
        <v/>
      </c>
      <c r="I9" s="121"/>
      <c r="J9" s="136"/>
      <c r="K9" s="137"/>
      <c r="L9" s="108"/>
      <c r="M9" s="109">
        <f t="shared" si="2"/>
        <v>0</v>
      </c>
      <c r="N9" s="110" t="str">
        <f t="shared" si="3"/>
        <v/>
      </c>
      <c r="O9" s="122"/>
    </row>
    <row r="10" spans="1:15" ht="18" x14ac:dyDescent="0.2">
      <c r="A10" s="138" t="s">
        <v>560</v>
      </c>
      <c r="B10" s="131">
        <v>1</v>
      </c>
      <c r="C10" s="287">
        <v>5500</v>
      </c>
      <c r="D10" s="288">
        <v>5500</v>
      </c>
      <c r="E10" s="93"/>
      <c r="F10" s="108"/>
      <c r="G10" s="109">
        <f t="shared" si="0"/>
        <v>0</v>
      </c>
      <c r="H10" s="110" t="str">
        <f t="shared" si="1"/>
        <v/>
      </c>
      <c r="I10" s="121"/>
      <c r="J10" s="136"/>
      <c r="K10" s="137"/>
      <c r="L10" s="108"/>
      <c r="M10" s="109">
        <f t="shared" si="2"/>
        <v>0</v>
      </c>
      <c r="N10" s="110" t="str">
        <f t="shared" si="3"/>
        <v/>
      </c>
      <c r="O10" s="122"/>
    </row>
    <row r="11" spans="1:15" ht="18" x14ac:dyDescent="0.2">
      <c r="A11" s="138" t="s">
        <v>362</v>
      </c>
      <c r="B11" s="131">
        <v>1</v>
      </c>
      <c r="C11" s="287">
        <v>7000</v>
      </c>
      <c r="D11" s="288">
        <v>7000</v>
      </c>
      <c r="E11" s="93"/>
      <c r="F11" s="108"/>
      <c r="G11" s="109">
        <f t="shared" si="0"/>
        <v>0</v>
      </c>
      <c r="H11" s="110" t="str">
        <f t="shared" si="1"/>
        <v/>
      </c>
      <c r="I11" s="121"/>
      <c r="J11" s="136"/>
      <c r="K11" s="137"/>
      <c r="L11" s="108"/>
      <c r="M11" s="109">
        <f t="shared" si="2"/>
        <v>0</v>
      </c>
      <c r="N11" s="110" t="str">
        <f t="shared" si="3"/>
        <v/>
      </c>
      <c r="O11" s="122"/>
    </row>
    <row r="12" spans="1:15" ht="18" x14ac:dyDescent="0.2">
      <c r="A12" s="138" t="s">
        <v>483</v>
      </c>
      <c r="B12" s="132">
        <v>1</v>
      </c>
      <c r="C12" s="287">
        <v>7600</v>
      </c>
      <c r="D12" s="288">
        <v>7600</v>
      </c>
      <c r="E12" s="93"/>
      <c r="F12" s="108"/>
      <c r="G12" s="109">
        <f t="shared" si="0"/>
        <v>0</v>
      </c>
      <c r="H12" s="110" t="str">
        <f t="shared" si="1"/>
        <v/>
      </c>
      <c r="I12" s="121"/>
      <c r="J12" s="136"/>
      <c r="K12" s="137"/>
      <c r="L12" s="108"/>
      <c r="M12" s="109">
        <f t="shared" si="2"/>
        <v>0</v>
      </c>
      <c r="N12" s="110" t="str">
        <f t="shared" si="3"/>
        <v/>
      </c>
      <c r="O12" s="122"/>
    </row>
    <row r="13" spans="1:15" ht="36" x14ac:dyDescent="0.2">
      <c r="A13" s="138" t="s">
        <v>561</v>
      </c>
      <c r="B13" s="131">
        <v>1</v>
      </c>
      <c r="C13" s="287">
        <v>8700</v>
      </c>
      <c r="D13" s="288">
        <v>8700</v>
      </c>
      <c r="E13" s="93"/>
      <c r="F13" s="108"/>
      <c r="G13" s="109">
        <f t="shared" si="0"/>
        <v>0</v>
      </c>
      <c r="H13" s="110" t="str">
        <f t="shared" si="1"/>
        <v/>
      </c>
      <c r="I13" s="121"/>
      <c r="J13" s="136"/>
      <c r="K13" s="137"/>
      <c r="L13" s="108"/>
      <c r="M13" s="109">
        <f t="shared" si="2"/>
        <v>0</v>
      </c>
      <c r="N13" s="110" t="str">
        <f t="shared" si="3"/>
        <v/>
      </c>
      <c r="O13" s="122"/>
    </row>
    <row r="14" spans="1:15" ht="18" x14ac:dyDescent="0.2">
      <c r="A14" s="139" t="s">
        <v>484</v>
      </c>
      <c r="B14" s="132">
        <v>1</v>
      </c>
      <c r="C14" s="287">
        <v>700</v>
      </c>
      <c r="D14" s="288">
        <v>700</v>
      </c>
      <c r="E14" s="93"/>
      <c r="F14" s="108"/>
      <c r="G14" s="109">
        <f t="shared" si="0"/>
        <v>0</v>
      </c>
      <c r="H14" s="110" t="str">
        <f t="shared" si="1"/>
        <v/>
      </c>
      <c r="I14" s="121"/>
      <c r="J14" s="136"/>
      <c r="K14" s="137"/>
      <c r="L14" s="108"/>
      <c r="M14" s="109">
        <f t="shared" si="2"/>
        <v>0</v>
      </c>
      <c r="N14" s="110" t="str">
        <f t="shared" si="3"/>
        <v/>
      </c>
      <c r="O14" s="122"/>
    </row>
    <row r="15" spans="1:15" ht="18" x14ac:dyDescent="0.2">
      <c r="A15" s="138" t="s">
        <v>485</v>
      </c>
      <c r="B15" s="131">
        <v>1</v>
      </c>
      <c r="C15" s="287">
        <v>3500</v>
      </c>
      <c r="D15" s="288">
        <v>3500</v>
      </c>
      <c r="E15" s="93"/>
      <c r="F15" s="108"/>
      <c r="G15" s="109">
        <f t="shared" si="0"/>
        <v>0</v>
      </c>
      <c r="H15" s="110" t="str">
        <f t="shared" si="1"/>
        <v/>
      </c>
      <c r="I15" s="121"/>
      <c r="J15" s="136"/>
      <c r="K15" s="137"/>
      <c r="L15" s="108"/>
      <c r="M15" s="109">
        <f t="shared" si="2"/>
        <v>0</v>
      </c>
      <c r="N15" s="110" t="str">
        <f t="shared" si="3"/>
        <v/>
      </c>
      <c r="O15" s="122"/>
    </row>
    <row r="16" spans="1:15" ht="18" x14ac:dyDescent="0.2">
      <c r="A16" s="138" t="s">
        <v>486</v>
      </c>
      <c r="B16" s="131">
        <v>1</v>
      </c>
      <c r="C16" s="287">
        <v>2800</v>
      </c>
      <c r="D16" s="237">
        <f>C16*B16</f>
        <v>2800</v>
      </c>
      <c r="E16" s="93"/>
      <c r="F16" s="108"/>
      <c r="G16" s="109">
        <f t="shared" ref="G16:G24" si="4">F16*C16</f>
        <v>0</v>
      </c>
      <c r="H16" s="110" t="str">
        <f>IF(G16=0,"",IF(OR(G16-$D16&gt;0,G16-$D16&lt;0), (G16-$D16)/$D16, ""))</f>
        <v/>
      </c>
      <c r="I16" s="121"/>
      <c r="J16" s="93"/>
      <c r="K16" s="137"/>
      <c r="L16" s="108"/>
      <c r="M16" s="109">
        <f t="shared" ref="M16:M24" si="5">IFERROR(L16*C16,"")</f>
        <v>0</v>
      </c>
      <c r="N16" s="110" t="str">
        <f>IFERROR(IF(M16=0,"",IF(OR(M16-$D16&gt;0,M16-$D16&lt;0), (M16-$D16)/$D16, "")),"")</f>
        <v/>
      </c>
      <c r="O16" s="122"/>
    </row>
    <row r="17" spans="1:15" ht="18" x14ac:dyDescent="0.2">
      <c r="A17" s="138" t="s">
        <v>487</v>
      </c>
      <c r="B17" s="131">
        <v>1</v>
      </c>
      <c r="C17" s="287">
        <v>5200</v>
      </c>
      <c r="D17" s="237">
        <f>C17*B17</f>
        <v>5200</v>
      </c>
      <c r="E17" s="93"/>
      <c r="F17" s="108"/>
      <c r="G17" s="109">
        <f t="shared" si="4"/>
        <v>0</v>
      </c>
      <c r="H17" s="110" t="str">
        <f t="shared" ref="H17:H23" si="6">IF(G17=0,"",IF(OR(G17-$D17&gt;0,G17-$D17&lt;0), (G17-$D17)/$D17, ""))</f>
        <v/>
      </c>
      <c r="I17" s="121"/>
      <c r="J17" s="93"/>
      <c r="K17" s="137"/>
      <c r="L17" s="108"/>
      <c r="M17" s="109">
        <f t="shared" si="5"/>
        <v>0</v>
      </c>
      <c r="N17" s="110" t="str">
        <f t="shared" ref="N17" si="7">IFERROR(IF(M17=0,"",IF(OR(M17-$D17&gt;0,M17-$D17&lt;0), (M17-$D17)/$D17, "")),"")</f>
        <v/>
      </c>
      <c r="O17" s="122"/>
    </row>
    <row r="18" spans="1:15" ht="18" x14ac:dyDescent="0.2">
      <c r="A18" s="138" t="s">
        <v>488</v>
      </c>
      <c r="B18" s="131">
        <v>1</v>
      </c>
      <c r="C18" s="287">
        <v>1050</v>
      </c>
      <c r="D18" s="237">
        <f t="shared" ref="D18:D24" si="8">C18*B18</f>
        <v>1050</v>
      </c>
      <c r="E18" s="93"/>
      <c r="F18" s="108"/>
      <c r="G18" s="109">
        <f t="shared" si="4"/>
        <v>0</v>
      </c>
      <c r="H18" s="110" t="str">
        <f t="shared" si="6"/>
        <v/>
      </c>
      <c r="I18" s="121"/>
      <c r="J18" s="93"/>
      <c r="K18" s="137"/>
      <c r="L18" s="108"/>
      <c r="M18" s="109">
        <f t="shared" si="5"/>
        <v>0</v>
      </c>
      <c r="N18" s="110" t="str">
        <f t="shared" ref="N18:N24" si="9">IFERROR(IF(M18=0,"",IF(OR(M18-$D18&gt;0,M18-$D18&lt;0), (M18-$D18)/$D18, "")),"")</f>
        <v/>
      </c>
      <c r="O18" s="122"/>
    </row>
    <row r="19" spans="1:15" ht="36" x14ac:dyDescent="0.2">
      <c r="A19" s="138" t="s">
        <v>489</v>
      </c>
      <c r="B19" s="131">
        <v>50</v>
      </c>
      <c r="C19" s="287">
        <v>350</v>
      </c>
      <c r="D19" s="237">
        <f t="shared" si="8"/>
        <v>17500</v>
      </c>
      <c r="E19" s="93"/>
      <c r="F19" s="108"/>
      <c r="G19" s="109">
        <f t="shared" si="4"/>
        <v>0</v>
      </c>
      <c r="H19" s="110" t="str">
        <f t="shared" si="6"/>
        <v/>
      </c>
      <c r="I19" s="121"/>
      <c r="J19" s="93"/>
      <c r="K19" s="137"/>
      <c r="L19" s="108"/>
      <c r="M19" s="109">
        <f t="shared" si="5"/>
        <v>0</v>
      </c>
      <c r="N19" s="110" t="str">
        <f t="shared" si="9"/>
        <v/>
      </c>
      <c r="O19" s="122"/>
    </row>
    <row r="20" spans="1:15" ht="18" x14ac:dyDescent="0.2">
      <c r="A20" s="138" t="s">
        <v>490</v>
      </c>
      <c r="B20" s="131">
        <v>1</v>
      </c>
      <c r="C20" s="287">
        <v>1400</v>
      </c>
      <c r="D20" s="237">
        <f t="shared" si="8"/>
        <v>1400</v>
      </c>
      <c r="E20" s="93"/>
      <c r="F20" s="108"/>
      <c r="G20" s="109">
        <f t="shared" si="4"/>
        <v>0</v>
      </c>
      <c r="H20" s="110" t="str">
        <f t="shared" si="6"/>
        <v/>
      </c>
      <c r="I20" s="121"/>
      <c r="J20" s="93"/>
      <c r="K20" s="137"/>
      <c r="L20" s="108"/>
      <c r="M20" s="109">
        <f t="shared" si="5"/>
        <v>0</v>
      </c>
      <c r="N20" s="110" t="str">
        <f t="shared" si="9"/>
        <v/>
      </c>
      <c r="O20" s="122"/>
    </row>
    <row r="21" spans="1:15" ht="36" x14ac:dyDescent="0.2">
      <c r="A21" s="138" t="s">
        <v>491</v>
      </c>
      <c r="B21" s="131">
        <v>1</v>
      </c>
      <c r="C21" s="287">
        <v>5000</v>
      </c>
      <c r="D21" s="237">
        <f t="shared" si="8"/>
        <v>5000</v>
      </c>
      <c r="E21" s="93"/>
      <c r="F21" s="108"/>
      <c r="G21" s="109">
        <f t="shared" si="4"/>
        <v>0</v>
      </c>
      <c r="H21" s="110" t="str">
        <f t="shared" si="6"/>
        <v/>
      </c>
      <c r="I21" s="121"/>
      <c r="J21" s="93"/>
      <c r="K21" s="137"/>
      <c r="L21" s="108"/>
      <c r="M21" s="109">
        <f t="shared" si="5"/>
        <v>0</v>
      </c>
      <c r="N21" s="110" t="str">
        <f t="shared" si="9"/>
        <v/>
      </c>
      <c r="O21" s="122"/>
    </row>
    <row r="22" spans="1:15" ht="18" x14ac:dyDescent="0.2">
      <c r="A22" s="138" t="s">
        <v>492</v>
      </c>
      <c r="B22" s="131">
        <v>1</v>
      </c>
      <c r="C22" s="287">
        <v>2500</v>
      </c>
      <c r="D22" s="237">
        <f t="shared" si="8"/>
        <v>2500</v>
      </c>
      <c r="E22" s="93"/>
      <c r="F22" s="108"/>
      <c r="G22" s="109">
        <f t="shared" si="4"/>
        <v>0</v>
      </c>
      <c r="H22" s="110" t="str">
        <f t="shared" si="6"/>
        <v/>
      </c>
      <c r="I22" s="121"/>
      <c r="J22" s="93"/>
      <c r="K22" s="137"/>
      <c r="L22" s="108"/>
      <c r="M22" s="109">
        <f t="shared" si="5"/>
        <v>0</v>
      </c>
      <c r="N22" s="110" t="str">
        <f t="shared" si="9"/>
        <v/>
      </c>
      <c r="O22" s="122"/>
    </row>
    <row r="23" spans="1:15" ht="18" x14ac:dyDescent="0.2">
      <c r="A23" s="138" t="s">
        <v>363</v>
      </c>
      <c r="B23" s="131">
        <v>2</v>
      </c>
      <c r="C23" s="287">
        <v>2000</v>
      </c>
      <c r="D23" s="237">
        <f t="shared" si="8"/>
        <v>4000</v>
      </c>
      <c r="E23" s="93"/>
      <c r="F23" s="108"/>
      <c r="G23" s="109">
        <f t="shared" si="4"/>
        <v>0</v>
      </c>
      <c r="H23" s="110" t="str">
        <f t="shared" si="6"/>
        <v/>
      </c>
      <c r="I23" s="121"/>
      <c r="J23" s="93"/>
      <c r="K23" s="137"/>
      <c r="L23" s="108"/>
      <c r="M23" s="109">
        <f t="shared" si="5"/>
        <v>0</v>
      </c>
      <c r="N23" s="110" t="str">
        <f t="shared" si="9"/>
        <v/>
      </c>
      <c r="O23" s="122"/>
    </row>
    <row r="24" spans="1:15" ht="18" x14ac:dyDescent="0.2">
      <c r="A24" s="138" t="s">
        <v>493</v>
      </c>
      <c r="B24" s="131">
        <v>1</v>
      </c>
      <c r="C24" s="287">
        <v>2500</v>
      </c>
      <c r="D24" s="237">
        <f t="shared" si="8"/>
        <v>2500</v>
      </c>
      <c r="E24" s="93"/>
      <c r="F24" s="108"/>
      <c r="G24" s="109">
        <f t="shared" si="4"/>
        <v>0</v>
      </c>
      <c r="H24" s="110" t="str">
        <f t="shared" ref="H24:H25" si="10">IF(G24=0,"",IF(OR(G24-$D24&gt;0,G24-$D24&lt;0), (G24-$D24)/$D24, ""))</f>
        <v/>
      </c>
      <c r="I24" s="121"/>
      <c r="J24" s="93"/>
      <c r="K24" s="137"/>
      <c r="L24" s="108"/>
      <c r="M24" s="109">
        <f t="shared" si="5"/>
        <v>0</v>
      </c>
      <c r="N24" s="110" t="str">
        <f t="shared" si="9"/>
        <v/>
      </c>
      <c r="O24" s="122"/>
    </row>
    <row r="25" spans="1:15" ht="18.75" thickBot="1" x14ac:dyDescent="0.25">
      <c r="A25" s="141" t="s">
        <v>47</v>
      </c>
      <c r="B25" s="289"/>
      <c r="C25" s="142"/>
      <c r="D25" s="290">
        <f>SUM(D6:D24)</f>
        <v>96850</v>
      </c>
      <c r="E25" s="118"/>
      <c r="F25" s="256"/>
      <c r="G25" s="248">
        <f>SUM(G6:G24)</f>
        <v>0</v>
      </c>
      <c r="H25" s="272" t="str">
        <f t="shared" si="10"/>
        <v/>
      </c>
      <c r="I25" s="143"/>
      <c r="J25" s="119"/>
      <c r="K25" s="144"/>
      <c r="L25" s="248"/>
      <c r="M25" s="248">
        <f>SUM(M6:M24)</f>
        <v>0</v>
      </c>
      <c r="N25" s="272" t="str">
        <f>IFERROR(IF(M25=0,"",IF(OR(M25-$D25&gt;0,M25-$D25&lt;0), (M25-$D25)/$D25, "")),"")</f>
        <v/>
      </c>
      <c r="O25" s="145"/>
    </row>
    <row r="26" spans="1:15" ht="15" thickBot="1" x14ac:dyDescent="0.25">
      <c r="E26" s="25"/>
      <c r="J26" s="25"/>
    </row>
    <row r="27" spans="1:15" ht="27.75" x14ac:dyDescent="0.4">
      <c r="A27" s="149" t="s">
        <v>494</v>
      </c>
      <c r="B27" s="286"/>
      <c r="C27" s="291"/>
      <c r="D27" s="286"/>
      <c r="E27" s="150"/>
      <c r="F27" s="286"/>
      <c r="G27" s="286"/>
      <c r="H27" s="286"/>
      <c r="I27" s="150"/>
      <c r="J27" s="150"/>
      <c r="K27" s="151"/>
      <c r="L27" s="276"/>
      <c r="M27" s="277"/>
      <c r="N27" s="260"/>
      <c r="O27" s="63"/>
    </row>
    <row r="28" spans="1:15" ht="18.75" customHeight="1" x14ac:dyDescent="0.4">
      <c r="A28" s="152" t="s">
        <v>659</v>
      </c>
      <c r="B28" s="282"/>
      <c r="C28" s="292"/>
      <c r="D28" s="282"/>
      <c r="E28" s="153"/>
      <c r="F28" s="282"/>
      <c r="G28" s="282"/>
      <c r="H28" s="282"/>
      <c r="I28" s="153"/>
      <c r="J28" s="153"/>
      <c r="K28" s="154"/>
      <c r="L28" s="278"/>
      <c r="M28" s="279"/>
      <c r="N28" s="260"/>
      <c r="O28" s="63"/>
    </row>
    <row r="29" spans="1:15" ht="20.25" x14ac:dyDescent="0.3">
      <c r="A29" s="155" t="s">
        <v>413</v>
      </c>
      <c r="B29" s="282"/>
      <c r="C29" s="292"/>
      <c r="D29" s="282"/>
      <c r="E29" s="153"/>
      <c r="F29" s="282"/>
      <c r="G29" s="282"/>
      <c r="H29" s="282"/>
      <c r="I29" s="153"/>
      <c r="J29" s="153"/>
      <c r="K29" s="156"/>
      <c r="L29" s="280"/>
      <c r="M29" s="281"/>
      <c r="N29" s="261"/>
      <c r="O29" s="64"/>
    </row>
    <row r="30" spans="1:15" ht="18" x14ac:dyDescent="0.25">
      <c r="A30" s="155" t="s">
        <v>122</v>
      </c>
      <c r="B30" s="282"/>
      <c r="C30" s="292"/>
      <c r="D30" s="282"/>
      <c r="E30" s="153"/>
      <c r="F30" s="282"/>
      <c r="G30" s="282"/>
      <c r="H30" s="282"/>
      <c r="I30" s="153"/>
      <c r="J30" s="153"/>
      <c r="K30" s="153"/>
      <c r="L30" s="282"/>
      <c r="M30" s="283"/>
    </row>
    <row r="31" spans="1:15" ht="18" x14ac:dyDescent="0.25">
      <c r="A31" s="155" t="s">
        <v>123</v>
      </c>
      <c r="B31" s="282"/>
      <c r="C31" s="292"/>
      <c r="D31" s="282"/>
      <c r="E31" s="153"/>
      <c r="F31" s="282"/>
      <c r="G31" s="282"/>
      <c r="H31" s="282"/>
      <c r="I31" s="153"/>
      <c r="J31" s="153"/>
      <c r="K31" s="153"/>
      <c r="L31" s="282"/>
      <c r="M31" s="283"/>
    </row>
    <row r="32" spans="1:15" ht="15" thickBot="1" x14ac:dyDescent="0.25">
      <c r="A32" s="157"/>
      <c r="B32" s="284"/>
      <c r="C32" s="293"/>
      <c r="D32" s="284"/>
      <c r="E32" s="158"/>
      <c r="F32" s="284"/>
      <c r="G32" s="284"/>
      <c r="H32" s="284"/>
      <c r="I32" s="158"/>
      <c r="J32" s="158"/>
      <c r="K32" s="158"/>
      <c r="L32" s="284"/>
      <c r="M32" s="285"/>
    </row>
    <row r="33" spans="1:12" x14ac:dyDescent="0.2">
      <c r="A33" s="69"/>
      <c r="B33" s="107"/>
      <c r="C33" s="266"/>
      <c r="D33" s="107"/>
      <c r="E33" s="69"/>
      <c r="F33" s="107"/>
      <c r="G33" s="107"/>
      <c r="H33" s="107"/>
      <c r="I33" s="69"/>
      <c r="J33" s="69"/>
      <c r="K33" s="69"/>
      <c r="L33" s="107"/>
    </row>
  </sheetData>
  <sheetProtection formatCells="0" formatColumns="0" formatRows="0" insertColumns="0" insertRows="0" deleteColumns="0" deleteRows="0"/>
  <mergeCells count="4">
    <mergeCell ref="A4:D4"/>
    <mergeCell ref="F4:I4"/>
    <mergeCell ref="K4:O4"/>
    <mergeCell ref="A1:D1"/>
  </mergeCells>
  <conditionalFormatting sqref="N17:N24">
    <cfRule type="cellIs" dxfId="81" priority="27" operator="lessThan">
      <formula>0</formula>
    </cfRule>
    <cfRule type="cellIs" dxfId="80" priority="28" operator="greaterThan">
      <formula>0.01</formula>
    </cfRule>
  </conditionalFormatting>
  <conditionalFormatting sqref="H16:H23">
    <cfRule type="cellIs" dxfId="79" priority="25" operator="lessThan">
      <formula>0</formula>
    </cfRule>
    <cfRule type="cellIs" dxfId="78" priority="26" operator="greaterThan">
      <formula>0.01</formula>
    </cfRule>
  </conditionalFormatting>
  <conditionalFormatting sqref="H24">
    <cfRule type="cellIs" dxfId="77" priority="23" operator="lessThan">
      <formula>0</formula>
    </cfRule>
    <cfRule type="cellIs" dxfId="76" priority="24" operator="greaterThan">
      <formula>0.01</formula>
    </cfRule>
  </conditionalFormatting>
  <conditionalFormatting sqref="H6:H15">
    <cfRule type="cellIs" dxfId="75" priority="3" operator="lessThan">
      <formula>0</formula>
    </cfRule>
    <cfRule type="cellIs" dxfId="74" priority="4" operator="greaterThan">
      <formula>0.01</formula>
    </cfRule>
  </conditionalFormatting>
  <conditionalFormatting sqref="N6:N16">
    <cfRule type="cellIs" dxfId="73" priority="1" operator="lessThan">
      <formula>0</formula>
    </cfRule>
    <cfRule type="cellIs" dxfId="72" priority="2" operator="greaterThan">
      <formula>0.01</formula>
    </cfRule>
  </conditionalFormatting>
  <dataValidations count="1">
    <dataValidation type="list" allowBlank="1" showInputMessage="1" showErrorMessage="1" sqref="K6:K24">
      <formula1>"מאשר, מאשר חלקי, לא מאשר"</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5"/>
  <sheetViews>
    <sheetView rightToLeft="1" zoomScaleNormal="100" workbookViewId="0">
      <pane ySplit="4" topLeftCell="A5" activePane="bottomLeft" state="frozen"/>
      <selection pane="bottomLeft" activeCell="G5" sqref="G5"/>
    </sheetView>
  </sheetViews>
  <sheetFormatPr defaultColWidth="9" defaultRowHeight="14.25" x14ac:dyDescent="0.2"/>
  <cols>
    <col min="1" max="1" width="18.75" style="22" customWidth="1"/>
    <col min="2" max="2" width="37.375" style="22" bestFit="1" customWidth="1"/>
    <col min="3" max="3" width="12.375" style="243" customWidth="1"/>
    <col min="4" max="4" width="9.875" style="247" bestFit="1" customWidth="1"/>
    <col min="5" max="5" width="13.375" style="269" customWidth="1"/>
    <col min="6" max="6" width="3.125" style="22" customWidth="1"/>
    <col min="7" max="7" width="10.875" style="243" customWidth="1"/>
    <col min="8" max="8" width="16.375" style="243" customWidth="1"/>
    <col min="9" max="9" width="13" style="243" customWidth="1"/>
    <col min="10" max="10" width="8" style="22" customWidth="1"/>
    <col min="11" max="11" width="3.625" style="22" customWidth="1"/>
    <col min="12" max="12" width="9" style="22"/>
    <col min="13" max="13" width="10.375" style="243" customWidth="1"/>
    <col min="14" max="14" width="18.625" style="243" customWidth="1"/>
    <col min="15" max="15" width="12" style="243" customWidth="1"/>
    <col min="16" max="16" width="14.125" style="22" customWidth="1"/>
    <col min="17" max="16384" width="9" style="22"/>
  </cols>
  <sheetData>
    <row r="1" spans="1:16" ht="21" thickBot="1" x14ac:dyDescent="0.35">
      <c r="A1" s="594" t="s">
        <v>658</v>
      </c>
      <c r="B1" s="605"/>
      <c r="C1" s="252"/>
      <c r="D1" s="265"/>
      <c r="E1" s="243"/>
      <c r="G1" s="242"/>
      <c r="H1" s="262"/>
      <c r="I1" s="246"/>
      <c r="J1" s="27"/>
      <c r="K1" s="27"/>
      <c r="L1" s="27"/>
      <c r="M1" s="242"/>
      <c r="N1" s="262"/>
      <c r="O1" s="246"/>
    </row>
    <row r="2" spans="1:16" ht="28.5" thickBot="1" x14ac:dyDescent="0.45">
      <c r="A2" s="619" t="s">
        <v>121</v>
      </c>
      <c r="B2" s="619"/>
      <c r="E2" s="243"/>
      <c r="F2" s="25"/>
      <c r="G2" s="271"/>
      <c r="H2" s="271"/>
      <c r="I2" s="271"/>
      <c r="J2" s="40"/>
      <c r="K2" s="25"/>
      <c r="L2" s="39"/>
      <c r="M2" s="270"/>
      <c r="N2" s="270"/>
      <c r="O2" s="270"/>
      <c r="P2" s="39"/>
    </row>
    <row r="3" spans="1:16" ht="27.75" x14ac:dyDescent="0.4">
      <c r="A3" s="545" t="s">
        <v>94</v>
      </c>
      <c r="B3" s="546"/>
      <c r="C3" s="546"/>
      <c r="D3" s="546"/>
      <c r="E3" s="547"/>
      <c r="F3" s="87"/>
      <c r="G3" s="545" t="s">
        <v>95</v>
      </c>
      <c r="H3" s="546"/>
      <c r="I3" s="546"/>
      <c r="J3" s="547"/>
      <c r="K3" s="172"/>
      <c r="L3" s="545" t="s">
        <v>96</v>
      </c>
      <c r="M3" s="546"/>
      <c r="N3" s="546"/>
      <c r="O3" s="546"/>
      <c r="P3" s="547"/>
    </row>
    <row r="4" spans="1:16" ht="67.5" customHeight="1" x14ac:dyDescent="0.25">
      <c r="A4" s="55" t="s">
        <v>44</v>
      </c>
      <c r="B4" s="56" t="s">
        <v>45</v>
      </c>
      <c r="C4" s="56" t="s">
        <v>76</v>
      </c>
      <c r="D4" s="56" t="s">
        <v>77</v>
      </c>
      <c r="E4" s="32" t="s">
        <v>79</v>
      </c>
      <c r="G4" s="34" t="s">
        <v>97</v>
      </c>
      <c r="H4" s="35" t="s">
        <v>98</v>
      </c>
      <c r="I4" s="36" t="s">
        <v>99</v>
      </c>
      <c r="J4" s="32" t="s">
        <v>100</v>
      </c>
      <c r="K4" s="37"/>
      <c r="L4" s="34" t="s">
        <v>101</v>
      </c>
      <c r="M4" s="35" t="s">
        <v>102</v>
      </c>
      <c r="N4" s="35" t="s">
        <v>105</v>
      </c>
      <c r="O4" s="56" t="s">
        <v>99</v>
      </c>
      <c r="P4" s="32" t="s">
        <v>103</v>
      </c>
    </row>
    <row r="5" spans="1:16" ht="18" x14ac:dyDescent="0.25">
      <c r="A5" s="618" t="s">
        <v>607</v>
      </c>
      <c r="B5" s="100" t="s">
        <v>332</v>
      </c>
      <c r="C5" s="106">
        <v>1</v>
      </c>
      <c r="D5" s="104">
        <v>17000</v>
      </c>
      <c r="E5" s="105">
        <f t="shared" ref="E5:E17" si="0">D5*C5</f>
        <v>17000</v>
      </c>
      <c r="F5" s="69"/>
      <c r="G5" s="108"/>
      <c r="H5" s="109">
        <f t="shared" ref="H5:H17" si="1">G5*D5</f>
        <v>0</v>
      </c>
      <c r="I5" s="110" t="str">
        <f t="shared" ref="I5:I18" si="2">IF(H5=0,"",IF(OR(H5-E5&gt;0,H5-E5&lt;0), (H5-E5)/E5, ""))</f>
        <v/>
      </c>
      <c r="J5" s="72"/>
      <c r="K5" s="69"/>
      <c r="L5" s="134"/>
      <c r="M5" s="108"/>
      <c r="N5" s="109">
        <f t="shared" ref="N5:N17" si="3">IFERROR(M5*D5,"")</f>
        <v>0</v>
      </c>
      <c r="O5" s="110" t="str">
        <f t="shared" ref="O5:O17" si="4">IFERROR(IF(N5=0,"",IF(OR(N5-$D5&gt;0,N5-$D5&lt;0), (N5-$D5)/$D5, "")),"")</f>
        <v/>
      </c>
      <c r="P5" s="88"/>
    </row>
    <row r="6" spans="1:16" ht="18" x14ac:dyDescent="0.25">
      <c r="A6" s="618"/>
      <c r="B6" s="100" t="s">
        <v>335</v>
      </c>
      <c r="C6" s="106">
        <v>1</v>
      </c>
      <c r="D6" s="104">
        <v>6500</v>
      </c>
      <c r="E6" s="105">
        <f t="shared" ref="E6" si="5">D6*C6</f>
        <v>6500</v>
      </c>
      <c r="F6" s="69"/>
      <c r="G6" s="108"/>
      <c r="H6" s="109">
        <f t="shared" si="1"/>
        <v>0</v>
      </c>
      <c r="I6" s="110" t="str">
        <f t="shared" si="2"/>
        <v/>
      </c>
      <c r="J6" s="72"/>
      <c r="K6" s="69"/>
      <c r="L6" s="134"/>
      <c r="M6" s="108"/>
      <c r="N6" s="109">
        <f t="shared" si="3"/>
        <v>0</v>
      </c>
      <c r="O6" s="110" t="str">
        <f t="shared" si="4"/>
        <v/>
      </c>
      <c r="P6" s="88"/>
    </row>
    <row r="7" spans="1:16" ht="18" x14ac:dyDescent="0.25">
      <c r="A7" s="618"/>
      <c r="B7" s="100" t="s">
        <v>409</v>
      </c>
      <c r="C7" s="106">
        <v>80</v>
      </c>
      <c r="D7" s="104">
        <v>300</v>
      </c>
      <c r="E7" s="105">
        <f>D7*C7</f>
        <v>24000</v>
      </c>
      <c r="F7" s="69"/>
      <c r="G7" s="108"/>
      <c r="H7" s="109">
        <f t="shared" si="1"/>
        <v>0</v>
      </c>
      <c r="I7" s="110" t="str">
        <f t="shared" si="2"/>
        <v/>
      </c>
      <c r="J7" s="72"/>
      <c r="K7" s="69"/>
      <c r="L7" s="134"/>
      <c r="M7" s="108"/>
      <c r="N7" s="109">
        <f t="shared" si="3"/>
        <v>0</v>
      </c>
      <c r="O7" s="110" t="str">
        <f t="shared" si="4"/>
        <v/>
      </c>
      <c r="P7" s="88"/>
    </row>
    <row r="8" spans="1:16" ht="18" x14ac:dyDescent="0.25">
      <c r="A8" s="617" t="s">
        <v>344</v>
      </c>
      <c r="B8" s="100" t="s">
        <v>333</v>
      </c>
      <c r="C8" s="106">
        <v>1</v>
      </c>
      <c r="D8" s="104">
        <v>32000</v>
      </c>
      <c r="E8" s="105">
        <f t="shared" si="0"/>
        <v>32000</v>
      </c>
      <c r="F8" s="69"/>
      <c r="G8" s="108"/>
      <c r="H8" s="109">
        <f t="shared" si="1"/>
        <v>0</v>
      </c>
      <c r="I8" s="110" t="str">
        <f t="shared" si="2"/>
        <v/>
      </c>
      <c r="J8" s="72"/>
      <c r="K8" s="69"/>
      <c r="L8" s="134"/>
      <c r="M8" s="108"/>
      <c r="N8" s="109">
        <f t="shared" si="3"/>
        <v>0</v>
      </c>
      <c r="O8" s="110" t="str">
        <f t="shared" si="4"/>
        <v/>
      </c>
      <c r="P8" s="88"/>
    </row>
    <row r="9" spans="1:16" ht="18" x14ac:dyDescent="0.25">
      <c r="A9" s="617"/>
      <c r="B9" s="100" t="s">
        <v>334</v>
      </c>
      <c r="C9" s="106">
        <v>1</v>
      </c>
      <c r="D9" s="104">
        <v>7600</v>
      </c>
      <c r="E9" s="105">
        <f t="shared" si="0"/>
        <v>7600</v>
      </c>
      <c r="F9" s="69"/>
      <c r="G9" s="108"/>
      <c r="H9" s="109">
        <f t="shared" si="1"/>
        <v>0</v>
      </c>
      <c r="I9" s="110" t="str">
        <f t="shared" si="2"/>
        <v/>
      </c>
      <c r="J9" s="72"/>
      <c r="K9" s="69"/>
      <c r="L9" s="134"/>
      <c r="M9" s="108"/>
      <c r="N9" s="109">
        <f t="shared" si="3"/>
        <v>0</v>
      </c>
      <c r="O9" s="110" t="str">
        <f t="shared" si="4"/>
        <v/>
      </c>
      <c r="P9" s="88"/>
    </row>
    <row r="10" spans="1:16" ht="18" x14ac:dyDescent="0.25">
      <c r="A10" s="614" t="s">
        <v>345</v>
      </c>
      <c r="B10" s="100" t="s">
        <v>336</v>
      </c>
      <c r="C10" s="106">
        <v>1</v>
      </c>
      <c r="D10" s="104">
        <v>6500</v>
      </c>
      <c r="E10" s="105">
        <f t="shared" si="0"/>
        <v>6500</v>
      </c>
      <c r="F10" s="69"/>
      <c r="G10" s="108"/>
      <c r="H10" s="109">
        <f t="shared" si="1"/>
        <v>0</v>
      </c>
      <c r="I10" s="110" t="str">
        <f t="shared" si="2"/>
        <v/>
      </c>
      <c r="J10" s="72"/>
      <c r="K10" s="69"/>
      <c r="L10" s="134"/>
      <c r="M10" s="108"/>
      <c r="N10" s="109">
        <f t="shared" si="3"/>
        <v>0</v>
      </c>
      <c r="O10" s="110" t="str">
        <f t="shared" si="4"/>
        <v/>
      </c>
      <c r="P10" s="88"/>
    </row>
    <row r="11" spans="1:16" ht="18" x14ac:dyDescent="0.25">
      <c r="A11" s="615"/>
      <c r="B11" s="100" t="s">
        <v>337</v>
      </c>
      <c r="C11" s="106">
        <v>1</v>
      </c>
      <c r="D11" s="104">
        <v>6100</v>
      </c>
      <c r="E11" s="105">
        <f t="shared" si="0"/>
        <v>6100</v>
      </c>
      <c r="F11" s="69"/>
      <c r="G11" s="108"/>
      <c r="H11" s="109">
        <f t="shared" si="1"/>
        <v>0</v>
      </c>
      <c r="I11" s="110" t="str">
        <f t="shared" si="2"/>
        <v/>
      </c>
      <c r="J11" s="72"/>
      <c r="K11" s="69"/>
      <c r="L11" s="134"/>
      <c r="M11" s="108"/>
      <c r="N11" s="109">
        <f t="shared" si="3"/>
        <v>0</v>
      </c>
      <c r="O11" s="110" t="str">
        <f t="shared" si="4"/>
        <v/>
      </c>
      <c r="P11" s="88"/>
    </row>
    <row r="12" spans="1:16" ht="18" x14ac:dyDescent="0.25">
      <c r="A12" s="615"/>
      <c r="B12" s="100" t="s">
        <v>338</v>
      </c>
      <c r="C12" s="106">
        <v>1</v>
      </c>
      <c r="D12" s="104">
        <v>5800</v>
      </c>
      <c r="E12" s="105">
        <f t="shared" si="0"/>
        <v>5800</v>
      </c>
      <c r="F12" s="69"/>
      <c r="G12" s="108"/>
      <c r="H12" s="109">
        <f t="shared" si="1"/>
        <v>0</v>
      </c>
      <c r="I12" s="110" t="str">
        <f t="shared" si="2"/>
        <v/>
      </c>
      <c r="J12" s="72"/>
      <c r="K12" s="69"/>
      <c r="L12" s="134"/>
      <c r="M12" s="108"/>
      <c r="N12" s="109">
        <f t="shared" si="3"/>
        <v>0</v>
      </c>
      <c r="O12" s="110" t="str">
        <f t="shared" si="4"/>
        <v/>
      </c>
      <c r="P12" s="88"/>
    </row>
    <row r="13" spans="1:16" ht="18" x14ac:dyDescent="0.25">
      <c r="A13" s="615"/>
      <c r="B13" s="100" t="s">
        <v>339</v>
      </c>
      <c r="C13" s="106">
        <v>1</v>
      </c>
      <c r="D13" s="104">
        <v>8500</v>
      </c>
      <c r="E13" s="105">
        <f t="shared" si="0"/>
        <v>8500</v>
      </c>
      <c r="F13" s="69"/>
      <c r="G13" s="108"/>
      <c r="H13" s="109">
        <f t="shared" si="1"/>
        <v>0</v>
      </c>
      <c r="I13" s="110" t="str">
        <f t="shared" si="2"/>
        <v/>
      </c>
      <c r="J13" s="72"/>
      <c r="K13" s="69"/>
      <c r="L13" s="134"/>
      <c r="M13" s="108"/>
      <c r="N13" s="109">
        <f t="shared" si="3"/>
        <v>0</v>
      </c>
      <c r="O13" s="110" t="str">
        <f t="shared" si="4"/>
        <v/>
      </c>
      <c r="P13" s="88"/>
    </row>
    <row r="14" spans="1:16" ht="18" x14ac:dyDescent="0.25">
      <c r="A14" s="615"/>
      <c r="B14" s="100" t="s">
        <v>340</v>
      </c>
      <c r="C14" s="106">
        <v>1</v>
      </c>
      <c r="D14" s="104">
        <v>6500</v>
      </c>
      <c r="E14" s="105">
        <f t="shared" si="0"/>
        <v>6500</v>
      </c>
      <c r="F14" s="69"/>
      <c r="G14" s="108"/>
      <c r="H14" s="109">
        <f t="shared" si="1"/>
        <v>0</v>
      </c>
      <c r="I14" s="110" t="str">
        <f t="shared" si="2"/>
        <v/>
      </c>
      <c r="J14" s="72"/>
      <c r="K14" s="69"/>
      <c r="L14" s="134"/>
      <c r="M14" s="108"/>
      <c r="N14" s="109">
        <f t="shared" si="3"/>
        <v>0</v>
      </c>
      <c r="O14" s="110" t="str">
        <f t="shared" si="4"/>
        <v/>
      </c>
      <c r="P14" s="88"/>
    </row>
    <row r="15" spans="1:16" ht="18" x14ac:dyDescent="0.25">
      <c r="A15" s="615"/>
      <c r="B15" s="101" t="s">
        <v>341</v>
      </c>
      <c r="C15" s="106">
        <v>1</v>
      </c>
      <c r="D15" s="104">
        <v>2300</v>
      </c>
      <c r="E15" s="105">
        <f t="shared" si="0"/>
        <v>2300</v>
      </c>
      <c r="F15" s="69"/>
      <c r="G15" s="108"/>
      <c r="H15" s="109">
        <f t="shared" si="1"/>
        <v>0</v>
      </c>
      <c r="I15" s="110" t="str">
        <f t="shared" si="2"/>
        <v/>
      </c>
      <c r="J15" s="72"/>
      <c r="K15" s="69"/>
      <c r="L15" s="134"/>
      <c r="M15" s="108"/>
      <c r="N15" s="109">
        <f t="shared" si="3"/>
        <v>0</v>
      </c>
      <c r="O15" s="110" t="str">
        <f t="shared" si="4"/>
        <v/>
      </c>
      <c r="P15" s="88"/>
    </row>
    <row r="16" spans="1:16" ht="18" x14ac:dyDescent="0.25">
      <c r="A16" s="615"/>
      <c r="B16" s="101" t="s">
        <v>342</v>
      </c>
      <c r="C16" s="106">
        <v>1</v>
      </c>
      <c r="D16" s="104">
        <v>2300</v>
      </c>
      <c r="E16" s="105">
        <f t="shared" si="0"/>
        <v>2300</v>
      </c>
      <c r="F16" s="69"/>
      <c r="G16" s="108"/>
      <c r="H16" s="109">
        <f t="shared" si="1"/>
        <v>0</v>
      </c>
      <c r="I16" s="110" t="str">
        <f t="shared" si="2"/>
        <v/>
      </c>
      <c r="J16" s="72"/>
      <c r="K16" s="69"/>
      <c r="L16" s="134"/>
      <c r="M16" s="108"/>
      <c r="N16" s="109">
        <f t="shared" si="3"/>
        <v>0</v>
      </c>
      <c r="O16" s="110" t="str">
        <f t="shared" si="4"/>
        <v/>
      </c>
      <c r="P16" s="88"/>
    </row>
    <row r="17" spans="1:16" ht="18" x14ac:dyDescent="0.25">
      <c r="A17" s="616"/>
      <c r="B17" s="101" t="s">
        <v>343</v>
      </c>
      <c r="C17" s="106">
        <v>1</v>
      </c>
      <c r="D17" s="104">
        <v>4600</v>
      </c>
      <c r="E17" s="105">
        <f t="shared" si="0"/>
        <v>4600</v>
      </c>
      <c r="F17" s="69"/>
      <c r="G17" s="108"/>
      <c r="H17" s="109">
        <f t="shared" si="1"/>
        <v>0</v>
      </c>
      <c r="I17" s="110" t="str">
        <f t="shared" si="2"/>
        <v/>
      </c>
      <c r="J17" s="72"/>
      <c r="K17" s="69"/>
      <c r="L17" s="134"/>
      <c r="M17" s="108"/>
      <c r="N17" s="109">
        <f t="shared" si="3"/>
        <v>0</v>
      </c>
      <c r="O17" s="110" t="str">
        <f t="shared" si="4"/>
        <v/>
      </c>
      <c r="P17" s="88"/>
    </row>
    <row r="18" spans="1:16" ht="18.75" thickBot="1" x14ac:dyDescent="0.3">
      <c r="A18" s="612" t="s">
        <v>47</v>
      </c>
      <c r="B18" s="613"/>
      <c r="C18" s="613"/>
      <c r="D18" s="613"/>
      <c r="E18" s="267">
        <f>SUM(E5:E17)</f>
        <v>129700</v>
      </c>
      <c r="F18" s="114"/>
      <c r="G18" s="256"/>
      <c r="H18" s="248">
        <f>SUM(H5:H17)</f>
        <v>0</v>
      </c>
      <c r="I18" s="272" t="str">
        <f t="shared" si="2"/>
        <v/>
      </c>
      <c r="J18" s="86"/>
      <c r="K18" s="114"/>
      <c r="L18" s="90"/>
      <c r="M18" s="248"/>
      <c r="N18" s="248">
        <f>SUM(N5:N17)</f>
        <v>0</v>
      </c>
      <c r="O18" s="272" t="str">
        <f t="shared" ref="O18" si="6">IFERROR(IF(N18=0,"",IF(OR(N18-E18&gt;0,N18-E18&lt;0), (N18-E18)/E18, "")),"")</f>
        <v/>
      </c>
      <c r="P18" s="91"/>
    </row>
    <row r="19" spans="1:16" ht="15" thickBot="1" x14ac:dyDescent="0.25">
      <c r="E19" s="243"/>
      <c r="F19" s="25"/>
      <c r="K19" s="25"/>
    </row>
    <row r="20" spans="1:16" ht="18" x14ac:dyDescent="0.25">
      <c r="A20" s="149" t="s">
        <v>495</v>
      </c>
      <c r="B20" s="159"/>
      <c r="C20" s="296"/>
      <c r="D20" s="294"/>
      <c r="E20" s="295"/>
    </row>
    <row r="21" spans="1:16" ht="18" x14ac:dyDescent="0.25">
      <c r="A21" s="506" t="s">
        <v>649</v>
      </c>
      <c r="B21" s="507"/>
      <c r="C21" s="504"/>
      <c r="D21" s="505"/>
      <c r="E21" s="283"/>
    </row>
    <row r="22" spans="1:16" ht="18" x14ac:dyDescent="0.25">
      <c r="A22" s="155" t="s">
        <v>499</v>
      </c>
      <c r="B22" s="160"/>
      <c r="C22" s="297"/>
      <c r="D22" s="297"/>
      <c r="E22" s="298"/>
    </row>
    <row r="23" spans="1:16" ht="18" x14ac:dyDescent="0.25">
      <c r="A23" s="155" t="s">
        <v>498</v>
      </c>
      <c r="B23" s="160"/>
      <c r="C23" s="297"/>
      <c r="D23" s="297"/>
      <c r="E23" s="298"/>
    </row>
    <row r="24" spans="1:16" ht="18.75" thickBot="1" x14ac:dyDescent="0.3">
      <c r="A24" s="162" t="s">
        <v>608</v>
      </c>
      <c r="B24" s="163"/>
      <c r="C24" s="299"/>
      <c r="D24" s="299"/>
      <c r="E24" s="300"/>
    </row>
    <row r="25" spans="1:16" ht="18" x14ac:dyDescent="0.25">
      <c r="A25" s="103"/>
      <c r="B25" s="103"/>
      <c r="C25" s="268"/>
      <c r="D25" s="268"/>
      <c r="E25" s="268"/>
    </row>
    <row r="26" spans="1:16" x14ac:dyDescent="0.2">
      <c r="E26" s="243"/>
    </row>
    <row r="27" spans="1:16" x14ac:dyDescent="0.2">
      <c r="E27" s="243"/>
    </row>
    <row r="28" spans="1:16" x14ac:dyDescent="0.2">
      <c r="E28" s="243"/>
    </row>
    <row r="29" spans="1:16" x14ac:dyDescent="0.2">
      <c r="E29" s="243"/>
    </row>
    <row r="30" spans="1:16" x14ac:dyDescent="0.2">
      <c r="E30" s="243"/>
    </row>
    <row r="31" spans="1:16" x14ac:dyDescent="0.2">
      <c r="E31" s="243"/>
    </row>
    <row r="32" spans="1:16" x14ac:dyDescent="0.2">
      <c r="E32" s="243"/>
    </row>
    <row r="33" spans="5:5" x14ac:dyDescent="0.2">
      <c r="E33" s="243"/>
    </row>
    <row r="34" spans="5:5" x14ac:dyDescent="0.2">
      <c r="E34" s="243"/>
    </row>
    <row r="35" spans="5:5" x14ac:dyDescent="0.2">
      <c r="E35" s="243"/>
    </row>
    <row r="36" spans="5:5" x14ac:dyDescent="0.2">
      <c r="E36" s="243"/>
    </row>
    <row r="37" spans="5:5" x14ac:dyDescent="0.2">
      <c r="E37" s="243"/>
    </row>
    <row r="38" spans="5:5" x14ac:dyDescent="0.2">
      <c r="E38" s="243"/>
    </row>
    <row r="39" spans="5:5" x14ac:dyDescent="0.2">
      <c r="E39" s="243"/>
    </row>
    <row r="40" spans="5:5" x14ac:dyDescent="0.2">
      <c r="E40" s="243"/>
    </row>
    <row r="41" spans="5:5" x14ac:dyDescent="0.2">
      <c r="E41" s="243"/>
    </row>
    <row r="42" spans="5:5" x14ac:dyDescent="0.2">
      <c r="E42" s="243"/>
    </row>
    <row r="43" spans="5:5" x14ac:dyDescent="0.2">
      <c r="E43" s="243"/>
    </row>
    <row r="44" spans="5:5" x14ac:dyDescent="0.2">
      <c r="E44" s="243"/>
    </row>
    <row r="45" spans="5:5" x14ac:dyDescent="0.2">
      <c r="E45" s="243"/>
    </row>
    <row r="46" spans="5:5" x14ac:dyDescent="0.2">
      <c r="E46" s="243"/>
    </row>
    <row r="47" spans="5:5" x14ac:dyDescent="0.2">
      <c r="E47" s="243"/>
    </row>
    <row r="48" spans="5:5" x14ac:dyDescent="0.2">
      <c r="E48" s="243"/>
    </row>
    <row r="49" spans="5:5" x14ac:dyDescent="0.2">
      <c r="E49" s="243"/>
    </row>
    <row r="50" spans="5:5" x14ac:dyDescent="0.2">
      <c r="E50" s="243"/>
    </row>
    <row r="51" spans="5:5" x14ac:dyDescent="0.2">
      <c r="E51" s="243"/>
    </row>
    <row r="52" spans="5:5" x14ac:dyDescent="0.2">
      <c r="E52" s="243"/>
    </row>
    <row r="53" spans="5:5" x14ac:dyDescent="0.2">
      <c r="E53" s="243"/>
    </row>
    <row r="54" spans="5:5" x14ac:dyDescent="0.2">
      <c r="E54" s="243"/>
    </row>
    <row r="55" spans="5:5" x14ac:dyDescent="0.2">
      <c r="E55" s="243"/>
    </row>
    <row r="56" spans="5:5" x14ac:dyDescent="0.2">
      <c r="E56" s="243"/>
    </row>
    <row r="57" spans="5:5" x14ac:dyDescent="0.2">
      <c r="E57" s="243"/>
    </row>
    <row r="58" spans="5:5" x14ac:dyDescent="0.2">
      <c r="E58" s="243"/>
    </row>
    <row r="59" spans="5:5" x14ac:dyDescent="0.2">
      <c r="E59" s="243"/>
    </row>
    <row r="60" spans="5:5" x14ac:dyDescent="0.2">
      <c r="E60" s="243"/>
    </row>
    <row r="61" spans="5:5" x14ac:dyDescent="0.2">
      <c r="E61" s="243"/>
    </row>
    <row r="62" spans="5:5" x14ac:dyDescent="0.2">
      <c r="E62" s="243"/>
    </row>
    <row r="63" spans="5:5" x14ac:dyDescent="0.2">
      <c r="E63" s="243"/>
    </row>
    <row r="64" spans="5:5" x14ac:dyDescent="0.2">
      <c r="E64" s="243"/>
    </row>
    <row r="65" spans="5:5" x14ac:dyDescent="0.2">
      <c r="E65" s="243"/>
    </row>
    <row r="66" spans="5:5" x14ac:dyDescent="0.2">
      <c r="E66" s="243"/>
    </row>
    <row r="67" spans="5:5" x14ac:dyDescent="0.2">
      <c r="E67" s="243"/>
    </row>
    <row r="68" spans="5:5" x14ac:dyDescent="0.2">
      <c r="E68" s="243"/>
    </row>
    <row r="69" spans="5:5" x14ac:dyDescent="0.2">
      <c r="E69" s="243"/>
    </row>
    <row r="70" spans="5:5" x14ac:dyDescent="0.2">
      <c r="E70" s="243"/>
    </row>
    <row r="71" spans="5:5" x14ac:dyDescent="0.2">
      <c r="E71" s="243"/>
    </row>
    <row r="72" spans="5:5" x14ac:dyDescent="0.2">
      <c r="E72" s="243"/>
    </row>
    <row r="73" spans="5:5" x14ac:dyDescent="0.2">
      <c r="E73" s="243"/>
    </row>
    <row r="74" spans="5:5" x14ac:dyDescent="0.2">
      <c r="E74" s="243"/>
    </row>
    <row r="75" spans="5:5" x14ac:dyDescent="0.2">
      <c r="E75" s="243"/>
    </row>
    <row r="76" spans="5:5" x14ac:dyDescent="0.2">
      <c r="E76" s="243"/>
    </row>
    <row r="77" spans="5:5" x14ac:dyDescent="0.2">
      <c r="E77" s="243"/>
    </row>
    <row r="78" spans="5:5" x14ac:dyDescent="0.2">
      <c r="E78" s="243"/>
    </row>
    <row r="79" spans="5:5" x14ac:dyDescent="0.2">
      <c r="E79" s="243"/>
    </row>
    <row r="80" spans="5:5" x14ac:dyDescent="0.2">
      <c r="E80" s="243"/>
    </row>
    <row r="81" spans="5:5" x14ac:dyDescent="0.2">
      <c r="E81" s="243"/>
    </row>
    <row r="82" spans="5:5" x14ac:dyDescent="0.2">
      <c r="E82" s="243"/>
    </row>
    <row r="83" spans="5:5" x14ac:dyDescent="0.2">
      <c r="E83" s="243"/>
    </row>
    <row r="84" spans="5:5" x14ac:dyDescent="0.2">
      <c r="E84" s="243"/>
    </row>
    <row r="85" spans="5:5" x14ac:dyDescent="0.2">
      <c r="E85" s="243"/>
    </row>
    <row r="86" spans="5:5" x14ac:dyDescent="0.2">
      <c r="E86" s="243"/>
    </row>
    <row r="87" spans="5:5" x14ac:dyDescent="0.2">
      <c r="E87" s="243"/>
    </row>
    <row r="88" spans="5:5" x14ac:dyDescent="0.2">
      <c r="E88" s="243"/>
    </row>
    <row r="89" spans="5:5" x14ac:dyDescent="0.2">
      <c r="E89" s="243"/>
    </row>
    <row r="90" spans="5:5" x14ac:dyDescent="0.2">
      <c r="E90" s="243"/>
    </row>
    <row r="91" spans="5:5" x14ac:dyDescent="0.2">
      <c r="E91" s="243"/>
    </row>
    <row r="92" spans="5:5" x14ac:dyDescent="0.2">
      <c r="E92" s="243"/>
    </row>
    <row r="93" spans="5:5" x14ac:dyDescent="0.2">
      <c r="E93" s="243"/>
    </row>
    <row r="94" spans="5:5" x14ac:dyDescent="0.2">
      <c r="E94" s="243"/>
    </row>
    <row r="95" spans="5:5" x14ac:dyDescent="0.2">
      <c r="E95" s="243"/>
    </row>
    <row r="96" spans="5:5" x14ac:dyDescent="0.2">
      <c r="E96" s="243"/>
    </row>
    <row r="97" spans="5:5" x14ac:dyDescent="0.2">
      <c r="E97" s="243"/>
    </row>
    <row r="98" spans="5:5" x14ac:dyDescent="0.2">
      <c r="E98" s="243"/>
    </row>
    <row r="99" spans="5:5" x14ac:dyDescent="0.2">
      <c r="E99" s="243"/>
    </row>
    <row r="100" spans="5:5" x14ac:dyDescent="0.2">
      <c r="E100" s="243"/>
    </row>
    <row r="101" spans="5:5" x14ac:dyDescent="0.2">
      <c r="E101" s="243"/>
    </row>
    <row r="102" spans="5:5" x14ac:dyDescent="0.2">
      <c r="E102" s="243"/>
    </row>
    <row r="103" spans="5:5" x14ac:dyDescent="0.2">
      <c r="E103" s="243"/>
    </row>
    <row r="104" spans="5:5" x14ac:dyDescent="0.2">
      <c r="E104" s="243"/>
    </row>
    <row r="105" spans="5:5" x14ac:dyDescent="0.2">
      <c r="E105" s="243"/>
    </row>
    <row r="106" spans="5:5" x14ac:dyDescent="0.2">
      <c r="E106" s="243"/>
    </row>
    <row r="107" spans="5:5" x14ac:dyDescent="0.2">
      <c r="E107" s="243"/>
    </row>
    <row r="108" spans="5:5" x14ac:dyDescent="0.2">
      <c r="E108" s="243"/>
    </row>
    <row r="109" spans="5:5" x14ac:dyDescent="0.2">
      <c r="E109" s="243"/>
    </row>
    <row r="110" spans="5:5" x14ac:dyDescent="0.2">
      <c r="E110" s="243"/>
    </row>
    <row r="111" spans="5:5" x14ac:dyDescent="0.2">
      <c r="E111" s="243"/>
    </row>
    <row r="112" spans="5:5" x14ac:dyDescent="0.2">
      <c r="E112" s="243"/>
    </row>
    <row r="113" spans="5:5" x14ac:dyDescent="0.2">
      <c r="E113" s="243"/>
    </row>
    <row r="114" spans="5:5" x14ac:dyDescent="0.2">
      <c r="E114" s="243"/>
    </row>
    <row r="115" spans="5:5" x14ac:dyDescent="0.2">
      <c r="E115" s="243"/>
    </row>
    <row r="116" spans="5:5" x14ac:dyDescent="0.2">
      <c r="E116" s="243"/>
    </row>
    <row r="117" spans="5:5" x14ac:dyDescent="0.2">
      <c r="E117" s="243"/>
    </row>
    <row r="118" spans="5:5" x14ac:dyDescent="0.2">
      <c r="E118" s="243"/>
    </row>
    <row r="119" spans="5:5" x14ac:dyDescent="0.2">
      <c r="E119" s="243"/>
    </row>
    <row r="120" spans="5:5" x14ac:dyDescent="0.2">
      <c r="E120" s="243"/>
    </row>
    <row r="121" spans="5:5" x14ac:dyDescent="0.2">
      <c r="E121" s="243"/>
    </row>
    <row r="122" spans="5:5" x14ac:dyDescent="0.2">
      <c r="E122" s="243"/>
    </row>
    <row r="123" spans="5:5" x14ac:dyDescent="0.2">
      <c r="E123" s="243"/>
    </row>
    <row r="124" spans="5:5" x14ac:dyDescent="0.2">
      <c r="E124" s="243"/>
    </row>
    <row r="125" spans="5:5" x14ac:dyDescent="0.2">
      <c r="E125" s="243"/>
    </row>
    <row r="126" spans="5:5" x14ac:dyDescent="0.2">
      <c r="E126" s="243"/>
    </row>
    <row r="127" spans="5:5" x14ac:dyDescent="0.2">
      <c r="E127" s="243"/>
    </row>
    <row r="128" spans="5:5" x14ac:dyDescent="0.2">
      <c r="E128" s="243"/>
    </row>
    <row r="129" spans="5:5" x14ac:dyDescent="0.2">
      <c r="E129" s="243"/>
    </row>
    <row r="130" spans="5:5" x14ac:dyDescent="0.2">
      <c r="E130" s="243"/>
    </row>
    <row r="131" spans="5:5" x14ac:dyDescent="0.2">
      <c r="E131" s="243"/>
    </row>
    <row r="132" spans="5:5" x14ac:dyDescent="0.2">
      <c r="E132" s="243"/>
    </row>
    <row r="133" spans="5:5" x14ac:dyDescent="0.2">
      <c r="E133" s="243"/>
    </row>
    <row r="134" spans="5:5" x14ac:dyDescent="0.2">
      <c r="E134" s="243"/>
    </row>
    <row r="135" spans="5:5" x14ac:dyDescent="0.2">
      <c r="E135" s="243"/>
    </row>
    <row r="136" spans="5:5" x14ac:dyDescent="0.2">
      <c r="E136" s="243"/>
    </row>
    <row r="137" spans="5:5" x14ac:dyDescent="0.2">
      <c r="E137" s="243"/>
    </row>
    <row r="138" spans="5:5" x14ac:dyDescent="0.2">
      <c r="E138" s="243"/>
    </row>
    <row r="139" spans="5:5" x14ac:dyDescent="0.2">
      <c r="E139" s="243"/>
    </row>
    <row r="140" spans="5:5" x14ac:dyDescent="0.2">
      <c r="E140" s="243"/>
    </row>
    <row r="141" spans="5:5" x14ac:dyDescent="0.2">
      <c r="E141" s="243"/>
    </row>
    <row r="142" spans="5:5" x14ac:dyDescent="0.2">
      <c r="E142" s="243"/>
    </row>
    <row r="143" spans="5:5" x14ac:dyDescent="0.2">
      <c r="E143" s="243"/>
    </row>
    <row r="144" spans="5:5" x14ac:dyDescent="0.2">
      <c r="E144" s="243"/>
    </row>
    <row r="145" spans="5:5" x14ac:dyDescent="0.2">
      <c r="E145" s="243"/>
    </row>
    <row r="146" spans="5:5" x14ac:dyDescent="0.2">
      <c r="E146" s="243"/>
    </row>
    <row r="147" spans="5:5" x14ac:dyDescent="0.2">
      <c r="E147" s="243"/>
    </row>
    <row r="148" spans="5:5" x14ac:dyDescent="0.2">
      <c r="E148" s="243"/>
    </row>
    <row r="149" spans="5:5" x14ac:dyDescent="0.2">
      <c r="E149" s="243"/>
    </row>
    <row r="150" spans="5:5" x14ac:dyDescent="0.2">
      <c r="E150" s="243"/>
    </row>
    <row r="151" spans="5:5" x14ac:dyDescent="0.2">
      <c r="E151" s="243"/>
    </row>
    <row r="152" spans="5:5" x14ac:dyDescent="0.2">
      <c r="E152" s="243"/>
    </row>
    <row r="153" spans="5:5" x14ac:dyDescent="0.2">
      <c r="E153" s="243"/>
    </row>
    <row r="154" spans="5:5" x14ac:dyDescent="0.2">
      <c r="E154" s="243"/>
    </row>
    <row r="155" spans="5:5" x14ac:dyDescent="0.2">
      <c r="E155" s="243"/>
    </row>
    <row r="156" spans="5:5" x14ac:dyDescent="0.2">
      <c r="E156" s="243"/>
    </row>
    <row r="157" spans="5:5" x14ac:dyDescent="0.2">
      <c r="E157" s="243"/>
    </row>
    <row r="158" spans="5:5" x14ac:dyDescent="0.2">
      <c r="E158" s="243"/>
    </row>
    <row r="159" spans="5:5" x14ac:dyDescent="0.2">
      <c r="E159" s="243"/>
    </row>
    <row r="160" spans="5:5" x14ac:dyDescent="0.2">
      <c r="E160" s="243"/>
    </row>
    <row r="161" spans="5:5" x14ac:dyDescent="0.2">
      <c r="E161" s="243"/>
    </row>
    <row r="162" spans="5:5" x14ac:dyDescent="0.2">
      <c r="E162" s="243"/>
    </row>
    <row r="163" spans="5:5" x14ac:dyDescent="0.2">
      <c r="E163" s="243"/>
    </row>
    <row r="164" spans="5:5" x14ac:dyDescent="0.2">
      <c r="E164" s="243"/>
    </row>
    <row r="165" spans="5:5" x14ac:dyDescent="0.2">
      <c r="E165" s="243"/>
    </row>
    <row r="166" spans="5:5" x14ac:dyDescent="0.2">
      <c r="E166" s="243"/>
    </row>
    <row r="167" spans="5:5" x14ac:dyDescent="0.2">
      <c r="E167" s="243"/>
    </row>
    <row r="168" spans="5:5" x14ac:dyDescent="0.2">
      <c r="E168" s="243"/>
    </row>
    <row r="169" spans="5:5" x14ac:dyDescent="0.2">
      <c r="E169" s="243"/>
    </row>
    <row r="170" spans="5:5" x14ac:dyDescent="0.2">
      <c r="E170" s="243"/>
    </row>
    <row r="171" spans="5:5" x14ac:dyDescent="0.2">
      <c r="E171" s="243"/>
    </row>
    <row r="172" spans="5:5" x14ac:dyDescent="0.2">
      <c r="E172" s="243"/>
    </row>
    <row r="173" spans="5:5" x14ac:dyDescent="0.2">
      <c r="E173" s="243"/>
    </row>
    <row r="174" spans="5:5" x14ac:dyDescent="0.2">
      <c r="E174" s="243"/>
    </row>
    <row r="175" spans="5:5" x14ac:dyDescent="0.2">
      <c r="E175" s="243"/>
    </row>
    <row r="176" spans="5:5" x14ac:dyDescent="0.2">
      <c r="E176" s="243"/>
    </row>
    <row r="177" spans="5:5" x14ac:dyDescent="0.2">
      <c r="E177" s="243"/>
    </row>
    <row r="178" spans="5:5" x14ac:dyDescent="0.2">
      <c r="E178" s="243"/>
    </row>
    <row r="179" spans="5:5" x14ac:dyDescent="0.2">
      <c r="E179" s="243"/>
    </row>
    <row r="180" spans="5:5" x14ac:dyDescent="0.2">
      <c r="E180" s="243"/>
    </row>
    <row r="181" spans="5:5" x14ac:dyDescent="0.2">
      <c r="E181" s="243"/>
    </row>
    <row r="182" spans="5:5" x14ac:dyDescent="0.2">
      <c r="E182" s="243"/>
    </row>
    <row r="183" spans="5:5" x14ac:dyDescent="0.2">
      <c r="E183" s="243"/>
    </row>
    <row r="184" spans="5:5" x14ac:dyDescent="0.2">
      <c r="E184" s="243"/>
    </row>
    <row r="185" spans="5:5" x14ac:dyDescent="0.2">
      <c r="E185" s="243"/>
    </row>
    <row r="186" spans="5:5" x14ac:dyDescent="0.2">
      <c r="E186" s="243"/>
    </row>
    <row r="187" spans="5:5" x14ac:dyDescent="0.2">
      <c r="E187" s="243"/>
    </row>
    <row r="188" spans="5:5" x14ac:dyDescent="0.2">
      <c r="E188" s="243"/>
    </row>
    <row r="189" spans="5:5" x14ac:dyDescent="0.2">
      <c r="E189" s="243"/>
    </row>
    <row r="190" spans="5:5" x14ac:dyDescent="0.2">
      <c r="E190" s="243"/>
    </row>
    <row r="191" spans="5:5" x14ac:dyDescent="0.2">
      <c r="E191" s="243"/>
    </row>
    <row r="192" spans="5:5" x14ac:dyDescent="0.2">
      <c r="E192" s="243"/>
    </row>
    <row r="193" spans="5:5" x14ac:dyDescent="0.2">
      <c r="E193" s="243"/>
    </row>
    <row r="194" spans="5:5" x14ac:dyDescent="0.2">
      <c r="E194" s="243"/>
    </row>
    <row r="195" spans="5:5" x14ac:dyDescent="0.2">
      <c r="E195" s="243"/>
    </row>
    <row r="196" spans="5:5" x14ac:dyDescent="0.2">
      <c r="E196" s="243"/>
    </row>
    <row r="197" spans="5:5" x14ac:dyDescent="0.2">
      <c r="E197" s="243"/>
    </row>
    <row r="198" spans="5:5" x14ac:dyDescent="0.2">
      <c r="E198" s="243"/>
    </row>
    <row r="199" spans="5:5" x14ac:dyDescent="0.2">
      <c r="E199" s="243"/>
    </row>
    <row r="200" spans="5:5" x14ac:dyDescent="0.2">
      <c r="E200" s="243"/>
    </row>
    <row r="201" spans="5:5" x14ac:dyDescent="0.2">
      <c r="E201" s="243"/>
    </row>
    <row r="202" spans="5:5" x14ac:dyDescent="0.2">
      <c r="E202" s="243"/>
    </row>
    <row r="203" spans="5:5" x14ac:dyDescent="0.2">
      <c r="E203" s="243"/>
    </row>
    <row r="204" spans="5:5" x14ac:dyDescent="0.2">
      <c r="E204" s="243"/>
    </row>
    <row r="205" spans="5:5" x14ac:dyDescent="0.2">
      <c r="E205" s="243"/>
    </row>
    <row r="206" spans="5:5" x14ac:dyDescent="0.2">
      <c r="E206" s="243"/>
    </row>
    <row r="207" spans="5:5" x14ac:dyDescent="0.2">
      <c r="E207" s="243"/>
    </row>
    <row r="208" spans="5:5" x14ac:dyDescent="0.2">
      <c r="E208" s="243"/>
    </row>
    <row r="209" spans="5:5" x14ac:dyDescent="0.2">
      <c r="E209" s="243"/>
    </row>
    <row r="210" spans="5:5" x14ac:dyDescent="0.2">
      <c r="E210" s="243"/>
    </row>
    <row r="211" spans="5:5" x14ac:dyDescent="0.2">
      <c r="E211" s="243"/>
    </row>
    <row r="212" spans="5:5" x14ac:dyDescent="0.2">
      <c r="E212" s="243"/>
    </row>
    <row r="213" spans="5:5" x14ac:dyDescent="0.2">
      <c r="E213" s="243"/>
    </row>
    <row r="214" spans="5:5" x14ac:dyDescent="0.2">
      <c r="E214" s="243"/>
    </row>
    <row r="215" spans="5:5" x14ac:dyDescent="0.2">
      <c r="E215" s="243"/>
    </row>
    <row r="216" spans="5:5" x14ac:dyDescent="0.2">
      <c r="E216" s="243"/>
    </row>
    <row r="217" spans="5:5" x14ac:dyDescent="0.2">
      <c r="E217" s="243"/>
    </row>
    <row r="218" spans="5:5" x14ac:dyDescent="0.2">
      <c r="E218" s="243"/>
    </row>
    <row r="219" spans="5:5" x14ac:dyDescent="0.2">
      <c r="E219" s="243"/>
    </row>
    <row r="220" spans="5:5" x14ac:dyDescent="0.2">
      <c r="E220" s="243"/>
    </row>
    <row r="221" spans="5:5" x14ac:dyDescent="0.2">
      <c r="E221" s="243"/>
    </row>
    <row r="222" spans="5:5" x14ac:dyDescent="0.2">
      <c r="E222" s="243"/>
    </row>
    <row r="223" spans="5:5" x14ac:dyDescent="0.2">
      <c r="E223" s="243"/>
    </row>
    <row r="224" spans="5:5" x14ac:dyDescent="0.2">
      <c r="E224" s="243"/>
    </row>
    <row r="225" spans="5:5" x14ac:dyDescent="0.2">
      <c r="E225" s="243"/>
    </row>
    <row r="226" spans="5:5" x14ac:dyDescent="0.2">
      <c r="E226" s="243"/>
    </row>
    <row r="227" spans="5:5" x14ac:dyDescent="0.2">
      <c r="E227" s="243"/>
    </row>
    <row r="228" spans="5:5" x14ac:dyDescent="0.2">
      <c r="E228" s="243"/>
    </row>
    <row r="229" spans="5:5" x14ac:dyDescent="0.2">
      <c r="E229" s="243"/>
    </row>
    <row r="230" spans="5:5" x14ac:dyDescent="0.2">
      <c r="E230" s="243"/>
    </row>
    <row r="231" spans="5:5" x14ac:dyDescent="0.2">
      <c r="E231" s="243"/>
    </row>
    <row r="232" spans="5:5" x14ac:dyDescent="0.2">
      <c r="E232" s="243"/>
    </row>
    <row r="233" spans="5:5" x14ac:dyDescent="0.2">
      <c r="E233" s="243"/>
    </row>
    <row r="234" spans="5:5" x14ac:dyDescent="0.2">
      <c r="E234" s="243"/>
    </row>
    <row r="235" spans="5:5" x14ac:dyDescent="0.2">
      <c r="E235" s="243"/>
    </row>
    <row r="236" spans="5:5" x14ac:dyDescent="0.2">
      <c r="E236" s="243"/>
    </row>
    <row r="237" spans="5:5" x14ac:dyDescent="0.2">
      <c r="E237" s="243"/>
    </row>
    <row r="238" spans="5:5" x14ac:dyDescent="0.2">
      <c r="E238" s="243"/>
    </row>
    <row r="239" spans="5:5" x14ac:dyDescent="0.2">
      <c r="E239" s="243"/>
    </row>
    <row r="240" spans="5:5" x14ac:dyDescent="0.2">
      <c r="E240" s="243"/>
    </row>
    <row r="241" spans="5:5" x14ac:dyDescent="0.2">
      <c r="E241" s="243"/>
    </row>
    <row r="242" spans="5:5" x14ac:dyDescent="0.2">
      <c r="E242" s="243"/>
    </row>
    <row r="243" spans="5:5" x14ac:dyDescent="0.2">
      <c r="E243" s="243"/>
    </row>
    <row r="244" spans="5:5" x14ac:dyDescent="0.2">
      <c r="E244" s="243"/>
    </row>
    <row r="245" spans="5:5" x14ac:dyDescent="0.2">
      <c r="E245" s="243"/>
    </row>
    <row r="246" spans="5:5" x14ac:dyDescent="0.2">
      <c r="E246" s="243"/>
    </row>
    <row r="247" spans="5:5" x14ac:dyDescent="0.2">
      <c r="E247" s="243"/>
    </row>
    <row r="248" spans="5:5" x14ac:dyDescent="0.2">
      <c r="E248" s="243"/>
    </row>
    <row r="249" spans="5:5" x14ac:dyDescent="0.2">
      <c r="E249" s="243"/>
    </row>
    <row r="250" spans="5:5" x14ac:dyDescent="0.2">
      <c r="E250" s="243"/>
    </row>
    <row r="251" spans="5:5" x14ac:dyDescent="0.2">
      <c r="E251" s="243"/>
    </row>
    <row r="252" spans="5:5" x14ac:dyDescent="0.2">
      <c r="E252" s="243"/>
    </row>
    <row r="253" spans="5:5" x14ac:dyDescent="0.2">
      <c r="E253" s="243"/>
    </row>
    <row r="254" spans="5:5" x14ac:dyDescent="0.2">
      <c r="E254" s="243"/>
    </row>
    <row r="255" spans="5:5" x14ac:dyDescent="0.2">
      <c r="E255" s="243"/>
    </row>
    <row r="256" spans="5:5" x14ac:dyDescent="0.2">
      <c r="E256" s="243"/>
    </row>
    <row r="257" spans="5:5" x14ac:dyDescent="0.2">
      <c r="E257" s="243"/>
    </row>
    <row r="258" spans="5:5" x14ac:dyDescent="0.2">
      <c r="E258" s="243"/>
    </row>
    <row r="259" spans="5:5" x14ac:dyDescent="0.2">
      <c r="E259" s="243"/>
    </row>
    <row r="260" spans="5:5" x14ac:dyDescent="0.2">
      <c r="E260" s="243"/>
    </row>
    <row r="261" spans="5:5" x14ac:dyDescent="0.2">
      <c r="E261" s="243"/>
    </row>
    <row r="262" spans="5:5" x14ac:dyDescent="0.2">
      <c r="E262" s="243"/>
    </row>
    <row r="263" spans="5:5" x14ac:dyDescent="0.2">
      <c r="E263" s="243"/>
    </row>
    <row r="264" spans="5:5" x14ac:dyDescent="0.2">
      <c r="E264" s="243"/>
    </row>
    <row r="265" spans="5:5" x14ac:dyDescent="0.2">
      <c r="E265" s="243"/>
    </row>
    <row r="266" spans="5:5" x14ac:dyDescent="0.2">
      <c r="E266" s="243"/>
    </row>
    <row r="267" spans="5:5" x14ac:dyDescent="0.2">
      <c r="E267" s="243"/>
    </row>
    <row r="268" spans="5:5" x14ac:dyDescent="0.2">
      <c r="E268" s="243"/>
    </row>
    <row r="269" spans="5:5" x14ac:dyDescent="0.2">
      <c r="E269" s="243"/>
    </row>
    <row r="270" spans="5:5" x14ac:dyDescent="0.2">
      <c r="E270" s="243"/>
    </row>
    <row r="271" spans="5:5" x14ac:dyDescent="0.2">
      <c r="E271" s="243"/>
    </row>
    <row r="272" spans="5:5" x14ac:dyDescent="0.2">
      <c r="E272" s="243"/>
    </row>
    <row r="273" spans="5:5" x14ac:dyDescent="0.2">
      <c r="E273" s="243"/>
    </row>
    <row r="274" spans="5:5" x14ac:dyDescent="0.2">
      <c r="E274" s="243"/>
    </row>
    <row r="275" spans="5:5" x14ac:dyDescent="0.2">
      <c r="E275" s="243"/>
    </row>
    <row r="276" spans="5:5" x14ac:dyDescent="0.2">
      <c r="E276" s="243"/>
    </row>
    <row r="277" spans="5:5" x14ac:dyDescent="0.2">
      <c r="E277" s="243"/>
    </row>
    <row r="278" spans="5:5" x14ac:dyDescent="0.2">
      <c r="E278" s="243"/>
    </row>
    <row r="279" spans="5:5" x14ac:dyDescent="0.2">
      <c r="E279" s="243"/>
    </row>
    <row r="280" spans="5:5" x14ac:dyDescent="0.2">
      <c r="E280" s="243"/>
    </row>
    <row r="281" spans="5:5" x14ac:dyDescent="0.2">
      <c r="E281" s="243"/>
    </row>
    <row r="282" spans="5:5" x14ac:dyDescent="0.2">
      <c r="E282" s="243"/>
    </row>
    <row r="283" spans="5:5" x14ac:dyDescent="0.2">
      <c r="E283" s="243"/>
    </row>
    <row r="284" spans="5:5" x14ac:dyDescent="0.2">
      <c r="E284" s="243"/>
    </row>
    <row r="285" spans="5:5" x14ac:dyDescent="0.2">
      <c r="E285" s="243"/>
    </row>
    <row r="286" spans="5:5" x14ac:dyDescent="0.2">
      <c r="E286" s="243"/>
    </row>
    <row r="287" spans="5:5" x14ac:dyDescent="0.2">
      <c r="E287" s="243"/>
    </row>
    <row r="288" spans="5:5" x14ac:dyDescent="0.2">
      <c r="E288" s="243"/>
    </row>
    <row r="289" spans="5:5" x14ac:dyDescent="0.2">
      <c r="E289" s="243"/>
    </row>
    <row r="290" spans="5:5" x14ac:dyDescent="0.2">
      <c r="E290" s="243"/>
    </row>
    <row r="291" spans="5:5" x14ac:dyDescent="0.2">
      <c r="E291" s="243"/>
    </row>
    <row r="292" spans="5:5" x14ac:dyDescent="0.2">
      <c r="E292" s="243"/>
    </row>
    <row r="293" spans="5:5" x14ac:dyDescent="0.2">
      <c r="E293" s="243"/>
    </row>
    <row r="294" spans="5:5" x14ac:dyDescent="0.2">
      <c r="E294" s="243"/>
    </row>
    <row r="295" spans="5:5" x14ac:dyDescent="0.2">
      <c r="E295" s="243"/>
    </row>
    <row r="296" spans="5:5" x14ac:dyDescent="0.2">
      <c r="E296" s="243"/>
    </row>
    <row r="297" spans="5:5" x14ac:dyDescent="0.2">
      <c r="E297" s="243"/>
    </row>
    <row r="298" spans="5:5" x14ac:dyDescent="0.2">
      <c r="E298" s="243"/>
    </row>
    <row r="299" spans="5:5" x14ac:dyDescent="0.2">
      <c r="E299" s="243"/>
    </row>
    <row r="300" spans="5:5" x14ac:dyDescent="0.2">
      <c r="E300" s="243"/>
    </row>
    <row r="301" spans="5:5" x14ac:dyDescent="0.2">
      <c r="E301" s="243"/>
    </row>
    <row r="302" spans="5:5" x14ac:dyDescent="0.2">
      <c r="E302" s="243"/>
    </row>
    <row r="303" spans="5:5" x14ac:dyDescent="0.2">
      <c r="E303" s="243"/>
    </row>
    <row r="304" spans="5:5" x14ac:dyDescent="0.2">
      <c r="E304" s="243"/>
    </row>
    <row r="305" spans="5:5" x14ac:dyDescent="0.2">
      <c r="E305" s="243"/>
    </row>
  </sheetData>
  <sheetProtection formatCells="0" formatColumns="0" formatRows="0" insertColumns="0" insertRows="0" deleteColumns="0" deleteRows="0"/>
  <mergeCells count="9">
    <mergeCell ref="A1:B1"/>
    <mergeCell ref="A2:B2"/>
    <mergeCell ref="A18:D18"/>
    <mergeCell ref="A3:E3"/>
    <mergeCell ref="G3:J3"/>
    <mergeCell ref="A10:A17"/>
    <mergeCell ref="L3:P3"/>
    <mergeCell ref="A8:A9"/>
    <mergeCell ref="A5:A7"/>
  </mergeCells>
  <conditionalFormatting sqref="I8:I17">
    <cfRule type="cellIs" dxfId="71" priority="51" operator="lessThan">
      <formula>0</formula>
    </cfRule>
    <cfRule type="cellIs" dxfId="70" priority="52" operator="greaterThan">
      <formula>0.01</formula>
    </cfRule>
  </conditionalFormatting>
  <conditionalFormatting sqref="I5:I6">
    <cfRule type="cellIs" dxfId="69" priority="47" operator="lessThan">
      <formula>0</formula>
    </cfRule>
    <cfRule type="cellIs" dxfId="68" priority="48" operator="greaterThan">
      <formula>0.01</formula>
    </cfRule>
  </conditionalFormatting>
  <conditionalFormatting sqref="I7">
    <cfRule type="cellIs" dxfId="67" priority="27" operator="lessThan">
      <formula>0</formula>
    </cfRule>
    <cfRule type="cellIs" dxfId="66" priority="28" operator="greaterThan">
      <formula>0.01</formula>
    </cfRule>
  </conditionalFormatting>
  <conditionalFormatting sqref="O5">
    <cfRule type="cellIs" dxfId="65" priority="15" operator="lessThan">
      <formula>0</formula>
    </cfRule>
    <cfRule type="cellIs" dxfId="64" priority="16" operator="greaterThan">
      <formula>0.01</formula>
    </cfRule>
  </conditionalFormatting>
  <conditionalFormatting sqref="O6:O11">
    <cfRule type="cellIs" dxfId="63" priority="13" operator="lessThan">
      <formula>0</formula>
    </cfRule>
    <cfRule type="cellIs" dxfId="62" priority="14" operator="greaterThan">
      <formula>0.01</formula>
    </cfRule>
  </conditionalFormatting>
  <conditionalFormatting sqref="O12">
    <cfRule type="cellIs" dxfId="61" priority="11" operator="lessThan">
      <formula>0</formula>
    </cfRule>
    <cfRule type="cellIs" dxfId="60" priority="12" operator="greaterThan">
      <formula>0.01</formula>
    </cfRule>
  </conditionalFormatting>
  <conditionalFormatting sqref="O13">
    <cfRule type="cellIs" dxfId="59" priority="9" operator="lessThan">
      <formula>0</formula>
    </cfRule>
    <cfRule type="cellIs" dxfId="58" priority="10" operator="greaterThan">
      <formula>0.01</formula>
    </cfRule>
  </conditionalFormatting>
  <conditionalFormatting sqref="O14">
    <cfRule type="cellIs" dxfId="57" priority="7" operator="lessThan">
      <formula>0</formula>
    </cfRule>
    <cfRule type="cellIs" dxfId="56" priority="8" operator="greaterThan">
      <formula>0.01</formula>
    </cfRule>
  </conditionalFormatting>
  <conditionalFormatting sqref="O15">
    <cfRule type="cellIs" dxfId="55" priority="5" operator="lessThan">
      <formula>0</formula>
    </cfRule>
    <cfRule type="cellIs" dxfId="54" priority="6" operator="greaterThan">
      <formula>0.01</formula>
    </cfRule>
  </conditionalFormatting>
  <conditionalFormatting sqref="O16">
    <cfRule type="cellIs" dxfId="53" priority="3" operator="lessThan">
      <formula>0</formula>
    </cfRule>
    <cfRule type="cellIs" dxfId="52" priority="4" operator="greaterThan">
      <formula>0.01</formula>
    </cfRule>
  </conditionalFormatting>
  <conditionalFormatting sqref="O17">
    <cfRule type="cellIs" dxfId="51" priority="1" operator="lessThan">
      <formula>0</formula>
    </cfRule>
    <cfRule type="cellIs" dxfId="50" priority="2" operator="greaterThan">
      <formula>0.01</formula>
    </cfRule>
  </conditionalFormatting>
  <dataValidations count="1">
    <dataValidation type="list" allowBlank="1" showInputMessage="1" showErrorMessage="1" sqref="L5:L17">
      <formula1>"מאשר, מאשר חלקי, לא מאשר"</formula1>
    </dataValidation>
  </dataValidations>
  <pageMargins left="0.7" right="0.7" top="0.75" bottom="0.75" header="0.3" footer="0.3"/>
  <pageSetup paperSize="9" scale="94"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9"/>
  <sheetViews>
    <sheetView rightToLeft="1" zoomScaleNormal="100" workbookViewId="0">
      <pane ySplit="4" topLeftCell="A5" activePane="bottomLeft" state="frozen"/>
      <selection pane="bottomLeft" activeCell="G17" sqref="G17"/>
    </sheetView>
  </sheetViews>
  <sheetFormatPr defaultColWidth="9" defaultRowHeight="14.25" x14ac:dyDescent="0.2"/>
  <cols>
    <col min="1" max="1" width="18.75" style="22" customWidth="1"/>
    <col min="2" max="2" width="40.875" style="22" customWidth="1"/>
    <col min="3" max="3" width="11.25" style="243" customWidth="1"/>
    <col min="4" max="4" width="9.875" style="247" bestFit="1" customWidth="1"/>
    <col min="5" max="5" width="14.125" style="269" customWidth="1"/>
    <col min="6" max="6" width="5.375" style="22" customWidth="1"/>
    <col min="7" max="7" width="9" style="243"/>
    <col min="8" max="8" width="17.375" style="243" customWidth="1"/>
    <col min="9" max="9" width="13.625" style="243" customWidth="1"/>
    <col min="10" max="10" width="8" style="22" customWidth="1"/>
    <col min="11" max="11" width="3.625" style="22" customWidth="1"/>
    <col min="12" max="12" width="9" style="22"/>
    <col min="13" max="13" width="10.375" style="243" customWidth="1"/>
    <col min="14" max="14" width="16.375" style="243" customWidth="1"/>
    <col min="15" max="15" width="12.375" style="243" customWidth="1"/>
    <col min="16" max="16" width="17.125" style="22" customWidth="1"/>
    <col min="17" max="16384" width="9" style="22"/>
  </cols>
  <sheetData>
    <row r="1" spans="1:19" ht="21" thickBot="1" x14ac:dyDescent="0.35">
      <c r="A1" s="594" t="s">
        <v>658</v>
      </c>
      <c r="B1" s="605"/>
      <c r="C1" s="252"/>
      <c r="D1" s="265"/>
      <c r="E1" s="243"/>
      <c r="G1" s="242"/>
      <c r="H1" s="262"/>
      <c r="I1" s="246"/>
      <c r="J1" s="27"/>
      <c r="K1" s="27"/>
      <c r="L1" s="27"/>
      <c r="M1" s="242"/>
      <c r="N1" s="262"/>
      <c r="O1" s="246"/>
    </row>
    <row r="2" spans="1:19" ht="28.5" thickBot="1" x14ac:dyDescent="0.45">
      <c r="A2" s="619" t="s">
        <v>346</v>
      </c>
      <c r="B2" s="619"/>
      <c r="C2" s="107"/>
      <c r="D2" s="266"/>
      <c r="E2" s="107"/>
      <c r="F2" s="87"/>
      <c r="G2" s="263"/>
      <c r="H2" s="263"/>
      <c r="I2" s="263"/>
      <c r="J2" s="94"/>
      <c r="K2" s="87"/>
      <c r="L2" s="95"/>
      <c r="M2" s="264"/>
      <c r="N2" s="264"/>
      <c r="O2" s="264"/>
      <c r="P2" s="95"/>
      <c r="Q2" s="69"/>
      <c r="R2" s="69"/>
      <c r="S2" s="69"/>
    </row>
    <row r="3" spans="1:19" ht="27.75" x14ac:dyDescent="0.4">
      <c r="A3" s="545" t="s">
        <v>94</v>
      </c>
      <c r="B3" s="546"/>
      <c r="C3" s="546"/>
      <c r="D3" s="546"/>
      <c r="E3" s="547"/>
      <c r="F3" s="87"/>
      <c r="G3" s="545" t="s">
        <v>116</v>
      </c>
      <c r="H3" s="546"/>
      <c r="I3" s="546"/>
      <c r="J3" s="547"/>
      <c r="K3" s="172"/>
      <c r="L3" s="545" t="s">
        <v>117</v>
      </c>
      <c r="M3" s="546"/>
      <c r="N3" s="546"/>
      <c r="O3" s="546"/>
      <c r="P3" s="547"/>
      <c r="Q3" s="69"/>
      <c r="R3" s="69"/>
      <c r="S3" s="69"/>
    </row>
    <row r="4" spans="1:19" ht="67.5" customHeight="1" x14ac:dyDescent="0.25">
      <c r="A4" s="79" t="s">
        <v>44</v>
      </c>
      <c r="B4" s="80" t="s">
        <v>45</v>
      </c>
      <c r="C4" s="80" t="s">
        <v>76</v>
      </c>
      <c r="D4" s="80" t="s">
        <v>77</v>
      </c>
      <c r="E4" s="81" t="s">
        <v>79</v>
      </c>
      <c r="F4" s="69"/>
      <c r="G4" s="96" t="s">
        <v>120</v>
      </c>
      <c r="H4" s="97" t="s">
        <v>118</v>
      </c>
      <c r="I4" s="98" t="s">
        <v>99</v>
      </c>
      <c r="J4" s="81" t="s">
        <v>100</v>
      </c>
      <c r="K4" s="99"/>
      <c r="L4" s="96" t="s">
        <v>101</v>
      </c>
      <c r="M4" s="97" t="s">
        <v>119</v>
      </c>
      <c r="N4" s="97" t="s">
        <v>105</v>
      </c>
      <c r="O4" s="80" t="s">
        <v>99</v>
      </c>
      <c r="P4" s="81" t="s">
        <v>103</v>
      </c>
      <c r="Q4" s="69"/>
      <c r="R4" s="69"/>
      <c r="S4" s="69"/>
    </row>
    <row r="5" spans="1:19" ht="18" x14ac:dyDescent="0.2">
      <c r="A5" s="618" t="s">
        <v>657</v>
      </c>
      <c r="B5" s="239" t="s">
        <v>347</v>
      </c>
      <c r="C5" s="106">
        <v>1</v>
      </c>
      <c r="D5" s="104">
        <v>8500</v>
      </c>
      <c r="E5" s="105">
        <f t="shared" ref="E5:E23" si="0">D5*C5</f>
        <v>8500</v>
      </c>
      <c r="F5" s="107"/>
      <c r="G5" s="108"/>
      <c r="H5" s="109">
        <f t="shared" ref="H5:H23" si="1">G5*D5</f>
        <v>0</v>
      </c>
      <c r="I5" s="110" t="str">
        <f t="shared" ref="I5:I24" si="2">IF(H5=0,"",IF(OR(H5-E5&gt;0,H5-E5&lt;0), (H5-E5)/E5, ""))</f>
        <v/>
      </c>
      <c r="J5" s="111"/>
      <c r="K5" s="107"/>
      <c r="L5" s="306"/>
      <c r="M5" s="112"/>
      <c r="N5" s="109">
        <f t="shared" ref="N5:N23" si="3">IFERROR(M5*D5,"")</f>
        <v>0</v>
      </c>
      <c r="O5" s="110" t="str">
        <f t="shared" ref="O5:O24" si="4">IFERROR(IF(N5=0,"",IF(OR(N5-E5&gt;0,N5-E5&lt;0), (N5-E5)/E5, "")),"")</f>
        <v/>
      </c>
      <c r="P5" s="113"/>
      <c r="Q5" s="69"/>
      <c r="R5" s="69"/>
      <c r="S5" s="69"/>
    </row>
    <row r="6" spans="1:19" ht="18" x14ac:dyDescent="0.2">
      <c r="A6" s="618"/>
      <c r="B6" s="239" t="s">
        <v>348</v>
      </c>
      <c r="C6" s="106">
        <v>1</v>
      </c>
      <c r="D6" s="104">
        <v>2500</v>
      </c>
      <c r="E6" s="105">
        <f t="shared" si="0"/>
        <v>2500</v>
      </c>
      <c r="F6" s="107"/>
      <c r="G6" s="108"/>
      <c r="H6" s="109">
        <f t="shared" si="1"/>
        <v>0</v>
      </c>
      <c r="I6" s="110" t="str">
        <f t="shared" si="2"/>
        <v/>
      </c>
      <c r="J6" s="111"/>
      <c r="K6" s="107"/>
      <c r="L6" s="306"/>
      <c r="M6" s="112"/>
      <c r="N6" s="109">
        <f t="shared" si="3"/>
        <v>0</v>
      </c>
      <c r="O6" s="110" t="str">
        <f t="shared" si="4"/>
        <v/>
      </c>
      <c r="P6" s="113"/>
      <c r="Q6" s="69"/>
      <c r="R6" s="69"/>
      <c r="S6" s="69"/>
    </row>
    <row r="7" spans="1:19" ht="32.25" customHeight="1" x14ac:dyDescent="0.2">
      <c r="A7" s="618"/>
      <c r="B7" s="239" t="s">
        <v>349</v>
      </c>
      <c r="C7" s="106">
        <v>1</v>
      </c>
      <c r="D7" s="104">
        <v>5500</v>
      </c>
      <c r="E7" s="105">
        <f t="shared" si="0"/>
        <v>5500</v>
      </c>
      <c r="F7" s="107"/>
      <c r="G7" s="108"/>
      <c r="H7" s="109">
        <f t="shared" si="1"/>
        <v>0</v>
      </c>
      <c r="I7" s="110" t="str">
        <f t="shared" si="2"/>
        <v/>
      </c>
      <c r="J7" s="111"/>
      <c r="K7" s="107"/>
      <c r="L7" s="306"/>
      <c r="M7" s="112"/>
      <c r="N7" s="109">
        <f t="shared" si="3"/>
        <v>0</v>
      </c>
      <c r="O7" s="110" t="str">
        <f t="shared" si="4"/>
        <v/>
      </c>
      <c r="P7" s="113"/>
      <c r="Q7" s="69"/>
      <c r="R7" s="69"/>
      <c r="S7" s="69"/>
    </row>
    <row r="8" spans="1:19" ht="16.5" customHeight="1" x14ac:dyDescent="0.2">
      <c r="A8" s="618" t="s">
        <v>609</v>
      </c>
      <c r="B8" s="239" t="s">
        <v>347</v>
      </c>
      <c r="C8" s="106">
        <v>1</v>
      </c>
      <c r="D8" s="104">
        <v>8500</v>
      </c>
      <c r="E8" s="105">
        <f t="shared" si="0"/>
        <v>8500</v>
      </c>
      <c r="F8" s="107"/>
      <c r="G8" s="108"/>
      <c r="H8" s="109">
        <f t="shared" si="1"/>
        <v>0</v>
      </c>
      <c r="I8" s="110" t="str">
        <f t="shared" si="2"/>
        <v/>
      </c>
      <c r="J8" s="111"/>
      <c r="K8" s="107"/>
      <c r="L8" s="306"/>
      <c r="M8" s="112"/>
      <c r="N8" s="109">
        <f t="shared" si="3"/>
        <v>0</v>
      </c>
      <c r="O8" s="110" t="str">
        <f t="shared" si="4"/>
        <v/>
      </c>
      <c r="P8" s="113"/>
      <c r="Q8" s="69"/>
      <c r="R8" s="69"/>
      <c r="S8" s="69"/>
    </row>
    <row r="9" spans="1:19" ht="18" x14ac:dyDescent="0.2">
      <c r="A9" s="618"/>
      <c r="B9" s="239" t="s">
        <v>349</v>
      </c>
      <c r="C9" s="106">
        <v>1</v>
      </c>
      <c r="D9" s="104">
        <v>5500</v>
      </c>
      <c r="E9" s="105">
        <f t="shared" si="0"/>
        <v>5500</v>
      </c>
      <c r="F9" s="107"/>
      <c r="G9" s="108"/>
      <c r="H9" s="109">
        <f t="shared" si="1"/>
        <v>0</v>
      </c>
      <c r="I9" s="110" t="str">
        <f t="shared" si="2"/>
        <v/>
      </c>
      <c r="J9" s="111"/>
      <c r="K9" s="107"/>
      <c r="L9" s="306"/>
      <c r="M9" s="112"/>
      <c r="N9" s="109">
        <f t="shared" si="3"/>
        <v>0</v>
      </c>
      <c r="O9" s="110" t="str">
        <f t="shared" si="4"/>
        <v/>
      </c>
      <c r="P9" s="113"/>
      <c r="Q9" s="69"/>
      <c r="R9" s="69"/>
      <c r="S9" s="69"/>
    </row>
    <row r="10" spans="1:19" ht="18" x14ac:dyDescent="0.2">
      <c r="A10" s="618"/>
      <c r="B10" s="239" t="s">
        <v>408</v>
      </c>
      <c r="C10" s="106">
        <v>5</v>
      </c>
      <c r="D10" s="104">
        <v>400</v>
      </c>
      <c r="E10" s="105">
        <f t="shared" si="0"/>
        <v>2000</v>
      </c>
      <c r="F10" s="107"/>
      <c r="G10" s="108"/>
      <c r="H10" s="109">
        <f t="shared" si="1"/>
        <v>0</v>
      </c>
      <c r="I10" s="110" t="str">
        <f t="shared" si="2"/>
        <v/>
      </c>
      <c r="J10" s="111"/>
      <c r="K10" s="107"/>
      <c r="L10" s="306"/>
      <c r="M10" s="112"/>
      <c r="N10" s="109">
        <f t="shared" si="3"/>
        <v>0</v>
      </c>
      <c r="O10" s="110" t="str">
        <f t="shared" si="4"/>
        <v/>
      </c>
      <c r="P10" s="113"/>
      <c r="Q10" s="69"/>
      <c r="R10" s="69"/>
      <c r="S10" s="69"/>
    </row>
    <row r="11" spans="1:19" ht="18" x14ac:dyDescent="0.2">
      <c r="A11" s="618"/>
      <c r="B11" s="239" t="s">
        <v>610</v>
      </c>
      <c r="C11" s="106">
        <v>1</v>
      </c>
      <c r="D11" s="104">
        <v>1500</v>
      </c>
      <c r="E11" s="105">
        <f t="shared" si="0"/>
        <v>1500</v>
      </c>
      <c r="F11" s="107"/>
      <c r="G11" s="108"/>
      <c r="H11" s="109">
        <f t="shared" si="1"/>
        <v>0</v>
      </c>
      <c r="I11" s="110" t="str">
        <f t="shared" si="2"/>
        <v/>
      </c>
      <c r="J11" s="111"/>
      <c r="K11" s="107"/>
      <c r="L11" s="306"/>
      <c r="M11" s="112"/>
      <c r="N11" s="109">
        <f t="shared" si="3"/>
        <v>0</v>
      </c>
      <c r="O11" s="110" t="str">
        <f t="shared" si="4"/>
        <v/>
      </c>
      <c r="P11" s="113"/>
      <c r="Q11" s="69"/>
      <c r="R11" s="69"/>
      <c r="S11" s="69"/>
    </row>
    <row r="12" spans="1:19" ht="18" x14ac:dyDescent="0.2">
      <c r="A12" s="618"/>
      <c r="B12" s="239" t="s">
        <v>350</v>
      </c>
      <c r="C12" s="106">
        <v>1</v>
      </c>
      <c r="D12" s="104">
        <v>6800</v>
      </c>
      <c r="E12" s="105">
        <f t="shared" si="0"/>
        <v>6800</v>
      </c>
      <c r="F12" s="107"/>
      <c r="G12" s="108"/>
      <c r="H12" s="109">
        <f t="shared" si="1"/>
        <v>0</v>
      </c>
      <c r="I12" s="110" t="str">
        <f t="shared" si="2"/>
        <v/>
      </c>
      <c r="J12" s="111"/>
      <c r="K12" s="107"/>
      <c r="L12" s="306"/>
      <c r="M12" s="112"/>
      <c r="N12" s="109">
        <f t="shared" si="3"/>
        <v>0</v>
      </c>
      <c r="O12" s="110" t="str">
        <f t="shared" si="4"/>
        <v/>
      </c>
      <c r="P12" s="113"/>
      <c r="Q12" s="69"/>
      <c r="R12" s="69"/>
      <c r="S12" s="69"/>
    </row>
    <row r="13" spans="1:19" ht="18" x14ac:dyDescent="0.2">
      <c r="A13" s="618" t="s">
        <v>612</v>
      </c>
      <c r="B13" s="239" t="s">
        <v>351</v>
      </c>
      <c r="C13" s="106">
        <v>1</v>
      </c>
      <c r="D13" s="104">
        <v>14000</v>
      </c>
      <c r="E13" s="105">
        <f t="shared" si="0"/>
        <v>14000</v>
      </c>
      <c r="F13" s="107"/>
      <c r="G13" s="108"/>
      <c r="H13" s="109">
        <f t="shared" si="1"/>
        <v>0</v>
      </c>
      <c r="I13" s="110" t="str">
        <f t="shared" si="2"/>
        <v/>
      </c>
      <c r="J13" s="111"/>
      <c r="K13" s="107"/>
      <c r="L13" s="306"/>
      <c r="M13" s="112"/>
      <c r="N13" s="109">
        <f t="shared" si="3"/>
        <v>0</v>
      </c>
      <c r="O13" s="110" t="str">
        <f t="shared" si="4"/>
        <v/>
      </c>
      <c r="P13" s="113"/>
      <c r="Q13" s="69"/>
      <c r="R13" s="69"/>
      <c r="S13" s="69"/>
    </row>
    <row r="14" spans="1:19" ht="18" x14ac:dyDescent="0.2">
      <c r="A14" s="618"/>
      <c r="B14" s="239" t="s">
        <v>352</v>
      </c>
      <c r="C14" s="106">
        <v>1</v>
      </c>
      <c r="D14" s="104">
        <v>10500</v>
      </c>
      <c r="E14" s="105">
        <f t="shared" si="0"/>
        <v>10500</v>
      </c>
      <c r="F14" s="107"/>
      <c r="G14" s="108"/>
      <c r="H14" s="109">
        <f t="shared" si="1"/>
        <v>0</v>
      </c>
      <c r="I14" s="110" t="str">
        <f t="shared" si="2"/>
        <v/>
      </c>
      <c r="J14" s="111"/>
      <c r="K14" s="107"/>
      <c r="L14" s="306"/>
      <c r="M14" s="112"/>
      <c r="N14" s="109">
        <f t="shared" si="3"/>
        <v>0</v>
      </c>
      <c r="O14" s="110" t="str">
        <f t="shared" si="4"/>
        <v/>
      </c>
      <c r="P14" s="113"/>
      <c r="Q14" s="69"/>
      <c r="R14" s="69"/>
      <c r="S14" s="69"/>
    </row>
    <row r="15" spans="1:19" ht="18" x14ac:dyDescent="0.2">
      <c r="A15" s="618"/>
      <c r="B15" s="239" t="s">
        <v>353</v>
      </c>
      <c r="C15" s="106">
        <v>1</v>
      </c>
      <c r="D15" s="104">
        <v>14750</v>
      </c>
      <c r="E15" s="105">
        <f t="shared" si="0"/>
        <v>14750</v>
      </c>
      <c r="F15" s="107"/>
      <c r="G15" s="108"/>
      <c r="H15" s="109">
        <f t="shared" si="1"/>
        <v>0</v>
      </c>
      <c r="I15" s="110" t="str">
        <f t="shared" si="2"/>
        <v/>
      </c>
      <c r="J15" s="111"/>
      <c r="K15" s="107"/>
      <c r="L15" s="306"/>
      <c r="M15" s="112"/>
      <c r="N15" s="109">
        <f t="shared" si="3"/>
        <v>0</v>
      </c>
      <c r="O15" s="110" t="str">
        <f t="shared" si="4"/>
        <v/>
      </c>
      <c r="P15" s="113"/>
      <c r="Q15" s="69"/>
      <c r="R15" s="69"/>
      <c r="S15" s="69"/>
    </row>
    <row r="16" spans="1:19" ht="18" x14ac:dyDescent="0.2">
      <c r="A16" s="618"/>
      <c r="B16" s="239" t="s">
        <v>611</v>
      </c>
      <c r="C16" s="106">
        <v>1</v>
      </c>
      <c r="D16" s="104">
        <v>27000</v>
      </c>
      <c r="E16" s="105">
        <f t="shared" si="0"/>
        <v>27000</v>
      </c>
      <c r="F16" s="107"/>
      <c r="G16" s="108"/>
      <c r="H16" s="109">
        <f t="shared" si="1"/>
        <v>0</v>
      </c>
      <c r="I16" s="110" t="str">
        <f t="shared" si="2"/>
        <v/>
      </c>
      <c r="J16" s="111"/>
      <c r="K16" s="107"/>
      <c r="L16" s="306"/>
      <c r="M16" s="112"/>
      <c r="N16" s="109">
        <f t="shared" si="3"/>
        <v>0</v>
      </c>
      <c r="O16" s="110" t="str">
        <f t="shared" si="4"/>
        <v/>
      </c>
      <c r="P16" s="113"/>
      <c r="Q16" s="69"/>
      <c r="R16" s="69"/>
      <c r="S16" s="69"/>
    </row>
    <row r="17" spans="1:19" ht="18" x14ac:dyDescent="0.2">
      <c r="A17" s="618" t="s">
        <v>359</v>
      </c>
      <c r="B17" s="239" t="s">
        <v>354</v>
      </c>
      <c r="C17" s="106">
        <v>1</v>
      </c>
      <c r="D17" s="104">
        <v>23500</v>
      </c>
      <c r="E17" s="105">
        <f t="shared" si="0"/>
        <v>23500</v>
      </c>
      <c r="F17" s="107"/>
      <c r="G17" s="108"/>
      <c r="H17" s="109">
        <f t="shared" si="1"/>
        <v>0</v>
      </c>
      <c r="I17" s="110" t="str">
        <f t="shared" si="2"/>
        <v/>
      </c>
      <c r="J17" s="111"/>
      <c r="K17" s="107"/>
      <c r="L17" s="306"/>
      <c r="M17" s="112"/>
      <c r="N17" s="109">
        <f t="shared" si="3"/>
        <v>0</v>
      </c>
      <c r="O17" s="110" t="str">
        <f t="shared" si="4"/>
        <v/>
      </c>
      <c r="P17" s="113"/>
      <c r="Q17" s="69"/>
      <c r="R17" s="69"/>
      <c r="S17" s="69"/>
    </row>
    <row r="18" spans="1:19" ht="38.25" customHeight="1" x14ac:dyDescent="0.2">
      <c r="A18" s="618"/>
      <c r="B18" s="239" t="s">
        <v>355</v>
      </c>
      <c r="C18" s="106">
        <v>1</v>
      </c>
      <c r="D18" s="104">
        <v>14500</v>
      </c>
      <c r="E18" s="105">
        <f t="shared" si="0"/>
        <v>14500</v>
      </c>
      <c r="F18" s="107"/>
      <c r="G18" s="108"/>
      <c r="H18" s="109">
        <f t="shared" si="1"/>
        <v>0</v>
      </c>
      <c r="I18" s="110" t="str">
        <f t="shared" si="2"/>
        <v/>
      </c>
      <c r="J18" s="111"/>
      <c r="K18" s="107"/>
      <c r="L18" s="306"/>
      <c r="M18" s="112"/>
      <c r="N18" s="109">
        <f t="shared" si="3"/>
        <v>0</v>
      </c>
      <c r="O18" s="110" t="str">
        <f t="shared" si="4"/>
        <v/>
      </c>
      <c r="P18" s="113"/>
      <c r="Q18" s="69"/>
      <c r="R18" s="69"/>
      <c r="S18" s="69"/>
    </row>
    <row r="19" spans="1:19" ht="44.25" customHeight="1" x14ac:dyDescent="0.2">
      <c r="A19" s="362" t="s">
        <v>360</v>
      </c>
      <c r="B19" s="239" t="s">
        <v>627</v>
      </c>
      <c r="C19" s="106">
        <v>1</v>
      </c>
      <c r="D19" s="104">
        <v>2000</v>
      </c>
      <c r="E19" s="105">
        <f t="shared" si="0"/>
        <v>2000</v>
      </c>
      <c r="F19" s="107"/>
      <c r="G19" s="108"/>
      <c r="H19" s="109">
        <f t="shared" si="1"/>
        <v>0</v>
      </c>
      <c r="I19" s="110" t="str">
        <f t="shared" si="2"/>
        <v/>
      </c>
      <c r="J19" s="111"/>
      <c r="K19" s="107"/>
      <c r="L19" s="306"/>
      <c r="M19" s="112"/>
      <c r="N19" s="109">
        <f t="shared" si="3"/>
        <v>0</v>
      </c>
      <c r="O19" s="110" t="str">
        <f t="shared" si="4"/>
        <v/>
      </c>
      <c r="P19" s="113"/>
      <c r="Q19" s="69"/>
      <c r="R19" s="69"/>
      <c r="S19" s="69"/>
    </row>
    <row r="20" spans="1:19" ht="18" x14ac:dyDescent="0.2">
      <c r="A20" s="618" t="s">
        <v>361</v>
      </c>
      <c r="B20" s="239" t="s">
        <v>356</v>
      </c>
      <c r="C20" s="106">
        <v>1</v>
      </c>
      <c r="D20" s="104">
        <v>12000</v>
      </c>
      <c r="E20" s="105">
        <f t="shared" si="0"/>
        <v>12000</v>
      </c>
      <c r="F20" s="107"/>
      <c r="G20" s="108"/>
      <c r="H20" s="109">
        <f t="shared" si="1"/>
        <v>0</v>
      </c>
      <c r="I20" s="110" t="str">
        <f t="shared" si="2"/>
        <v/>
      </c>
      <c r="J20" s="111"/>
      <c r="K20" s="107"/>
      <c r="L20" s="306"/>
      <c r="M20" s="112"/>
      <c r="N20" s="109">
        <f t="shared" si="3"/>
        <v>0</v>
      </c>
      <c r="O20" s="110" t="str">
        <f t="shared" si="4"/>
        <v/>
      </c>
      <c r="P20" s="113"/>
      <c r="Q20" s="69"/>
      <c r="R20" s="69"/>
      <c r="S20" s="69"/>
    </row>
    <row r="21" spans="1:19" ht="16.5" customHeight="1" x14ac:dyDescent="0.2">
      <c r="A21" s="618"/>
      <c r="B21" s="239" t="s">
        <v>613</v>
      </c>
      <c r="C21" s="106">
        <v>1</v>
      </c>
      <c r="D21" s="104">
        <v>1700</v>
      </c>
      <c r="E21" s="105">
        <f t="shared" si="0"/>
        <v>1700</v>
      </c>
      <c r="F21" s="107"/>
      <c r="G21" s="108"/>
      <c r="H21" s="109">
        <f t="shared" si="1"/>
        <v>0</v>
      </c>
      <c r="I21" s="110" t="str">
        <f t="shared" si="2"/>
        <v/>
      </c>
      <c r="J21" s="111"/>
      <c r="K21" s="107"/>
      <c r="L21" s="306"/>
      <c r="M21" s="112"/>
      <c r="N21" s="109">
        <f t="shared" si="3"/>
        <v>0</v>
      </c>
      <c r="O21" s="110" t="str">
        <f t="shared" si="4"/>
        <v/>
      </c>
      <c r="P21" s="113"/>
      <c r="Q21" s="69"/>
      <c r="R21" s="69"/>
      <c r="S21" s="69"/>
    </row>
    <row r="22" spans="1:19" ht="18" x14ac:dyDescent="0.2">
      <c r="A22" s="618"/>
      <c r="B22" s="239" t="s">
        <v>357</v>
      </c>
      <c r="C22" s="106">
        <v>1</v>
      </c>
      <c r="D22" s="104">
        <v>8500</v>
      </c>
      <c r="E22" s="105">
        <f t="shared" si="0"/>
        <v>8500</v>
      </c>
      <c r="F22" s="107"/>
      <c r="G22" s="108"/>
      <c r="H22" s="109">
        <f t="shared" si="1"/>
        <v>0</v>
      </c>
      <c r="I22" s="110" t="str">
        <f t="shared" si="2"/>
        <v/>
      </c>
      <c r="J22" s="111"/>
      <c r="K22" s="107"/>
      <c r="L22" s="306"/>
      <c r="M22" s="112"/>
      <c r="N22" s="109">
        <f t="shared" si="3"/>
        <v>0</v>
      </c>
      <c r="O22" s="110" t="str">
        <f t="shared" si="4"/>
        <v/>
      </c>
      <c r="P22" s="113"/>
      <c r="Q22" s="69"/>
      <c r="R22" s="69"/>
      <c r="S22" s="69"/>
    </row>
    <row r="23" spans="1:19" ht="18.75" thickBot="1" x14ac:dyDescent="0.25">
      <c r="A23" s="618"/>
      <c r="B23" s="239" t="s">
        <v>358</v>
      </c>
      <c r="C23" s="106">
        <v>1</v>
      </c>
      <c r="D23" s="104">
        <v>2000</v>
      </c>
      <c r="E23" s="105">
        <f t="shared" si="0"/>
        <v>2000</v>
      </c>
      <c r="F23" s="107"/>
      <c r="G23" s="343"/>
      <c r="H23" s="344">
        <f t="shared" si="1"/>
        <v>0</v>
      </c>
      <c r="I23" s="368" t="str">
        <f t="shared" si="2"/>
        <v/>
      </c>
      <c r="J23" s="449"/>
      <c r="K23" s="107"/>
      <c r="L23" s="451"/>
      <c r="M23" s="370"/>
      <c r="N23" s="344">
        <f t="shared" si="3"/>
        <v>0</v>
      </c>
      <c r="O23" s="368" t="str">
        <f t="shared" si="4"/>
        <v/>
      </c>
      <c r="P23" s="450"/>
      <c r="Q23" s="69"/>
      <c r="R23" s="69"/>
      <c r="S23" s="69"/>
    </row>
    <row r="24" spans="1:19" ht="18.75" thickBot="1" x14ac:dyDescent="0.3">
      <c r="A24" s="612" t="s">
        <v>47</v>
      </c>
      <c r="B24" s="613"/>
      <c r="C24" s="613"/>
      <c r="D24" s="613"/>
      <c r="E24" s="267">
        <f>SUM(E5:E23)</f>
        <v>171250</v>
      </c>
      <c r="F24" s="114"/>
      <c r="G24" s="324"/>
      <c r="H24" s="245">
        <f>SUM(H5:H23)</f>
        <v>0</v>
      </c>
      <c r="I24" s="369" t="str">
        <f t="shared" si="2"/>
        <v/>
      </c>
      <c r="J24" s="375"/>
      <c r="K24" s="114"/>
      <c r="L24" s="230"/>
      <c r="M24" s="245"/>
      <c r="N24" s="245">
        <f>SUM(N5:N23)</f>
        <v>0</v>
      </c>
      <c r="O24" s="369" t="str">
        <f t="shared" si="4"/>
        <v/>
      </c>
      <c r="P24" s="372"/>
      <c r="Q24" s="69"/>
      <c r="R24" s="69"/>
      <c r="S24" s="69"/>
    </row>
    <row r="25" spans="1:19" ht="15" thickBot="1" x14ac:dyDescent="0.25">
      <c r="A25" s="69"/>
      <c r="B25" s="69"/>
      <c r="C25" s="107"/>
      <c r="D25" s="266"/>
      <c r="E25" s="107"/>
      <c r="F25" s="87"/>
      <c r="G25" s="107"/>
      <c r="H25" s="107"/>
      <c r="I25" s="107"/>
      <c r="J25" s="69"/>
      <c r="K25" s="87"/>
      <c r="L25" s="69"/>
      <c r="M25" s="107"/>
      <c r="N25" s="107"/>
      <c r="O25" s="107"/>
      <c r="P25" s="69"/>
      <c r="Q25" s="69"/>
      <c r="R25" s="69"/>
      <c r="S25" s="69"/>
    </row>
    <row r="26" spans="1:19" ht="18" x14ac:dyDescent="0.25">
      <c r="A26" s="149" t="s">
        <v>496</v>
      </c>
      <c r="B26" s="166"/>
      <c r="C26" s="268"/>
      <c r="D26" s="268"/>
      <c r="E26" s="268"/>
      <c r="F26" s="69"/>
      <c r="G26" s="107"/>
      <c r="H26" s="107"/>
      <c r="I26" s="107"/>
      <c r="J26" s="69"/>
      <c r="K26" s="69"/>
      <c r="L26" s="69"/>
      <c r="M26" s="107"/>
      <c r="N26" s="107"/>
      <c r="O26" s="107"/>
      <c r="P26" s="69"/>
      <c r="Q26" s="69"/>
      <c r="R26" s="69"/>
      <c r="S26" s="69"/>
    </row>
    <row r="27" spans="1:19" ht="18" x14ac:dyDescent="0.25">
      <c r="A27" s="167" t="s">
        <v>498</v>
      </c>
      <c r="B27" s="161"/>
      <c r="C27" s="268"/>
      <c r="D27" s="268"/>
      <c r="E27" s="268"/>
      <c r="F27" s="69"/>
      <c r="G27" s="107"/>
      <c r="H27" s="107"/>
      <c r="I27" s="107"/>
      <c r="J27" s="69"/>
      <c r="K27" s="69"/>
      <c r="L27" s="69"/>
      <c r="M27" s="107"/>
      <c r="N27" s="107"/>
      <c r="O27" s="107"/>
      <c r="P27" s="69"/>
      <c r="Q27" s="69"/>
      <c r="R27" s="69"/>
      <c r="S27" s="69"/>
    </row>
    <row r="28" spans="1:19" ht="18" x14ac:dyDescent="0.25">
      <c r="A28" s="155" t="s">
        <v>497</v>
      </c>
      <c r="B28" s="161"/>
      <c r="C28" s="268"/>
      <c r="D28" s="268"/>
      <c r="E28" s="268"/>
      <c r="F28" s="69"/>
      <c r="G28" s="107"/>
      <c r="H28" s="107"/>
      <c r="I28" s="107"/>
      <c r="J28" s="69"/>
      <c r="K28" s="69"/>
      <c r="L28" s="69"/>
      <c r="M28" s="107"/>
      <c r="N28" s="107"/>
      <c r="O28" s="107"/>
      <c r="P28" s="69"/>
      <c r="Q28" s="69"/>
      <c r="R28" s="69"/>
      <c r="S28" s="69"/>
    </row>
    <row r="29" spans="1:19" ht="18.75" thickBot="1" x14ac:dyDescent="0.3">
      <c r="A29" s="162" t="s">
        <v>614</v>
      </c>
      <c r="B29" s="164"/>
      <c r="C29" s="268"/>
      <c r="D29" s="268"/>
      <c r="E29" s="268"/>
      <c r="F29" s="69"/>
      <c r="G29" s="107"/>
      <c r="H29" s="107"/>
      <c r="I29" s="107"/>
      <c r="J29" s="69"/>
      <c r="K29" s="69"/>
      <c r="L29" s="69"/>
      <c r="M29" s="107"/>
      <c r="N29" s="107"/>
      <c r="O29" s="107"/>
      <c r="P29" s="69"/>
      <c r="Q29" s="69"/>
      <c r="R29" s="69"/>
      <c r="S29" s="69"/>
    </row>
    <row r="30" spans="1:19" x14ac:dyDescent="0.2">
      <c r="A30" s="69"/>
      <c r="B30" s="69"/>
      <c r="C30" s="107"/>
      <c r="D30" s="266"/>
      <c r="E30" s="107"/>
      <c r="F30" s="69"/>
      <c r="G30" s="107"/>
      <c r="H30" s="107"/>
      <c r="I30" s="107"/>
      <c r="J30" s="69"/>
      <c r="K30" s="69"/>
      <c r="L30" s="69"/>
      <c r="M30" s="107"/>
      <c r="N30" s="107"/>
      <c r="O30" s="107"/>
      <c r="P30" s="69"/>
      <c r="Q30" s="69"/>
      <c r="R30" s="69"/>
      <c r="S30" s="69"/>
    </row>
    <row r="31" spans="1:19" x14ac:dyDescent="0.2">
      <c r="E31" s="243"/>
    </row>
    <row r="32" spans="1:19" x14ac:dyDescent="0.2">
      <c r="E32" s="243"/>
    </row>
    <row r="33" spans="5:5" x14ac:dyDescent="0.2">
      <c r="E33" s="243"/>
    </row>
    <row r="34" spans="5:5" x14ac:dyDescent="0.2">
      <c r="E34" s="243"/>
    </row>
    <row r="35" spans="5:5" x14ac:dyDescent="0.2">
      <c r="E35" s="243"/>
    </row>
    <row r="36" spans="5:5" x14ac:dyDescent="0.2">
      <c r="E36" s="243"/>
    </row>
    <row r="37" spans="5:5" x14ac:dyDescent="0.2">
      <c r="E37" s="243"/>
    </row>
    <row r="38" spans="5:5" x14ac:dyDescent="0.2">
      <c r="E38" s="243"/>
    </row>
    <row r="39" spans="5:5" x14ac:dyDescent="0.2">
      <c r="E39" s="243"/>
    </row>
    <row r="40" spans="5:5" x14ac:dyDescent="0.2">
      <c r="E40" s="243"/>
    </row>
    <row r="41" spans="5:5" x14ac:dyDescent="0.2">
      <c r="E41" s="243"/>
    </row>
    <row r="42" spans="5:5" x14ac:dyDescent="0.2">
      <c r="E42" s="243"/>
    </row>
    <row r="43" spans="5:5" x14ac:dyDescent="0.2">
      <c r="E43" s="243"/>
    </row>
    <row r="44" spans="5:5" x14ac:dyDescent="0.2">
      <c r="E44" s="243"/>
    </row>
    <row r="45" spans="5:5" x14ac:dyDescent="0.2">
      <c r="E45" s="243"/>
    </row>
    <row r="46" spans="5:5" x14ac:dyDescent="0.2">
      <c r="E46" s="243"/>
    </row>
    <row r="47" spans="5:5" x14ac:dyDescent="0.2">
      <c r="E47" s="243"/>
    </row>
    <row r="48" spans="5:5" x14ac:dyDescent="0.2">
      <c r="E48" s="243"/>
    </row>
    <row r="49" spans="5:5" x14ac:dyDescent="0.2">
      <c r="E49" s="243"/>
    </row>
    <row r="50" spans="5:5" x14ac:dyDescent="0.2">
      <c r="E50" s="243"/>
    </row>
    <row r="51" spans="5:5" x14ac:dyDescent="0.2">
      <c r="E51" s="243"/>
    </row>
    <row r="52" spans="5:5" x14ac:dyDescent="0.2">
      <c r="E52" s="243"/>
    </row>
    <row r="53" spans="5:5" x14ac:dyDescent="0.2">
      <c r="E53" s="243"/>
    </row>
    <row r="54" spans="5:5" x14ac:dyDescent="0.2">
      <c r="E54" s="243"/>
    </row>
    <row r="55" spans="5:5" x14ac:dyDescent="0.2">
      <c r="E55" s="243"/>
    </row>
    <row r="56" spans="5:5" x14ac:dyDescent="0.2">
      <c r="E56" s="243"/>
    </row>
    <row r="57" spans="5:5" x14ac:dyDescent="0.2">
      <c r="E57" s="243"/>
    </row>
    <row r="58" spans="5:5" x14ac:dyDescent="0.2">
      <c r="E58" s="243"/>
    </row>
    <row r="59" spans="5:5" x14ac:dyDescent="0.2">
      <c r="E59" s="243"/>
    </row>
    <row r="60" spans="5:5" x14ac:dyDescent="0.2">
      <c r="E60" s="243"/>
    </row>
    <row r="61" spans="5:5" x14ac:dyDescent="0.2">
      <c r="E61" s="243"/>
    </row>
    <row r="62" spans="5:5" x14ac:dyDescent="0.2">
      <c r="E62" s="243"/>
    </row>
    <row r="63" spans="5:5" x14ac:dyDescent="0.2">
      <c r="E63" s="243"/>
    </row>
    <row r="64" spans="5:5" x14ac:dyDescent="0.2">
      <c r="E64" s="243"/>
    </row>
    <row r="65" spans="5:5" x14ac:dyDescent="0.2">
      <c r="E65" s="243"/>
    </row>
    <row r="66" spans="5:5" x14ac:dyDescent="0.2">
      <c r="E66" s="243"/>
    </row>
    <row r="67" spans="5:5" x14ac:dyDescent="0.2">
      <c r="E67" s="243"/>
    </row>
    <row r="68" spans="5:5" x14ac:dyDescent="0.2">
      <c r="E68" s="243"/>
    </row>
    <row r="69" spans="5:5" x14ac:dyDescent="0.2">
      <c r="E69" s="243"/>
    </row>
    <row r="70" spans="5:5" x14ac:dyDescent="0.2">
      <c r="E70" s="243"/>
    </row>
    <row r="71" spans="5:5" x14ac:dyDescent="0.2">
      <c r="E71" s="243"/>
    </row>
    <row r="72" spans="5:5" x14ac:dyDescent="0.2">
      <c r="E72" s="243"/>
    </row>
    <row r="73" spans="5:5" x14ac:dyDescent="0.2">
      <c r="E73" s="243"/>
    </row>
    <row r="74" spans="5:5" x14ac:dyDescent="0.2">
      <c r="E74" s="243"/>
    </row>
    <row r="75" spans="5:5" x14ac:dyDescent="0.2">
      <c r="E75" s="243"/>
    </row>
    <row r="76" spans="5:5" x14ac:dyDescent="0.2">
      <c r="E76" s="243"/>
    </row>
    <row r="77" spans="5:5" x14ac:dyDescent="0.2">
      <c r="E77" s="243"/>
    </row>
    <row r="78" spans="5:5" x14ac:dyDescent="0.2">
      <c r="E78" s="243"/>
    </row>
    <row r="79" spans="5:5" x14ac:dyDescent="0.2">
      <c r="E79" s="243"/>
    </row>
    <row r="80" spans="5:5" x14ac:dyDescent="0.2">
      <c r="E80" s="243"/>
    </row>
    <row r="81" spans="5:5" x14ac:dyDescent="0.2">
      <c r="E81" s="243"/>
    </row>
    <row r="82" spans="5:5" x14ac:dyDescent="0.2">
      <c r="E82" s="243"/>
    </row>
    <row r="83" spans="5:5" x14ac:dyDescent="0.2">
      <c r="E83" s="243"/>
    </row>
    <row r="84" spans="5:5" x14ac:dyDescent="0.2">
      <c r="E84" s="243"/>
    </row>
    <row r="85" spans="5:5" x14ac:dyDescent="0.2">
      <c r="E85" s="243"/>
    </row>
    <row r="86" spans="5:5" x14ac:dyDescent="0.2">
      <c r="E86" s="243"/>
    </row>
    <row r="87" spans="5:5" x14ac:dyDescent="0.2">
      <c r="E87" s="243"/>
    </row>
    <row r="88" spans="5:5" x14ac:dyDescent="0.2">
      <c r="E88" s="243"/>
    </row>
    <row r="89" spans="5:5" x14ac:dyDescent="0.2">
      <c r="E89" s="243"/>
    </row>
    <row r="90" spans="5:5" x14ac:dyDescent="0.2">
      <c r="E90" s="243"/>
    </row>
    <row r="91" spans="5:5" x14ac:dyDescent="0.2">
      <c r="E91" s="243"/>
    </row>
    <row r="92" spans="5:5" x14ac:dyDescent="0.2">
      <c r="E92" s="243"/>
    </row>
    <row r="93" spans="5:5" x14ac:dyDescent="0.2">
      <c r="E93" s="243"/>
    </row>
    <row r="94" spans="5:5" x14ac:dyDescent="0.2">
      <c r="E94" s="243"/>
    </row>
    <row r="95" spans="5:5" x14ac:dyDescent="0.2">
      <c r="E95" s="243"/>
    </row>
    <row r="96" spans="5:5" x14ac:dyDescent="0.2">
      <c r="E96" s="243"/>
    </row>
    <row r="97" spans="5:5" x14ac:dyDescent="0.2">
      <c r="E97" s="243"/>
    </row>
    <row r="98" spans="5:5" x14ac:dyDescent="0.2">
      <c r="E98" s="243"/>
    </row>
    <row r="99" spans="5:5" x14ac:dyDescent="0.2">
      <c r="E99" s="243"/>
    </row>
    <row r="100" spans="5:5" x14ac:dyDescent="0.2">
      <c r="E100" s="243"/>
    </row>
    <row r="101" spans="5:5" x14ac:dyDescent="0.2">
      <c r="E101" s="243"/>
    </row>
    <row r="102" spans="5:5" x14ac:dyDescent="0.2">
      <c r="E102" s="243"/>
    </row>
    <row r="103" spans="5:5" x14ac:dyDescent="0.2">
      <c r="E103" s="243"/>
    </row>
    <row r="104" spans="5:5" x14ac:dyDescent="0.2">
      <c r="E104" s="243"/>
    </row>
    <row r="105" spans="5:5" x14ac:dyDescent="0.2">
      <c r="E105" s="243"/>
    </row>
    <row r="106" spans="5:5" x14ac:dyDescent="0.2">
      <c r="E106" s="243"/>
    </row>
    <row r="107" spans="5:5" x14ac:dyDescent="0.2">
      <c r="E107" s="243"/>
    </row>
    <row r="108" spans="5:5" x14ac:dyDescent="0.2">
      <c r="E108" s="243"/>
    </row>
    <row r="109" spans="5:5" x14ac:dyDescent="0.2">
      <c r="E109" s="243"/>
    </row>
    <row r="110" spans="5:5" x14ac:dyDescent="0.2">
      <c r="E110" s="243"/>
    </row>
    <row r="111" spans="5:5" x14ac:dyDescent="0.2">
      <c r="E111" s="243"/>
    </row>
    <row r="112" spans="5:5" x14ac:dyDescent="0.2">
      <c r="E112" s="243"/>
    </row>
    <row r="113" spans="5:5" x14ac:dyDescent="0.2">
      <c r="E113" s="243"/>
    </row>
    <row r="114" spans="5:5" x14ac:dyDescent="0.2">
      <c r="E114" s="243"/>
    </row>
    <row r="115" spans="5:5" x14ac:dyDescent="0.2">
      <c r="E115" s="243"/>
    </row>
    <row r="116" spans="5:5" x14ac:dyDescent="0.2">
      <c r="E116" s="243"/>
    </row>
    <row r="117" spans="5:5" x14ac:dyDescent="0.2">
      <c r="E117" s="243"/>
    </row>
    <row r="118" spans="5:5" x14ac:dyDescent="0.2">
      <c r="E118" s="243"/>
    </row>
    <row r="119" spans="5:5" x14ac:dyDescent="0.2">
      <c r="E119" s="243"/>
    </row>
    <row r="120" spans="5:5" x14ac:dyDescent="0.2">
      <c r="E120" s="243"/>
    </row>
    <row r="121" spans="5:5" x14ac:dyDescent="0.2">
      <c r="E121" s="243"/>
    </row>
    <row r="122" spans="5:5" x14ac:dyDescent="0.2">
      <c r="E122" s="243"/>
    </row>
    <row r="123" spans="5:5" x14ac:dyDescent="0.2">
      <c r="E123" s="243"/>
    </row>
    <row r="124" spans="5:5" x14ac:dyDescent="0.2">
      <c r="E124" s="243"/>
    </row>
    <row r="125" spans="5:5" x14ac:dyDescent="0.2">
      <c r="E125" s="243"/>
    </row>
    <row r="126" spans="5:5" x14ac:dyDescent="0.2">
      <c r="E126" s="243"/>
    </row>
    <row r="127" spans="5:5" x14ac:dyDescent="0.2">
      <c r="E127" s="243"/>
    </row>
    <row r="128" spans="5:5" x14ac:dyDescent="0.2">
      <c r="E128" s="243"/>
    </row>
    <row r="129" spans="5:5" x14ac:dyDescent="0.2">
      <c r="E129" s="243"/>
    </row>
    <row r="130" spans="5:5" x14ac:dyDescent="0.2">
      <c r="E130" s="243"/>
    </row>
    <row r="131" spans="5:5" x14ac:dyDescent="0.2">
      <c r="E131" s="243"/>
    </row>
    <row r="132" spans="5:5" x14ac:dyDescent="0.2">
      <c r="E132" s="243"/>
    </row>
    <row r="133" spans="5:5" x14ac:dyDescent="0.2">
      <c r="E133" s="243"/>
    </row>
    <row r="134" spans="5:5" x14ac:dyDescent="0.2">
      <c r="E134" s="243"/>
    </row>
    <row r="135" spans="5:5" x14ac:dyDescent="0.2">
      <c r="E135" s="243"/>
    </row>
    <row r="136" spans="5:5" x14ac:dyDescent="0.2">
      <c r="E136" s="243"/>
    </row>
    <row r="137" spans="5:5" x14ac:dyDescent="0.2">
      <c r="E137" s="243"/>
    </row>
    <row r="138" spans="5:5" x14ac:dyDescent="0.2">
      <c r="E138" s="243"/>
    </row>
    <row r="139" spans="5:5" x14ac:dyDescent="0.2">
      <c r="E139" s="243"/>
    </row>
    <row r="140" spans="5:5" x14ac:dyDescent="0.2">
      <c r="E140" s="243"/>
    </row>
    <row r="141" spans="5:5" x14ac:dyDescent="0.2">
      <c r="E141" s="243"/>
    </row>
    <row r="142" spans="5:5" x14ac:dyDescent="0.2">
      <c r="E142" s="243"/>
    </row>
    <row r="143" spans="5:5" x14ac:dyDescent="0.2">
      <c r="E143" s="243"/>
    </row>
    <row r="144" spans="5:5" x14ac:dyDescent="0.2">
      <c r="E144" s="243"/>
    </row>
    <row r="145" spans="5:5" x14ac:dyDescent="0.2">
      <c r="E145" s="243"/>
    </row>
    <row r="146" spans="5:5" x14ac:dyDescent="0.2">
      <c r="E146" s="243"/>
    </row>
    <row r="147" spans="5:5" x14ac:dyDescent="0.2">
      <c r="E147" s="243"/>
    </row>
    <row r="148" spans="5:5" x14ac:dyDescent="0.2">
      <c r="E148" s="243"/>
    </row>
    <row r="149" spans="5:5" x14ac:dyDescent="0.2">
      <c r="E149" s="243"/>
    </row>
    <row r="150" spans="5:5" x14ac:dyDescent="0.2">
      <c r="E150" s="243"/>
    </row>
    <row r="151" spans="5:5" x14ac:dyDescent="0.2">
      <c r="E151" s="243"/>
    </row>
    <row r="152" spans="5:5" x14ac:dyDescent="0.2">
      <c r="E152" s="243"/>
    </row>
    <row r="153" spans="5:5" x14ac:dyDescent="0.2">
      <c r="E153" s="243"/>
    </row>
    <row r="154" spans="5:5" x14ac:dyDescent="0.2">
      <c r="E154" s="243"/>
    </row>
    <row r="155" spans="5:5" x14ac:dyDescent="0.2">
      <c r="E155" s="243"/>
    </row>
    <row r="156" spans="5:5" x14ac:dyDescent="0.2">
      <c r="E156" s="243"/>
    </row>
    <row r="157" spans="5:5" x14ac:dyDescent="0.2">
      <c r="E157" s="243"/>
    </row>
    <row r="158" spans="5:5" x14ac:dyDescent="0.2">
      <c r="E158" s="243"/>
    </row>
    <row r="159" spans="5:5" x14ac:dyDescent="0.2">
      <c r="E159" s="243"/>
    </row>
    <row r="160" spans="5:5" x14ac:dyDescent="0.2">
      <c r="E160" s="243"/>
    </row>
    <row r="161" spans="5:5" x14ac:dyDescent="0.2">
      <c r="E161" s="243"/>
    </row>
    <row r="162" spans="5:5" x14ac:dyDescent="0.2">
      <c r="E162" s="243"/>
    </row>
    <row r="163" spans="5:5" x14ac:dyDescent="0.2">
      <c r="E163" s="243"/>
    </row>
    <row r="164" spans="5:5" x14ac:dyDescent="0.2">
      <c r="E164" s="243"/>
    </row>
    <row r="165" spans="5:5" x14ac:dyDescent="0.2">
      <c r="E165" s="243"/>
    </row>
    <row r="166" spans="5:5" x14ac:dyDescent="0.2">
      <c r="E166" s="243"/>
    </row>
    <row r="167" spans="5:5" x14ac:dyDescent="0.2">
      <c r="E167" s="243"/>
    </row>
    <row r="168" spans="5:5" x14ac:dyDescent="0.2">
      <c r="E168" s="243"/>
    </row>
    <row r="169" spans="5:5" x14ac:dyDescent="0.2">
      <c r="E169" s="243"/>
    </row>
    <row r="170" spans="5:5" x14ac:dyDescent="0.2">
      <c r="E170" s="243"/>
    </row>
    <row r="171" spans="5:5" x14ac:dyDescent="0.2">
      <c r="E171" s="243"/>
    </row>
    <row r="172" spans="5:5" x14ac:dyDescent="0.2">
      <c r="E172" s="243"/>
    </row>
    <row r="173" spans="5:5" x14ac:dyDescent="0.2">
      <c r="E173" s="243"/>
    </row>
    <row r="174" spans="5:5" x14ac:dyDescent="0.2">
      <c r="E174" s="243"/>
    </row>
    <row r="175" spans="5:5" x14ac:dyDescent="0.2">
      <c r="E175" s="243"/>
    </row>
    <row r="176" spans="5:5" x14ac:dyDescent="0.2">
      <c r="E176" s="243"/>
    </row>
    <row r="177" spans="5:5" x14ac:dyDescent="0.2">
      <c r="E177" s="243"/>
    </row>
    <row r="178" spans="5:5" x14ac:dyDescent="0.2">
      <c r="E178" s="243"/>
    </row>
    <row r="179" spans="5:5" x14ac:dyDescent="0.2">
      <c r="E179" s="243"/>
    </row>
    <row r="180" spans="5:5" x14ac:dyDescent="0.2">
      <c r="E180" s="243"/>
    </row>
    <row r="181" spans="5:5" x14ac:dyDescent="0.2">
      <c r="E181" s="243"/>
    </row>
    <row r="182" spans="5:5" x14ac:dyDescent="0.2">
      <c r="E182" s="243"/>
    </row>
    <row r="183" spans="5:5" x14ac:dyDescent="0.2">
      <c r="E183" s="243"/>
    </row>
    <row r="184" spans="5:5" x14ac:dyDescent="0.2">
      <c r="E184" s="243"/>
    </row>
    <row r="185" spans="5:5" x14ac:dyDescent="0.2">
      <c r="E185" s="243"/>
    </row>
    <row r="186" spans="5:5" x14ac:dyDescent="0.2">
      <c r="E186" s="243"/>
    </row>
    <row r="187" spans="5:5" x14ac:dyDescent="0.2">
      <c r="E187" s="243"/>
    </row>
    <row r="188" spans="5:5" x14ac:dyDescent="0.2">
      <c r="E188" s="243"/>
    </row>
    <row r="189" spans="5:5" x14ac:dyDescent="0.2">
      <c r="E189" s="243"/>
    </row>
    <row r="190" spans="5:5" x14ac:dyDescent="0.2">
      <c r="E190" s="243"/>
    </row>
    <row r="191" spans="5:5" x14ac:dyDescent="0.2">
      <c r="E191" s="243"/>
    </row>
    <row r="192" spans="5:5" x14ac:dyDescent="0.2">
      <c r="E192" s="243"/>
    </row>
    <row r="193" spans="5:5" x14ac:dyDescent="0.2">
      <c r="E193" s="243"/>
    </row>
    <row r="194" spans="5:5" x14ac:dyDescent="0.2">
      <c r="E194" s="243"/>
    </row>
    <row r="195" spans="5:5" x14ac:dyDescent="0.2">
      <c r="E195" s="243"/>
    </row>
    <row r="196" spans="5:5" x14ac:dyDescent="0.2">
      <c r="E196" s="243"/>
    </row>
    <row r="197" spans="5:5" x14ac:dyDescent="0.2">
      <c r="E197" s="243"/>
    </row>
    <row r="198" spans="5:5" x14ac:dyDescent="0.2">
      <c r="E198" s="243"/>
    </row>
    <row r="199" spans="5:5" x14ac:dyDescent="0.2">
      <c r="E199" s="243"/>
    </row>
    <row r="200" spans="5:5" x14ac:dyDescent="0.2">
      <c r="E200" s="243"/>
    </row>
    <row r="201" spans="5:5" x14ac:dyDescent="0.2">
      <c r="E201" s="243"/>
    </row>
    <row r="202" spans="5:5" x14ac:dyDescent="0.2">
      <c r="E202" s="243"/>
    </row>
    <row r="203" spans="5:5" x14ac:dyDescent="0.2">
      <c r="E203" s="243"/>
    </row>
    <row r="204" spans="5:5" x14ac:dyDescent="0.2">
      <c r="E204" s="243"/>
    </row>
    <row r="205" spans="5:5" x14ac:dyDescent="0.2">
      <c r="E205" s="243"/>
    </row>
    <row r="206" spans="5:5" x14ac:dyDescent="0.2">
      <c r="E206" s="243"/>
    </row>
    <row r="207" spans="5:5" x14ac:dyDescent="0.2">
      <c r="E207" s="243"/>
    </row>
    <row r="208" spans="5:5" x14ac:dyDescent="0.2">
      <c r="E208" s="243"/>
    </row>
    <row r="209" spans="5:5" x14ac:dyDescent="0.2">
      <c r="E209" s="243"/>
    </row>
    <row r="210" spans="5:5" x14ac:dyDescent="0.2">
      <c r="E210" s="243"/>
    </row>
    <row r="211" spans="5:5" x14ac:dyDescent="0.2">
      <c r="E211" s="243"/>
    </row>
    <row r="212" spans="5:5" x14ac:dyDescent="0.2">
      <c r="E212" s="243"/>
    </row>
    <row r="213" spans="5:5" x14ac:dyDescent="0.2">
      <c r="E213" s="243"/>
    </row>
    <row r="214" spans="5:5" x14ac:dyDescent="0.2">
      <c r="E214" s="243"/>
    </row>
    <row r="215" spans="5:5" x14ac:dyDescent="0.2">
      <c r="E215" s="243"/>
    </row>
    <row r="216" spans="5:5" x14ac:dyDescent="0.2">
      <c r="E216" s="243"/>
    </row>
    <row r="217" spans="5:5" x14ac:dyDescent="0.2">
      <c r="E217" s="243"/>
    </row>
    <row r="218" spans="5:5" x14ac:dyDescent="0.2">
      <c r="E218" s="243"/>
    </row>
    <row r="219" spans="5:5" x14ac:dyDescent="0.2">
      <c r="E219" s="243"/>
    </row>
    <row r="220" spans="5:5" x14ac:dyDescent="0.2">
      <c r="E220" s="243"/>
    </row>
    <row r="221" spans="5:5" x14ac:dyDescent="0.2">
      <c r="E221" s="243"/>
    </row>
    <row r="222" spans="5:5" x14ac:dyDescent="0.2">
      <c r="E222" s="243"/>
    </row>
    <row r="223" spans="5:5" x14ac:dyDescent="0.2">
      <c r="E223" s="243"/>
    </row>
    <row r="224" spans="5:5" x14ac:dyDescent="0.2">
      <c r="E224" s="243"/>
    </row>
    <row r="225" spans="5:5" x14ac:dyDescent="0.2">
      <c r="E225" s="243"/>
    </row>
    <row r="226" spans="5:5" x14ac:dyDescent="0.2">
      <c r="E226" s="243"/>
    </row>
    <row r="227" spans="5:5" x14ac:dyDescent="0.2">
      <c r="E227" s="243"/>
    </row>
    <row r="228" spans="5:5" x14ac:dyDescent="0.2">
      <c r="E228" s="243"/>
    </row>
    <row r="229" spans="5:5" x14ac:dyDescent="0.2">
      <c r="E229" s="243"/>
    </row>
    <row r="230" spans="5:5" x14ac:dyDescent="0.2">
      <c r="E230" s="243"/>
    </row>
    <row r="231" spans="5:5" x14ac:dyDescent="0.2">
      <c r="E231" s="243"/>
    </row>
    <row r="232" spans="5:5" x14ac:dyDescent="0.2">
      <c r="E232" s="243"/>
    </row>
    <row r="233" spans="5:5" x14ac:dyDescent="0.2">
      <c r="E233" s="243"/>
    </row>
    <row r="234" spans="5:5" x14ac:dyDescent="0.2">
      <c r="E234" s="243"/>
    </row>
    <row r="235" spans="5:5" x14ac:dyDescent="0.2">
      <c r="E235" s="243"/>
    </row>
    <row r="236" spans="5:5" x14ac:dyDescent="0.2">
      <c r="E236" s="243"/>
    </row>
    <row r="237" spans="5:5" x14ac:dyDescent="0.2">
      <c r="E237" s="243"/>
    </row>
    <row r="238" spans="5:5" x14ac:dyDescent="0.2">
      <c r="E238" s="243"/>
    </row>
    <row r="239" spans="5:5" x14ac:dyDescent="0.2">
      <c r="E239" s="243"/>
    </row>
    <row r="240" spans="5:5" x14ac:dyDescent="0.2">
      <c r="E240" s="243"/>
    </row>
    <row r="241" spans="5:5" x14ac:dyDescent="0.2">
      <c r="E241" s="243"/>
    </row>
    <row r="242" spans="5:5" x14ac:dyDescent="0.2">
      <c r="E242" s="243"/>
    </row>
    <row r="243" spans="5:5" x14ac:dyDescent="0.2">
      <c r="E243" s="243"/>
    </row>
    <row r="244" spans="5:5" x14ac:dyDescent="0.2">
      <c r="E244" s="243"/>
    </row>
    <row r="245" spans="5:5" x14ac:dyDescent="0.2">
      <c r="E245" s="243"/>
    </row>
    <row r="246" spans="5:5" x14ac:dyDescent="0.2">
      <c r="E246" s="243"/>
    </row>
    <row r="247" spans="5:5" x14ac:dyDescent="0.2">
      <c r="E247" s="243"/>
    </row>
    <row r="248" spans="5:5" x14ac:dyDescent="0.2">
      <c r="E248" s="243"/>
    </row>
    <row r="249" spans="5:5" x14ac:dyDescent="0.2">
      <c r="E249" s="243"/>
    </row>
    <row r="250" spans="5:5" x14ac:dyDescent="0.2">
      <c r="E250" s="243"/>
    </row>
    <row r="251" spans="5:5" x14ac:dyDescent="0.2">
      <c r="E251" s="243"/>
    </row>
    <row r="252" spans="5:5" x14ac:dyDescent="0.2">
      <c r="E252" s="243"/>
    </row>
    <row r="253" spans="5:5" x14ac:dyDescent="0.2">
      <c r="E253" s="243"/>
    </row>
    <row r="254" spans="5:5" x14ac:dyDescent="0.2">
      <c r="E254" s="243"/>
    </row>
    <row r="255" spans="5:5" x14ac:dyDescent="0.2">
      <c r="E255" s="243"/>
    </row>
    <row r="256" spans="5:5" x14ac:dyDescent="0.2">
      <c r="E256" s="243"/>
    </row>
    <row r="257" spans="5:5" x14ac:dyDescent="0.2">
      <c r="E257" s="243"/>
    </row>
    <row r="258" spans="5:5" x14ac:dyDescent="0.2">
      <c r="E258" s="243"/>
    </row>
    <row r="259" spans="5:5" x14ac:dyDescent="0.2">
      <c r="E259" s="243"/>
    </row>
    <row r="260" spans="5:5" x14ac:dyDescent="0.2">
      <c r="E260" s="243"/>
    </row>
    <row r="261" spans="5:5" x14ac:dyDescent="0.2">
      <c r="E261" s="243"/>
    </row>
    <row r="262" spans="5:5" x14ac:dyDescent="0.2">
      <c r="E262" s="243"/>
    </row>
    <row r="263" spans="5:5" x14ac:dyDescent="0.2">
      <c r="E263" s="243"/>
    </row>
    <row r="264" spans="5:5" x14ac:dyDescent="0.2">
      <c r="E264" s="243"/>
    </row>
    <row r="265" spans="5:5" x14ac:dyDescent="0.2">
      <c r="E265" s="243"/>
    </row>
    <row r="266" spans="5:5" x14ac:dyDescent="0.2">
      <c r="E266" s="243"/>
    </row>
    <row r="267" spans="5:5" x14ac:dyDescent="0.2">
      <c r="E267" s="243"/>
    </row>
    <row r="268" spans="5:5" x14ac:dyDescent="0.2">
      <c r="E268" s="243"/>
    </row>
    <row r="269" spans="5:5" x14ac:dyDescent="0.2">
      <c r="E269" s="243"/>
    </row>
    <row r="270" spans="5:5" x14ac:dyDescent="0.2">
      <c r="E270" s="243"/>
    </row>
    <row r="271" spans="5:5" x14ac:dyDescent="0.2">
      <c r="E271" s="243"/>
    </row>
    <row r="272" spans="5:5" x14ac:dyDescent="0.2">
      <c r="E272" s="243"/>
    </row>
    <row r="273" spans="5:5" x14ac:dyDescent="0.2">
      <c r="E273" s="243"/>
    </row>
    <row r="274" spans="5:5" x14ac:dyDescent="0.2">
      <c r="E274" s="243"/>
    </row>
    <row r="275" spans="5:5" x14ac:dyDescent="0.2">
      <c r="E275" s="243"/>
    </row>
    <row r="276" spans="5:5" x14ac:dyDescent="0.2">
      <c r="E276" s="243"/>
    </row>
    <row r="277" spans="5:5" x14ac:dyDescent="0.2">
      <c r="E277" s="243"/>
    </row>
    <row r="278" spans="5:5" x14ac:dyDescent="0.2">
      <c r="E278" s="243"/>
    </row>
    <row r="279" spans="5:5" x14ac:dyDescent="0.2">
      <c r="E279" s="243"/>
    </row>
    <row r="280" spans="5:5" x14ac:dyDescent="0.2">
      <c r="E280" s="243"/>
    </row>
    <row r="281" spans="5:5" x14ac:dyDescent="0.2">
      <c r="E281" s="243"/>
    </row>
    <row r="282" spans="5:5" x14ac:dyDescent="0.2">
      <c r="E282" s="243"/>
    </row>
    <row r="283" spans="5:5" x14ac:dyDescent="0.2">
      <c r="E283" s="243"/>
    </row>
    <row r="284" spans="5:5" x14ac:dyDescent="0.2">
      <c r="E284" s="243"/>
    </row>
    <row r="285" spans="5:5" x14ac:dyDescent="0.2">
      <c r="E285" s="243"/>
    </row>
    <row r="286" spans="5:5" x14ac:dyDescent="0.2">
      <c r="E286" s="243"/>
    </row>
    <row r="287" spans="5:5" x14ac:dyDescent="0.2">
      <c r="E287" s="243"/>
    </row>
    <row r="288" spans="5:5" x14ac:dyDescent="0.2">
      <c r="E288" s="243"/>
    </row>
    <row r="289" spans="5:5" x14ac:dyDescent="0.2">
      <c r="E289" s="243"/>
    </row>
    <row r="290" spans="5:5" x14ac:dyDescent="0.2">
      <c r="E290" s="243"/>
    </row>
    <row r="291" spans="5:5" x14ac:dyDescent="0.2">
      <c r="E291" s="243"/>
    </row>
    <row r="292" spans="5:5" x14ac:dyDescent="0.2">
      <c r="E292" s="243"/>
    </row>
    <row r="293" spans="5:5" x14ac:dyDescent="0.2">
      <c r="E293" s="243"/>
    </row>
    <row r="294" spans="5:5" x14ac:dyDescent="0.2">
      <c r="E294" s="243"/>
    </row>
    <row r="295" spans="5:5" x14ac:dyDescent="0.2">
      <c r="E295" s="243"/>
    </row>
    <row r="296" spans="5:5" x14ac:dyDescent="0.2">
      <c r="E296" s="243"/>
    </row>
    <row r="297" spans="5:5" x14ac:dyDescent="0.2">
      <c r="E297" s="243"/>
    </row>
    <row r="298" spans="5:5" x14ac:dyDescent="0.2">
      <c r="E298" s="243"/>
    </row>
    <row r="299" spans="5:5" x14ac:dyDescent="0.2">
      <c r="E299" s="243"/>
    </row>
    <row r="300" spans="5:5" x14ac:dyDescent="0.2">
      <c r="E300" s="243"/>
    </row>
    <row r="301" spans="5:5" x14ac:dyDescent="0.2">
      <c r="E301" s="243"/>
    </row>
    <row r="302" spans="5:5" x14ac:dyDescent="0.2">
      <c r="E302" s="243"/>
    </row>
    <row r="303" spans="5:5" x14ac:dyDescent="0.2">
      <c r="E303" s="243"/>
    </row>
    <row r="304" spans="5:5" x14ac:dyDescent="0.2">
      <c r="E304" s="243"/>
    </row>
    <row r="305" spans="5:5" x14ac:dyDescent="0.2">
      <c r="E305" s="243"/>
    </row>
    <row r="306" spans="5:5" x14ac:dyDescent="0.2">
      <c r="E306" s="243"/>
    </row>
    <row r="307" spans="5:5" x14ac:dyDescent="0.2">
      <c r="E307" s="243"/>
    </row>
    <row r="308" spans="5:5" x14ac:dyDescent="0.2">
      <c r="E308" s="243"/>
    </row>
    <row r="309" spans="5:5" x14ac:dyDescent="0.2">
      <c r="E309" s="243"/>
    </row>
  </sheetData>
  <sheetProtection formatCells="0" formatColumns="0" formatRows="0" insertColumns="0" insertRows="0" deleteColumns="0" deleteRows="0"/>
  <mergeCells count="11">
    <mergeCell ref="A24:D24"/>
    <mergeCell ref="A5:A7"/>
    <mergeCell ref="A8:A12"/>
    <mergeCell ref="A13:A16"/>
    <mergeCell ref="A17:A18"/>
    <mergeCell ref="A20:A23"/>
    <mergeCell ref="A1:B1"/>
    <mergeCell ref="A2:B2"/>
    <mergeCell ref="A3:E3"/>
    <mergeCell ref="G3:J3"/>
    <mergeCell ref="L3:P3"/>
  </mergeCells>
  <conditionalFormatting sqref="O5:O23 I5:I23">
    <cfRule type="cellIs" dxfId="49" priority="11" operator="lessThan">
      <formula>0</formula>
    </cfRule>
    <cfRule type="cellIs" dxfId="48" priority="12" operator="greaterThan">
      <formula>0.01</formula>
    </cfRule>
  </conditionalFormatting>
  <dataValidations count="1">
    <dataValidation type="list" allowBlank="1" showInputMessage="1" showErrorMessage="1" sqref="L5:L23">
      <formula1>"מאשר, מאשר חלקי, לא מאשר"</formula1>
    </dataValidation>
  </dataValidations>
  <pageMargins left="0.7" right="0.7" top="0.75" bottom="0.75" header="0.3" footer="0.3"/>
  <pageSetup paperSize="9" scale="94"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6"/>
  <sheetViews>
    <sheetView rightToLeft="1" zoomScaleNormal="100" workbookViewId="0">
      <pane ySplit="2" topLeftCell="A114" activePane="bottomLeft" state="frozen"/>
      <selection pane="bottomLeft" activeCell="D1" sqref="D1"/>
    </sheetView>
  </sheetViews>
  <sheetFormatPr defaultColWidth="9" defaultRowHeight="14.25" x14ac:dyDescent="0.2"/>
  <cols>
    <col min="1" max="1" width="41" style="22" customWidth="1"/>
    <col min="2" max="2" width="8.125" style="165" customWidth="1"/>
    <col min="3" max="3" width="10.625" style="238" customWidth="1"/>
    <col min="4" max="4" width="16.875" style="165" customWidth="1"/>
    <col min="5" max="5" width="3.75" style="22" customWidth="1"/>
    <col min="6" max="6" width="10" style="243" customWidth="1"/>
    <col min="7" max="7" width="18.125" style="243" customWidth="1"/>
    <col min="8" max="8" width="12.625" style="243" customWidth="1"/>
    <col min="9" max="9" width="9" style="22"/>
    <col min="10" max="10" width="3.625" style="22" customWidth="1"/>
    <col min="11" max="11" width="9" style="22"/>
    <col min="12" max="12" width="9.25" style="243" customWidth="1"/>
    <col min="13" max="13" width="17" style="243" customWidth="1"/>
    <col min="14" max="14" width="14" style="243" customWidth="1"/>
    <col min="15" max="15" width="16.875" style="22" customWidth="1"/>
    <col min="16" max="16384" width="9" style="22"/>
  </cols>
  <sheetData>
    <row r="1" spans="1:18" ht="21" thickBot="1" x14ac:dyDescent="0.35">
      <c r="A1" s="620" t="s">
        <v>658</v>
      </c>
      <c r="B1" s="620"/>
      <c r="C1" s="621"/>
      <c r="D1" s="251"/>
      <c r="F1" s="242"/>
      <c r="G1" s="242"/>
      <c r="H1" s="262"/>
      <c r="I1" s="26"/>
      <c r="J1" s="27"/>
      <c r="K1" s="27"/>
      <c r="L1" s="242"/>
      <c r="M1" s="242"/>
      <c r="N1" s="262"/>
      <c r="O1" s="26"/>
      <c r="P1" s="27"/>
      <c r="Q1" s="27"/>
      <c r="R1" s="27"/>
    </row>
    <row r="2" spans="1:18" ht="28.5" thickBot="1" x14ac:dyDescent="0.45">
      <c r="A2" s="622" t="s">
        <v>414</v>
      </c>
      <c r="B2" s="622"/>
      <c r="C2" s="622"/>
      <c r="E2" s="25"/>
      <c r="J2" s="25"/>
    </row>
    <row r="3" spans="1:18" ht="27.75" x14ac:dyDescent="0.4">
      <c r="A3" s="539" t="s">
        <v>94</v>
      </c>
      <c r="B3" s="540"/>
      <c r="C3" s="540"/>
      <c r="D3" s="541"/>
      <c r="E3" s="87"/>
      <c r="F3" s="545" t="s">
        <v>95</v>
      </c>
      <c r="G3" s="546"/>
      <c r="H3" s="546"/>
      <c r="I3" s="547"/>
      <c r="J3" s="172"/>
      <c r="K3" s="545" t="s">
        <v>96</v>
      </c>
      <c r="L3" s="546"/>
      <c r="M3" s="546"/>
      <c r="N3" s="546"/>
      <c r="O3" s="547"/>
    </row>
    <row r="4" spans="1:18" ht="48" thickBot="1" x14ac:dyDescent="0.3">
      <c r="A4" s="79" t="s">
        <v>45</v>
      </c>
      <c r="B4" s="80" t="s">
        <v>76</v>
      </c>
      <c r="C4" s="80" t="s">
        <v>77</v>
      </c>
      <c r="D4" s="81" t="s">
        <v>78</v>
      </c>
      <c r="E4" s="69"/>
      <c r="F4" s="96" t="s">
        <v>97</v>
      </c>
      <c r="G4" s="97" t="s">
        <v>98</v>
      </c>
      <c r="H4" s="98" t="s">
        <v>99</v>
      </c>
      <c r="I4" s="81" t="s">
        <v>100</v>
      </c>
      <c r="J4" s="99"/>
      <c r="K4" s="96" t="s">
        <v>101</v>
      </c>
      <c r="L4" s="97" t="s">
        <v>102</v>
      </c>
      <c r="M4" s="97" t="s">
        <v>105</v>
      </c>
      <c r="N4" s="80" t="s">
        <v>99</v>
      </c>
      <c r="O4" s="81" t="s">
        <v>103</v>
      </c>
    </row>
    <row r="5" spans="1:18" ht="18" customHeight="1" thickBot="1" x14ac:dyDescent="0.25">
      <c r="A5" s="632" t="s">
        <v>616</v>
      </c>
      <c r="B5" s="633"/>
      <c r="C5" s="633"/>
      <c r="D5" s="634"/>
      <c r="E5" s="118"/>
      <c r="F5" s="632" t="s">
        <v>617</v>
      </c>
      <c r="G5" s="633"/>
      <c r="H5" s="633"/>
      <c r="I5" s="634"/>
      <c r="J5" s="119"/>
      <c r="K5" s="623" t="s">
        <v>617</v>
      </c>
      <c r="L5" s="624"/>
      <c r="M5" s="624"/>
      <c r="N5" s="624"/>
      <c r="O5" s="625"/>
    </row>
    <row r="6" spans="1:18" ht="18" x14ac:dyDescent="0.2">
      <c r="A6" s="469" t="s">
        <v>434</v>
      </c>
      <c r="B6" s="457">
        <v>1</v>
      </c>
      <c r="C6" s="458">
        <v>56400</v>
      </c>
      <c r="D6" s="459">
        <f>C6*B6</f>
        <v>56400</v>
      </c>
      <c r="E6" s="93"/>
      <c r="F6" s="460"/>
      <c r="G6" s="461">
        <f t="shared" ref="G6:G24" si="0">F6*C6</f>
        <v>0</v>
      </c>
      <c r="H6" s="462" t="str">
        <f>IF(G6=0,"",IF(OR(G6-$D6&gt;0,G6-$D6&lt;0), (G6-$D6)/$D6, ""))</f>
        <v/>
      </c>
      <c r="I6" s="467"/>
      <c r="J6" s="93"/>
      <c r="K6" s="464"/>
      <c r="L6" s="465"/>
      <c r="M6" s="461">
        <f t="shared" ref="M6:M24" si="1">IFERROR(L6*C6,"")</f>
        <v>0</v>
      </c>
      <c r="N6" s="462" t="str">
        <f>IFERROR(IF(M6=0,"",IF(OR(M6-$D6&gt;0,M6-$D6&lt;0), (M6-$D6)/$D6, "")),"")</f>
        <v/>
      </c>
      <c r="O6" s="466"/>
    </row>
    <row r="7" spans="1:18" ht="54" x14ac:dyDescent="0.2">
      <c r="A7" s="102" t="s">
        <v>435</v>
      </c>
      <c r="B7" s="106">
        <v>1</v>
      </c>
      <c r="C7" s="104">
        <v>16900</v>
      </c>
      <c r="D7" s="105">
        <f t="shared" ref="D7:D16" si="2">C7*B7</f>
        <v>16900</v>
      </c>
      <c r="E7" s="93"/>
      <c r="F7" s="108"/>
      <c r="G7" s="109">
        <f t="shared" si="0"/>
        <v>0</v>
      </c>
      <c r="H7" s="110" t="str">
        <f t="shared" ref="H7:H25" si="3">IF(G7=0,"",IF(OR(G7-$D7&gt;0,G7-$D7&lt;0), (G7-$D7)/$D7, ""))</f>
        <v/>
      </c>
      <c r="I7" s="111"/>
      <c r="J7" s="93"/>
      <c r="K7" s="137"/>
      <c r="L7" s="112"/>
      <c r="M7" s="109">
        <f t="shared" si="1"/>
        <v>0</v>
      </c>
      <c r="N7" s="110" t="str">
        <f t="shared" ref="N7:N25" si="4">IFERROR(IF(M7=0,"",IF(OR(M7-$D7&gt;0,M7-$D7&lt;0), (M7-$D7)/$D7, "")),"")</f>
        <v/>
      </c>
      <c r="O7" s="122"/>
    </row>
    <row r="8" spans="1:18" ht="54" x14ac:dyDescent="0.2">
      <c r="A8" s="102" t="s">
        <v>436</v>
      </c>
      <c r="B8" s="106">
        <v>1</v>
      </c>
      <c r="C8" s="104">
        <v>11200</v>
      </c>
      <c r="D8" s="105">
        <f t="shared" si="2"/>
        <v>11200</v>
      </c>
      <c r="E8" s="93"/>
      <c r="F8" s="108"/>
      <c r="G8" s="109">
        <f t="shared" si="0"/>
        <v>0</v>
      </c>
      <c r="H8" s="110" t="str">
        <f t="shared" si="3"/>
        <v/>
      </c>
      <c r="I8" s="111"/>
      <c r="J8" s="93"/>
      <c r="K8" s="137"/>
      <c r="L8" s="112"/>
      <c r="M8" s="109">
        <f t="shared" si="1"/>
        <v>0</v>
      </c>
      <c r="N8" s="110" t="str">
        <f t="shared" si="4"/>
        <v/>
      </c>
      <c r="O8" s="122"/>
    </row>
    <row r="9" spans="1:18" ht="18" x14ac:dyDescent="0.2">
      <c r="A9" s="102" t="s">
        <v>179</v>
      </c>
      <c r="B9" s="106">
        <v>1</v>
      </c>
      <c r="C9" s="104">
        <v>2600</v>
      </c>
      <c r="D9" s="105">
        <f t="shared" si="2"/>
        <v>2600</v>
      </c>
      <c r="E9" s="93"/>
      <c r="F9" s="108"/>
      <c r="G9" s="109">
        <f t="shared" si="0"/>
        <v>0</v>
      </c>
      <c r="H9" s="110" t="str">
        <f t="shared" si="3"/>
        <v/>
      </c>
      <c r="I9" s="111"/>
      <c r="J9" s="93"/>
      <c r="K9" s="137"/>
      <c r="L9" s="112"/>
      <c r="M9" s="109">
        <f t="shared" si="1"/>
        <v>0</v>
      </c>
      <c r="N9" s="110" t="str">
        <f t="shared" si="4"/>
        <v/>
      </c>
      <c r="O9" s="122"/>
    </row>
    <row r="10" spans="1:18" ht="18" x14ac:dyDescent="0.2">
      <c r="A10" s="120" t="s">
        <v>180</v>
      </c>
      <c r="B10" s="106">
        <v>1</v>
      </c>
      <c r="C10" s="104">
        <v>1500</v>
      </c>
      <c r="D10" s="105">
        <f t="shared" si="2"/>
        <v>1500</v>
      </c>
      <c r="E10" s="93"/>
      <c r="F10" s="108"/>
      <c r="G10" s="109">
        <f t="shared" si="0"/>
        <v>0</v>
      </c>
      <c r="H10" s="110" t="str">
        <f t="shared" si="3"/>
        <v/>
      </c>
      <c r="I10" s="111"/>
      <c r="J10" s="93"/>
      <c r="K10" s="137"/>
      <c r="L10" s="112"/>
      <c r="M10" s="109">
        <f t="shared" si="1"/>
        <v>0</v>
      </c>
      <c r="N10" s="110" t="str">
        <f t="shared" si="4"/>
        <v/>
      </c>
      <c r="O10" s="122"/>
    </row>
    <row r="11" spans="1:18" ht="59.25" customHeight="1" x14ac:dyDescent="0.2">
      <c r="A11" s="102" t="s">
        <v>437</v>
      </c>
      <c r="B11" s="106">
        <v>1</v>
      </c>
      <c r="C11" s="104">
        <v>4200</v>
      </c>
      <c r="D11" s="105">
        <f t="shared" si="2"/>
        <v>4200</v>
      </c>
      <c r="E11" s="93"/>
      <c r="F11" s="108"/>
      <c r="G11" s="109">
        <f t="shared" si="0"/>
        <v>0</v>
      </c>
      <c r="H11" s="110" t="str">
        <f t="shared" si="3"/>
        <v/>
      </c>
      <c r="I11" s="111"/>
      <c r="J11" s="93"/>
      <c r="K11" s="137"/>
      <c r="L11" s="112"/>
      <c r="M11" s="109">
        <f t="shared" si="1"/>
        <v>0</v>
      </c>
      <c r="N11" s="110" t="str">
        <f t="shared" si="4"/>
        <v/>
      </c>
      <c r="O11" s="122"/>
    </row>
    <row r="12" spans="1:18" ht="18" x14ac:dyDescent="0.2">
      <c r="A12" s="102" t="s">
        <v>181</v>
      </c>
      <c r="B12" s="106">
        <v>1</v>
      </c>
      <c r="C12" s="104">
        <v>3300</v>
      </c>
      <c r="D12" s="105">
        <f t="shared" si="2"/>
        <v>3300</v>
      </c>
      <c r="E12" s="93"/>
      <c r="F12" s="108"/>
      <c r="G12" s="109">
        <f t="shared" si="0"/>
        <v>0</v>
      </c>
      <c r="H12" s="110" t="str">
        <f t="shared" si="3"/>
        <v/>
      </c>
      <c r="I12" s="111"/>
      <c r="J12" s="93"/>
      <c r="K12" s="137"/>
      <c r="L12" s="112"/>
      <c r="M12" s="109">
        <f t="shared" si="1"/>
        <v>0</v>
      </c>
      <c r="N12" s="110" t="str">
        <f t="shared" si="4"/>
        <v/>
      </c>
      <c r="O12" s="122"/>
    </row>
    <row r="13" spans="1:18" ht="18" x14ac:dyDescent="0.2">
      <c r="A13" s="102" t="s">
        <v>182</v>
      </c>
      <c r="B13" s="106">
        <v>1</v>
      </c>
      <c r="C13" s="104">
        <v>1400</v>
      </c>
      <c r="D13" s="105">
        <f t="shared" si="2"/>
        <v>1400</v>
      </c>
      <c r="E13" s="93"/>
      <c r="F13" s="108"/>
      <c r="G13" s="109">
        <f t="shared" si="0"/>
        <v>0</v>
      </c>
      <c r="H13" s="110" t="str">
        <f t="shared" si="3"/>
        <v/>
      </c>
      <c r="I13" s="111"/>
      <c r="J13" s="93"/>
      <c r="K13" s="137"/>
      <c r="L13" s="112"/>
      <c r="M13" s="109">
        <f t="shared" si="1"/>
        <v>0</v>
      </c>
      <c r="N13" s="110" t="str">
        <f t="shared" si="4"/>
        <v/>
      </c>
      <c r="O13" s="122"/>
    </row>
    <row r="14" spans="1:18" ht="18" x14ac:dyDescent="0.2">
      <c r="A14" s="102" t="s">
        <v>183</v>
      </c>
      <c r="B14" s="106">
        <v>1</v>
      </c>
      <c r="C14" s="104">
        <v>1800</v>
      </c>
      <c r="D14" s="105">
        <f t="shared" si="2"/>
        <v>1800</v>
      </c>
      <c r="E14" s="93"/>
      <c r="F14" s="108"/>
      <c r="G14" s="109">
        <f t="shared" si="0"/>
        <v>0</v>
      </c>
      <c r="H14" s="110" t="str">
        <f t="shared" si="3"/>
        <v/>
      </c>
      <c r="I14" s="111"/>
      <c r="J14" s="93"/>
      <c r="K14" s="137"/>
      <c r="L14" s="112"/>
      <c r="M14" s="109">
        <f t="shared" si="1"/>
        <v>0</v>
      </c>
      <c r="N14" s="110" t="str">
        <f t="shared" si="4"/>
        <v/>
      </c>
      <c r="O14" s="122"/>
    </row>
    <row r="15" spans="1:18" ht="18" x14ac:dyDescent="0.2">
      <c r="A15" s="102" t="s">
        <v>438</v>
      </c>
      <c r="B15" s="106">
        <v>1</v>
      </c>
      <c r="C15" s="104">
        <v>6800</v>
      </c>
      <c r="D15" s="105">
        <f t="shared" si="2"/>
        <v>6800</v>
      </c>
      <c r="E15" s="93"/>
      <c r="F15" s="108"/>
      <c r="G15" s="109">
        <f t="shared" si="0"/>
        <v>0</v>
      </c>
      <c r="H15" s="110" t="str">
        <f t="shared" si="3"/>
        <v/>
      </c>
      <c r="I15" s="111"/>
      <c r="J15" s="93"/>
      <c r="K15" s="137"/>
      <c r="L15" s="112"/>
      <c r="M15" s="109">
        <f t="shared" si="1"/>
        <v>0</v>
      </c>
      <c r="N15" s="110" t="str">
        <f t="shared" si="4"/>
        <v/>
      </c>
      <c r="O15" s="122"/>
    </row>
    <row r="16" spans="1:18" ht="18" x14ac:dyDescent="0.2">
      <c r="A16" s="102" t="s">
        <v>184</v>
      </c>
      <c r="B16" s="106">
        <v>1</v>
      </c>
      <c r="C16" s="104">
        <v>900</v>
      </c>
      <c r="D16" s="105">
        <f t="shared" si="2"/>
        <v>900</v>
      </c>
      <c r="E16" s="93"/>
      <c r="F16" s="108"/>
      <c r="G16" s="109">
        <f t="shared" si="0"/>
        <v>0</v>
      </c>
      <c r="H16" s="110" t="str">
        <f t="shared" si="3"/>
        <v/>
      </c>
      <c r="I16" s="111"/>
      <c r="J16" s="93"/>
      <c r="K16" s="137"/>
      <c r="L16" s="112"/>
      <c r="M16" s="109">
        <f t="shared" si="1"/>
        <v>0</v>
      </c>
      <c r="N16" s="110" t="str">
        <f t="shared" si="4"/>
        <v/>
      </c>
      <c r="O16" s="122"/>
    </row>
    <row r="17" spans="1:15" ht="36" x14ac:dyDescent="0.2">
      <c r="A17" s="102" t="s">
        <v>439</v>
      </c>
      <c r="B17" s="106">
        <v>1</v>
      </c>
      <c r="C17" s="104">
        <v>14000</v>
      </c>
      <c r="D17" s="105">
        <f t="shared" ref="D17" si="5">C17*B17</f>
        <v>14000</v>
      </c>
      <c r="E17" s="93"/>
      <c r="F17" s="108"/>
      <c r="G17" s="109">
        <f t="shared" si="0"/>
        <v>0</v>
      </c>
      <c r="H17" s="110" t="str">
        <f t="shared" si="3"/>
        <v/>
      </c>
      <c r="I17" s="111"/>
      <c r="J17" s="93"/>
      <c r="K17" s="137"/>
      <c r="L17" s="112"/>
      <c r="M17" s="109">
        <f t="shared" si="1"/>
        <v>0</v>
      </c>
      <c r="N17" s="110" t="str">
        <f t="shared" si="4"/>
        <v/>
      </c>
      <c r="O17" s="122"/>
    </row>
    <row r="18" spans="1:15" ht="18" x14ac:dyDescent="0.2">
      <c r="A18" s="240" t="s">
        <v>615</v>
      </c>
      <c r="B18" s="106">
        <v>1</v>
      </c>
      <c r="C18" s="104">
        <v>5500</v>
      </c>
      <c r="D18" s="105">
        <f t="shared" ref="D18:D24" si="6">C18*B18</f>
        <v>5500</v>
      </c>
      <c r="E18" s="93"/>
      <c r="F18" s="108"/>
      <c r="G18" s="109">
        <f t="shared" si="0"/>
        <v>0</v>
      </c>
      <c r="H18" s="110" t="str">
        <f t="shared" si="3"/>
        <v/>
      </c>
      <c r="I18" s="111"/>
      <c r="J18" s="93"/>
      <c r="K18" s="137"/>
      <c r="L18" s="112"/>
      <c r="M18" s="109">
        <f t="shared" si="1"/>
        <v>0</v>
      </c>
      <c r="N18" s="110" t="str">
        <f t="shared" si="4"/>
        <v/>
      </c>
      <c r="O18" s="122"/>
    </row>
    <row r="19" spans="1:15" ht="18" x14ac:dyDescent="0.2">
      <c r="A19" s="120" t="s">
        <v>204</v>
      </c>
      <c r="B19" s="106">
        <v>1</v>
      </c>
      <c r="C19" s="104">
        <v>650</v>
      </c>
      <c r="D19" s="105">
        <f t="shared" si="6"/>
        <v>650</v>
      </c>
      <c r="E19" s="93"/>
      <c r="F19" s="108"/>
      <c r="G19" s="109">
        <f t="shared" si="0"/>
        <v>0</v>
      </c>
      <c r="H19" s="110" t="str">
        <f t="shared" si="3"/>
        <v/>
      </c>
      <c r="I19" s="111"/>
      <c r="J19" s="93"/>
      <c r="K19" s="137"/>
      <c r="L19" s="112"/>
      <c r="M19" s="109">
        <f t="shared" si="1"/>
        <v>0</v>
      </c>
      <c r="N19" s="110" t="str">
        <f t="shared" si="4"/>
        <v/>
      </c>
      <c r="O19" s="122"/>
    </row>
    <row r="20" spans="1:15" ht="18" x14ac:dyDescent="0.2">
      <c r="A20" s="120" t="s">
        <v>203</v>
      </c>
      <c r="B20" s="106">
        <v>1</v>
      </c>
      <c r="C20" s="104">
        <v>1900</v>
      </c>
      <c r="D20" s="105">
        <f t="shared" si="6"/>
        <v>1900</v>
      </c>
      <c r="E20" s="93"/>
      <c r="F20" s="108"/>
      <c r="G20" s="109">
        <f t="shared" si="0"/>
        <v>0</v>
      </c>
      <c r="H20" s="110" t="str">
        <f t="shared" si="3"/>
        <v/>
      </c>
      <c r="I20" s="111"/>
      <c r="J20" s="93"/>
      <c r="K20" s="137"/>
      <c r="L20" s="112"/>
      <c r="M20" s="109">
        <f t="shared" si="1"/>
        <v>0</v>
      </c>
      <c r="N20" s="110" t="str">
        <f t="shared" ref="N20:N24" si="7">IF(M20=0,"",IF(OR(M20-$D20&gt;0,M20-$D20&lt;0), (M20-$D20)/$D20, ""))</f>
        <v/>
      </c>
      <c r="O20" s="122"/>
    </row>
    <row r="21" spans="1:15" ht="18" x14ac:dyDescent="0.2">
      <c r="A21" s="120" t="s">
        <v>618</v>
      </c>
      <c r="B21" s="106">
        <v>1</v>
      </c>
      <c r="C21" s="104">
        <v>1200</v>
      </c>
      <c r="D21" s="105">
        <f t="shared" si="6"/>
        <v>1200</v>
      </c>
      <c r="E21" s="93"/>
      <c r="F21" s="108"/>
      <c r="G21" s="109">
        <f t="shared" si="0"/>
        <v>0</v>
      </c>
      <c r="H21" s="110" t="str">
        <f t="shared" si="3"/>
        <v/>
      </c>
      <c r="I21" s="111"/>
      <c r="J21" s="93"/>
      <c r="K21" s="137"/>
      <c r="L21" s="112"/>
      <c r="M21" s="109">
        <f t="shared" si="1"/>
        <v>0</v>
      </c>
      <c r="N21" s="110" t="str">
        <f t="shared" si="7"/>
        <v/>
      </c>
      <c r="O21" s="122"/>
    </row>
    <row r="22" spans="1:15" ht="18" x14ac:dyDescent="0.2">
      <c r="A22" s="120" t="s">
        <v>619</v>
      </c>
      <c r="B22" s="106">
        <v>1</v>
      </c>
      <c r="C22" s="104">
        <v>1100</v>
      </c>
      <c r="D22" s="105">
        <f t="shared" si="6"/>
        <v>1100</v>
      </c>
      <c r="E22" s="93"/>
      <c r="F22" s="108"/>
      <c r="G22" s="109">
        <f t="shared" si="0"/>
        <v>0</v>
      </c>
      <c r="H22" s="110" t="str">
        <f t="shared" si="3"/>
        <v/>
      </c>
      <c r="I22" s="111"/>
      <c r="J22" s="93"/>
      <c r="K22" s="137"/>
      <c r="L22" s="112"/>
      <c r="M22" s="109">
        <f t="shared" si="1"/>
        <v>0</v>
      </c>
      <c r="N22" s="110" t="str">
        <f t="shared" si="7"/>
        <v/>
      </c>
      <c r="O22" s="122"/>
    </row>
    <row r="23" spans="1:15" ht="18" x14ac:dyDescent="0.2">
      <c r="A23" s="102" t="s">
        <v>202</v>
      </c>
      <c r="B23" s="106">
        <v>1</v>
      </c>
      <c r="C23" s="104">
        <v>2600</v>
      </c>
      <c r="D23" s="105">
        <f t="shared" si="6"/>
        <v>2600</v>
      </c>
      <c r="E23" s="93"/>
      <c r="F23" s="108"/>
      <c r="G23" s="109">
        <f t="shared" si="0"/>
        <v>0</v>
      </c>
      <c r="H23" s="110" t="str">
        <f t="shared" si="3"/>
        <v/>
      </c>
      <c r="I23" s="111"/>
      <c r="J23" s="93"/>
      <c r="K23" s="137"/>
      <c r="L23" s="112"/>
      <c r="M23" s="109">
        <f t="shared" si="1"/>
        <v>0</v>
      </c>
      <c r="N23" s="110" t="str">
        <f t="shared" si="7"/>
        <v/>
      </c>
      <c r="O23" s="122"/>
    </row>
    <row r="24" spans="1:15" ht="36.75" thickBot="1" x14ac:dyDescent="0.25">
      <c r="A24" s="102" t="s">
        <v>440</v>
      </c>
      <c r="B24" s="106">
        <v>1</v>
      </c>
      <c r="C24" s="104">
        <v>5000</v>
      </c>
      <c r="D24" s="105">
        <f t="shared" si="6"/>
        <v>5000</v>
      </c>
      <c r="E24" s="93"/>
      <c r="F24" s="108"/>
      <c r="G24" s="109">
        <f t="shared" si="0"/>
        <v>0</v>
      </c>
      <c r="H24" s="110" t="str">
        <f t="shared" si="3"/>
        <v/>
      </c>
      <c r="I24" s="111"/>
      <c r="J24" s="93"/>
      <c r="K24" s="137"/>
      <c r="L24" s="112"/>
      <c r="M24" s="109">
        <f t="shared" si="1"/>
        <v>0</v>
      </c>
      <c r="N24" s="110" t="str">
        <f t="shared" si="7"/>
        <v/>
      </c>
      <c r="O24" s="122"/>
    </row>
    <row r="25" spans="1:15" ht="16.5" customHeight="1" thickBot="1" x14ac:dyDescent="0.25">
      <c r="A25" s="632" t="s">
        <v>400</v>
      </c>
      <c r="B25" s="633"/>
      <c r="C25" s="635"/>
      <c r="D25" s="301">
        <f>SUM(D6:D24)</f>
        <v>138950</v>
      </c>
      <c r="E25" s="93"/>
      <c r="F25" s="127"/>
      <c r="G25" s="128">
        <f>SUM(G6:G24)</f>
        <v>0</v>
      </c>
      <c r="H25" s="129" t="str">
        <f t="shared" si="3"/>
        <v/>
      </c>
      <c r="I25" s="130"/>
      <c r="J25" s="119"/>
      <c r="K25" s="124"/>
      <c r="L25" s="128"/>
      <c r="M25" s="128">
        <f>SUM(M6:M24)</f>
        <v>0</v>
      </c>
      <c r="N25" s="129" t="str">
        <f t="shared" si="4"/>
        <v/>
      </c>
      <c r="O25" s="125"/>
    </row>
    <row r="26" spans="1:15" ht="18" customHeight="1" thickBot="1" x14ac:dyDescent="0.25">
      <c r="A26" s="632" t="s">
        <v>201</v>
      </c>
      <c r="B26" s="633"/>
      <c r="C26" s="633"/>
      <c r="D26" s="634"/>
      <c r="E26" s="118"/>
      <c r="F26" s="632" t="s">
        <v>201</v>
      </c>
      <c r="G26" s="633"/>
      <c r="H26" s="633"/>
      <c r="I26" s="634"/>
      <c r="J26" s="119"/>
      <c r="K26" s="629" t="s">
        <v>201</v>
      </c>
      <c r="L26" s="630"/>
      <c r="M26" s="630"/>
      <c r="N26" s="630"/>
      <c r="O26" s="631"/>
    </row>
    <row r="27" spans="1:15" ht="16.5" customHeight="1" x14ac:dyDescent="0.2">
      <c r="A27" s="468" t="s">
        <v>620</v>
      </c>
      <c r="B27" s="457">
        <v>3</v>
      </c>
      <c r="C27" s="458">
        <v>1500</v>
      </c>
      <c r="D27" s="459">
        <f>C27*B27</f>
        <v>4500</v>
      </c>
      <c r="E27" s="93"/>
      <c r="F27" s="460"/>
      <c r="G27" s="461">
        <f t="shared" ref="G27:G45" si="8">F27*C27</f>
        <v>0</v>
      </c>
      <c r="H27" s="462" t="str">
        <f>IF(G27=0,"",IF(OR(G27-$D27&gt;0,G27-$D27&lt;0), (G27-$D27)/$D27, ""))</f>
        <v/>
      </c>
      <c r="I27" s="467"/>
      <c r="J27" s="93"/>
      <c r="K27" s="137"/>
      <c r="L27" s="112"/>
      <c r="M27" s="109">
        <f t="shared" ref="M27:M45" si="9">IFERROR(L27*C27,"")</f>
        <v>0</v>
      </c>
      <c r="N27" s="110" t="str">
        <f>IFERROR(IF(M27=0,"",IF(OR(M27-$D27&gt;0,M27-$D27&lt;0), (M27-$D27)/$D27, "")),"")</f>
        <v/>
      </c>
      <c r="O27" s="122"/>
    </row>
    <row r="28" spans="1:15" ht="16.5" customHeight="1" x14ac:dyDescent="0.2">
      <c r="A28" s="120" t="s">
        <v>185</v>
      </c>
      <c r="B28" s="106">
        <v>1</v>
      </c>
      <c r="C28" s="104">
        <v>1500</v>
      </c>
      <c r="D28" s="105">
        <f t="shared" ref="D28:D45" si="10">C28*B28</f>
        <v>1500</v>
      </c>
      <c r="E28" s="93"/>
      <c r="F28" s="108"/>
      <c r="G28" s="109">
        <f t="shared" si="8"/>
        <v>0</v>
      </c>
      <c r="H28" s="110" t="str">
        <f t="shared" ref="H28:H45" si="11">IF(G28=0,"",IF(OR(G28-$D28&gt;0,G28-$D28&lt;0), (G28-$D28)/$D28, ""))</f>
        <v/>
      </c>
      <c r="I28" s="111"/>
      <c r="J28" s="93"/>
      <c r="K28" s="137"/>
      <c r="L28" s="112"/>
      <c r="M28" s="109">
        <f t="shared" si="9"/>
        <v>0</v>
      </c>
      <c r="N28" s="110" t="str">
        <f t="shared" ref="N28:N33" si="12">IFERROR(IF(M28=0,"",IF(OR(M28-$D28&gt;0,M28-$D28&lt;0), (M28-$D28)/$D28, "")),"")</f>
        <v/>
      </c>
      <c r="O28" s="122"/>
    </row>
    <row r="29" spans="1:15" ht="18" x14ac:dyDescent="0.2">
      <c r="A29" s="120" t="s">
        <v>186</v>
      </c>
      <c r="B29" s="106">
        <v>1</v>
      </c>
      <c r="C29" s="104">
        <v>1400</v>
      </c>
      <c r="D29" s="105">
        <f t="shared" si="10"/>
        <v>1400</v>
      </c>
      <c r="E29" s="93"/>
      <c r="F29" s="108"/>
      <c r="G29" s="109">
        <f t="shared" si="8"/>
        <v>0</v>
      </c>
      <c r="H29" s="110" t="str">
        <f t="shared" si="11"/>
        <v/>
      </c>
      <c r="I29" s="111"/>
      <c r="J29" s="93"/>
      <c r="K29" s="137"/>
      <c r="L29" s="112"/>
      <c r="M29" s="109">
        <f t="shared" si="9"/>
        <v>0</v>
      </c>
      <c r="N29" s="110" t="str">
        <f t="shared" si="12"/>
        <v/>
      </c>
      <c r="O29" s="122"/>
    </row>
    <row r="30" spans="1:15" ht="16.5" customHeight="1" x14ac:dyDescent="0.2">
      <c r="A30" s="120" t="s">
        <v>187</v>
      </c>
      <c r="B30" s="106">
        <v>1</v>
      </c>
      <c r="C30" s="104">
        <v>1900</v>
      </c>
      <c r="D30" s="105">
        <f t="shared" si="10"/>
        <v>1900</v>
      </c>
      <c r="E30" s="93"/>
      <c r="F30" s="108"/>
      <c r="G30" s="109">
        <f t="shared" si="8"/>
        <v>0</v>
      </c>
      <c r="H30" s="110" t="str">
        <f t="shared" si="11"/>
        <v/>
      </c>
      <c r="I30" s="111"/>
      <c r="J30" s="93"/>
      <c r="K30" s="137"/>
      <c r="L30" s="112"/>
      <c r="M30" s="109">
        <f t="shared" si="9"/>
        <v>0</v>
      </c>
      <c r="N30" s="110" t="str">
        <f t="shared" si="12"/>
        <v/>
      </c>
      <c r="O30" s="122"/>
    </row>
    <row r="31" spans="1:15" ht="16.5" customHeight="1" x14ac:dyDescent="0.2">
      <c r="A31" s="102" t="s">
        <v>188</v>
      </c>
      <c r="B31" s="106">
        <v>1</v>
      </c>
      <c r="C31" s="104">
        <v>3500</v>
      </c>
      <c r="D31" s="105">
        <f t="shared" si="10"/>
        <v>3500</v>
      </c>
      <c r="E31" s="93"/>
      <c r="F31" s="108"/>
      <c r="G31" s="109">
        <f t="shared" si="8"/>
        <v>0</v>
      </c>
      <c r="H31" s="110" t="str">
        <f t="shared" si="11"/>
        <v/>
      </c>
      <c r="I31" s="111"/>
      <c r="J31" s="93"/>
      <c r="K31" s="137"/>
      <c r="L31" s="112"/>
      <c r="M31" s="109">
        <f t="shared" si="9"/>
        <v>0</v>
      </c>
      <c r="N31" s="110" t="str">
        <f t="shared" si="12"/>
        <v/>
      </c>
      <c r="O31" s="122"/>
    </row>
    <row r="32" spans="1:15" ht="16.5" customHeight="1" x14ac:dyDescent="0.2">
      <c r="A32" s="102" t="s">
        <v>189</v>
      </c>
      <c r="B32" s="106">
        <v>1</v>
      </c>
      <c r="C32" s="104">
        <v>800</v>
      </c>
      <c r="D32" s="105">
        <v>500</v>
      </c>
      <c r="E32" s="93"/>
      <c r="F32" s="108"/>
      <c r="G32" s="109">
        <f>F32*C32</f>
        <v>0</v>
      </c>
      <c r="H32" s="110" t="str">
        <f t="shared" si="11"/>
        <v/>
      </c>
      <c r="I32" s="111"/>
      <c r="J32" s="93"/>
      <c r="K32" s="137"/>
      <c r="L32" s="112"/>
      <c r="M32" s="109">
        <f t="shared" si="9"/>
        <v>0</v>
      </c>
      <c r="N32" s="110" t="str">
        <f t="shared" si="12"/>
        <v/>
      </c>
      <c r="O32" s="122"/>
    </row>
    <row r="33" spans="1:15" ht="16.5" customHeight="1" x14ac:dyDescent="0.2">
      <c r="A33" s="102" t="s">
        <v>190</v>
      </c>
      <c r="B33" s="106">
        <v>2</v>
      </c>
      <c r="C33" s="104">
        <v>300</v>
      </c>
      <c r="D33" s="105">
        <v>600</v>
      </c>
      <c r="E33" s="93"/>
      <c r="F33" s="108"/>
      <c r="G33" s="109">
        <f>F33*C33</f>
        <v>0</v>
      </c>
      <c r="H33" s="110" t="str">
        <f t="shared" si="11"/>
        <v/>
      </c>
      <c r="I33" s="111"/>
      <c r="J33" s="93"/>
      <c r="K33" s="137"/>
      <c r="L33" s="112"/>
      <c r="M33" s="109">
        <f t="shared" si="9"/>
        <v>0</v>
      </c>
      <c r="N33" s="110" t="str">
        <f t="shared" si="12"/>
        <v/>
      </c>
      <c r="O33" s="122"/>
    </row>
    <row r="34" spans="1:15" ht="16.5" customHeight="1" x14ac:dyDescent="0.2">
      <c r="A34" s="102" t="s">
        <v>191</v>
      </c>
      <c r="B34" s="106">
        <v>1</v>
      </c>
      <c r="C34" s="104">
        <v>1200</v>
      </c>
      <c r="D34" s="105">
        <f t="shared" si="10"/>
        <v>1200</v>
      </c>
      <c r="E34" s="93"/>
      <c r="F34" s="108"/>
      <c r="G34" s="109">
        <f t="shared" si="8"/>
        <v>0</v>
      </c>
      <c r="H34" s="110" t="str">
        <f t="shared" si="11"/>
        <v/>
      </c>
      <c r="I34" s="111"/>
      <c r="J34" s="93"/>
      <c r="K34" s="137"/>
      <c r="L34" s="112"/>
      <c r="M34" s="109">
        <f t="shared" si="9"/>
        <v>0</v>
      </c>
      <c r="N34" s="110" t="str">
        <f t="shared" ref="N34:N45" si="13">IFERROR(IF(M34=0,"",IF(OR(M34-$D34&gt;0,M34-$D34&lt;0), (M34-$D34)/$D34, "")),"")</f>
        <v/>
      </c>
      <c r="O34" s="122"/>
    </row>
    <row r="35" spans="1:15" ht="16.5" customHeight="1" x14ac:dyDescent="0.2">
      <c r="A35" s="102" t="s">
        <v>192</v>
      </c>
      <c r="B35" s="106">
        <v>3</v>
      </c>
      <c r="C35" s="104">
        <v>800</v>
      </c>
      <c r="D35" s="105">
        <f t="shared" si="10"/>
        <v>2400</v>
      </c>
      <c r="E35" s="93"/>
      <c r="F35" s="108"/>
      <c r="G35" s="109">
        <f t="shared" si="8"/>
        <v>0</v>
      </c>
      <c r="H35" s="110" t="str">
        <f t="shared" si="11"/>
        <v/>
      </c>
      <c r="I35" s="111"/>
      <c r="J35" s="93"/>
      <c r="K35" s="137"/>
      <c r="L35" s="112"/>
      <c r="M35" s="109">
        <f t="shared" si="9"/>
        <v>0</v>
      </c>
      <c r="N35" s="110" t="str">
        <f t="shared" si="13"/>
        <v/>
      </c>
      <c r="O35" s="122"/>
    </row>
    <row r="36" spans="1:15" ht="16.5" customHeight="1" x14ac:dyDescent="0.2">
      <c r="A36" s="102" t="s">
        <v>193</v>
      </c>
      <c r="B36" s="106">
        <v>2</v>
      </c>
      <c r="C36" s="104">
        <v>900</v>
      </c>
      <c r="D36" s="105">
        <f t="shared" si="10"/>
        <v>1800</v>
      </c>
      <c r="E36" s="93"/>
      <c r="F36" s="108"/>
      <c r="G36" s="109">
        <f t="shared" si="8"/>
        <v>0</v>
      </c>
      <c r="H36" s="110" t="str">
        <f t="shared" si="11"/>
        <v/>
      </c>
      <c r="I36" s="111"/>
      <c r="J36" s="93"/>
      <c r="K36" s="137"/>
      <c r="L36" s="112"/>
      <c r="M36" s="109">
        <f t="shared" si="9"/>
        <v>0</v>
      </c>
      <c r="N36" s="110" t="str">
        <f t="shared" si="13"/>
        <v/>
      </c>
      <c r="O36" s="122"/>
    </row>
    <row r="37" spans="1:15" ht="16.5" customHeight="1" x14ac:dyDescent="0.2">
      <c r="A37" s="102" t="s">
        <v>194</v>
      </c>
      <c r="B37" s="106">
        <v>1</v>
      </c>
      <c r="C37" s="104">
        <v>500</v>
      </c>
      <c r="D37" s="105">
        <f t="shared" si="10"/>
        <v>500</v>
      </c>
      <c r="E37" s="93"/>
      <c r="F37" s="108"/>
      <c r="G37" s="109">
        <f t="shared" si="8"/>
        <v>0</v>
      </c>
      <c r="H37" s="110" t="str">
        <f t="shared" si="11"/>
        <v/>
      </c>
      <c r="I37" s="111"/>
      <c r="J37" s="93"/>
      <c r="K37" s="137"/>
      <c r="L37" s="112"/>
      <c r="M37" s="109">
        <f t="shared" si="9"/>
        <v>0</v>
      </c>
      <c r="N37" s="110" t="str">
        <f t="shared" si="13"/>
        <v/>
      </c>
      <c r="O37" s="122"/>
    </row>
    <row r="38" spans="1:15" ht="16.5" customHeight="1" x14ac:dyDescent="0.2">
      <c r="A38" s="102" t="s">
        <v>195</v>
      </c>
      <c r="B38" s="106">
        <v>1</v>
      </c>
      <c r="C38" s="104">
        <v>800</v>
      </c>
      <c r="D38" s="105">
        <f t="shared" si="10"/>
        <v>800</v>
      </c>
      <c r="E38" s="93"/>
      <c r="F38" s="108"/>
      <c r="G38" s="109">
        <f t="shared" si="8"/>
        <v>0</v>
      </c>
      <c r="H38" s="110" t="str">
        <f t="shared" si="11"/>
        <v/>
      </c>
      <c r="I38" s="111"/>
      <c r="J38" s="93"/>
      <c r="K38" s="137"/>
      <c r="L38" s="112"/>
      <c r="M38" s="109">
        <f t="shared" si="9"/>
        <v>0</v>
      </c>
      <c r="N38" s="110" t="str">
        <f t="shared" si="13"/>
        <v/>
      </c>
      <c r="O38" s="122"/>
    </row>
    <row r="39" spans="1:15" ht="16.5" customHeight="1" x14ac:dyDescent="0.2">
      <c r="A39" s="102" t="s">
        <v>196</v>
      </c>
      <c r="B39" s="106">
        <v>2</v>
      </c>
      <c r="C39" s="104">
        <v>350</v>
      </c>
      <c r="D39" s="105">
        <f t="shared" si="10"/>
        <v>700</v>
      </c>
      <c r="E39" s="93"/>
      <c r="F39" s="108"/>
      <c r="G39" s="109">
        <f t="shared" si="8"/>
        <v>0</v>
      </c>
      <c r="H39" s="110" t="str">
        <f t="shared" si="11"/>
        <v/>
      </c>
      <c r="I39" s="111"/>
      <c r="J39" s="93"/>
      <c r="K39" s="137"/>
      <c r="L39" s="112"/>
      <c r="M39" s="109">
        <f t="shared" si="9"/>
        <v>0</v>
      </c>
      <c r="N39" s="110" t="str">
        <f t="shared" si="13"/>
        <v/>
      </c>
      <c r="O39" s="122"/>
    </row>
    <row r="40" spans="1:15" ht="16.5" customHeight="1" x14ac:dyDescent="0.2">
      <c r="A40" s="102" t="s">
        <v>197</v>
      </c>
      <c r="B40" s="106">
        <v>4</v>
      </c>
      <c r="C40" s="104">
        <v>150</v>
      </c>
      <c r="D40" s="105">
        <f t="shared" si="10"/>
        <v>600</v>
      </c>
      <c r="E40" s="93"/>
      <c r="F40" s="108"/>
      <c r="G40" s="109">
        <f t="shared" si="8"/>
        <v>0</v>
      </c>
      <c r="H40" s="110" t="str">
        <f t="shared" si="11"/>
        <v/>
      </c>
      <c r="I40" s="111"/>
      <c r="J40" s="93"/>
      <c r="K40" s="137"/>
      <c r="L40" s="112"/>
      <c r="M40" s="109">
        <f t="shared" si="9"/>
        <v>0</v>
      </c>
      <c r="N40" s="110" t="str">
        <f t="shared" si="13"/>
        <v/>
      </c>
      <c r="O40" s="122"/>
    </row>
    <row r="41" spans="1:15" ht="16.5" customHeight="1" x14ac:dyDescent="0.2">
      <c r="A41" s="102" t="s">
        <v>628</v>
      </c>
      <c r="B41" s="106">
        <v>1</v>
      </c>
      <c r="C41" s="104">
        <v>1500</v>
      </c>
      <c r="D41" s="105">
        <f t="shared" si="10"/>
        <v>1500</v>
      </c>
      <c r="E41" s="93"/>
      <c r="F41" s="108"/>
      <c r="G41" s="109">
        <f t="shared" si="8"/>
        <v>0</v>
      </c>
      <c r="H41" s="110" t="str">
        <f t="shared" si="11"/>
        <v/>
      </c>
      <c r="I41" s="111"/>
      <c r="J41" s="93"/>
      <c r="K41" s="137"/>
      <c r="L41" s="112"/>
      <c r="M41" s="109">
        <f t="shared" si="9"/>
        <v>0</v>
      </c>
      <c r="N41" s="110" t="str">
        <f t="shared" si="13"/>
        <v/>
      </c>
      <c r="O41" s="122"/>
    </row>
    <row r="42" spans="1:15" ht="16.5" customHeight="1" x14ac:dyDescent="0.2">
      <c r="A42" s="102" t="s">
        <v>198</v>
      </c>
      <c r="B42" s="106">
        <v>1</v>
      </c>
      <c r="C42" s="104">
        <v>2300</v>
      </c>
      <c r="D42" s="105">
        <f t="shared" si="10"/>
        <v>2300</v>
      </c>
      <c r="E42" s="93"/>
      <c r="F42" s="108"/>
      <c r="G42" s="109">
        <f t="shared" si="8"/>
        <v>0</v>
      </c>
      <c r="H42" s="110" t="str">
        <f t="shared" si="11"/>
        <v/>
      </c>
      <c r="I42" s="111"/>
      <c r="J42" s="93"/>
      <c r="K42" s="137"/>
      <c r="L42" s="112"/>
      <c r="M42" s="109">
        <f t="shared" si="9"/>
        <v>0</v>
      </c>
      <c r="N42" s="110" t="str">
        <f t="shared" si="13"/>
        <v/>
      </c>
      <c r="O42" s="122"/>
    </row>
    <row r="43" spans="1:15" ht="16.5" customHeight="1" x14ac:dyDescent="0.2">
      <c r="A43" s="102" t="s">
        <v>199</v>
      </c>
      <c r="B43" s="106">
        <v>1</v>
      </c>
      <c r="C43" s="104">
        <v>600</v>
      </c>
      <c r="D43" s="105">
        <f t="shared" si="10"/>
        <v>600</v>
      </c>
      <c r="E43" s="93"/>
      <c r="F43" s="108"/>
      <c r="G43" s="109">
        <f t="shared" si="8"/>
        <v>0</v>
      </c>
      <c r="H43" s="110" t="str">
        <f t="shared" si="11"/>
        <v/>
      </c>
      <c r="I43" s="111"/>
      <c r="J43" s="93"/>
      <c r="K43" s="137"/>
      <c r="L43" s="112"/>
      <c r="M43" s="109">
        <f t="shared" si="9"/>
        <v>0</v>
      </c>
      <c r="N43" s="110" t="str">
        <f t="shared" si="13"/>
        <v/>
      </c>
      <c r="O43" s="122"/>
    </row>
    <row r="44" spans="1:15" ht="16.5" customHeight="1" x14ac:dyDescent="0.2">
      <c r="A44" s="102" t="s">
        <v>621</v>
      </c>
      <c r="B44" s="106">
        <v>1</v>
      </c>
      <c r="C44" s="104">
        <v>2000</v>
      </c>
      <c r="D44" s="105">
        <f t="shared" si="10"/>
        <v>2000</v>
      </c>
      <c r="E44" s="93"/>
      <c r="F44" s="108"/>
      <c r="G44" s="109">
        <f t="shared" si="8"/>
        <v>0</v>
      </c>
      <c r="H44" s="110" t="str">
        <f t="shared" si="11"/>
        <v/>
      </c>
      <c r="I44" s="111"/>
      <c r="J44" s="93"/>
      <c r="K44" s="137"/>
      <c r="L44" s="112"/>
      <c r="M44" s="109">
        <f t="shared" si="9"/>
        <v>0</v>
      </c>
      <c r="N44" s="110" t="str">
        <f t="shared" si="13"/>
        <v/>
      </c>
      <c r="O44" s="122"/>
    </row>
    <row r="45" spans="1:15" ht="16.5" customHeight="1" thickBot="1" x14ac:dyDescent="0.25">
      <c r="A45" s="102" t="s">
        <v>200</v>
      </c>
      <c r="B45" s="106">
        <v>5</v>
      </c>
      <c r="C45" s="104">
        <v>20</v>
      </c>
      <c r="D45" s="105">
        <f t="shared" si="10"/>
        <v>100</v>
      </c>
      <c r="E45" s="93"/>
      <c r="F45" s="108"/>
      <c r="G45" s="109">
        <f t="shared" si="8"/>
        <v>0</v>
      </c>
      <c r="H45" s="110" t="str">
        <f t="shared" si="11"/>
        <v/>
      </c>
      <c r="I45" s="111"/>
      <c r="J45" s="93"/>
      <c r="K45" s="137"/>
      <c r="L45" s="112"/>
      <c r="M45" s="109">
        <f t="shared" si="9"/>
        <v>0</v>
      </c>
      <c r="N45" s="110" t="str">
        <f t="shared" si="13"/>
        <v/>
      </c>
      <c r="O45" s="122"/>
    </row>
    <row r="46" spans="1:15" ht="16.5" customHeight="1" thickBot="1" x14ac:dyDescent="0.25">
      <c r="A46" s="632" t="s">
        <v>401</v>
      </c>
      <c r="B46" s="633"/>
      <c r="C46" s="635"/>
      <c r="D46" s="301">
        <f>SUM(D27:D45)</f>
        <v>28400</v>
      </c>
      <c r="E46" s="93"/>
      <c r="F46" s="127"/>
      <c r="G46" s="128">
        <f>SUM(G27:G45)</f>
        <v>0</v>
      </c>
      <c r="H46" s="129" t="str">
        <f>IF(G46=0,"",IF(OR(G46-$D46&gt;0,G46-$D46&lt;0), (G46-$D46)/$D46, ""))</f>
        <v/>
      </c>
      <c r="I46" s="130"/>
      <c r="J46" s="119"/>
      <c r="K46" s="124"/>
      <c r="L46" s="128"/>
      <c r="M46" s="128">
        <f>SUM(M27:M45)</f>
        <v>0</v>
      </c>
      <c r="N46" s="129" t="str">
        <f t="shared" ref="N46" si="14">IFERROR(IF(M46=0,"",IF(OR(M46-$D46&gt;0,M46-$D46&lt;0), (M46-$D46)/$D46, "")),"")</f>
        <v/>
      </c>
      <c r="O46" s="125"/>
    </row>
    <row r="47" spans="1:15" ht="18.75" thickBot="1" x14ac:dyDescent="0.25">
      <c r="A47" s="632" t="s">
        <v>650</v>
      </c>
      <c r="B47" s="633"/>
      <c r="C47" s="633"/>
      <c r="D47" s="634"/>
      <c r="E47" s="118"/>
      <c r="F47" s="623" t="s">
        <v>650</v>
      </c>
      <c r="G47" s="624"/>
      <c r="H47" s="624"/>
      <c r="I47" s="625"/>
      <c r="J47" s="119"/>
      <c r="K47" s="626" t="str">
        <f>A47</f>
        <v>סדנת קרמיקה לתלמידים בוגרים</v>
      </c>
      <c r="L47" s="627"/>
      <c r="M47" s="627"/>
      <c r="N47" s="627"/>
      <c r="O47" s="628"/>
    </row>
    <row r="48" spans="1:15" ht="16.5" customHeight="1" x14ac:dyDescent="0.2">
      <c r="A48" s="456" t="s">
        <v>205</v>
      </c>
      <c r="B48" s="457">
        <v>1</v>
      </c>
      <c r="C48" s="458">
        <v>15000</v>
      </c>
      <c r="D48" s="459">
        <f t="shared" ref="D48" si="15">C48*B48</f>
        <v>15000</v>
      </c>
      <c r="E48" s="93"/>
      <c r="F48" s="460"/>
      <c r="G48" s="461">
        <f>F48*C48</f>
        <v>0</v>
      </c>
      <c r="H48" s="462" t="str">
        <f t="shared" ref="H48" si="16">IF(G48=0,"",IF(OR(G48-$D48&gt;0,G48-$D48&lt;0), (G48-$D48)/$D48, ""))</f>
        <v/>
      </c>
      <c r="I48" s="467"/>
      <c r="J48" s="93"/>
      <c r="K48" s="464"/>
      <c r="L48" s="465"/>
      <c r="M48" s="461">
        <f>IFERROR(L48*C48,"")</f>
        <v>0</v>
      </c>
      <c r="N48" s="462" t="str">
        <f t="shared" ref="N48" si="17">IFERROR(IF(M48=0,"",IF(OR(M48-$D48&gt;0,M48-$D48&lt;0), (M48-$D48)/$D48, "")),"")</f>
        <v/>
      </c>
      <c r="O48" s="466"/>
    </row>
    <row r="49" spans="1:15" ht="16.5" customHeight="1" x14ac:dyDescent="0.2">
      <c r="A49" s="456" t="s">
        <v>622</v>
      </c>
      <c r="B49" s="457">
        <v>1</v>
      </c>
      <c r="C49" s="458">
        <v>1500</v>
      </c>
      <c r="D49" s="459">
        <f t="shared" ref="D49" si="18">C49*B49</f>
        <v>1500</v>
      </c>
      <c r="E49" s="93"/>
      <c r="F49" s="460"/>
      <c r="G49" s="461">
        <f>F49*C49</f>
        <v>0</v>
      </c>
      <c r="H49" s="462" t="str">
        <f t="shared" ref="H49" si="19">IF(G49=0,"",IF(OR(G49-$D49&gt;0,G49-$D49&lt;0), (G49-$D49)/$D49, ""))</f>
        <v/>
      </c>
      <c r="I49" s="467"/>
      <c r="J49" s="93"/>
      <c r="K49" s="464"/>
      <c r="L49" s="465"/>
      <c r="M49" s="461">
        <f>IFERROR(L49*C49,"")</f>
        <v>0</v>
      </c>
      <c r="N49" s="462" t="str">
        <f t="shared" ref="N49" si="20">IFERROR(IF(M49=0,"",IF(OR(M49-$D49&gt;0,M49-$D49&lt;0), (M49-$D49)/$D49, "")),"")</f>
        <v/>
      </c>
      <c r="O49" s="466"/>
    </row>
    <row r="50" spans="1:15" ht="16.5" customHeight="1" thickBot="1" x14ac:dyDescent="0.25">
      <c r="A50" s="456" t="s">
        <v>651</v>
      </c>
      <c r="B50" s="457">
        <v>1</v>
      </c>
      <c r="C50" s="458">
        <v>5000</v>
      </c>
      <c r="D50" s="459">
        <f t="shared" ref="D50" si="21">C50*B50</f>
        <v>5000</v>
      </c>
      <c r="E50" s="93"/>
      <c r="F50" s="460"/>
      <c r="G50" s="461">
        <f>F50*C50</f>
        <v>0</v>
      </c>
      <c r="H50" s="462" t="str">
        <f t="shared" ref="H50" si="22">IF(G50=0,"",IF(OR(G50-$D50&gt;0,G50-$D50&lt;0), (G50-$D50)/$D50, ""))</f>
        <v/>
      </c>
      <c r="I50" s="467"/>
      <c r="J50" s="93"/>
      <c r="K50" s="464"/>
      <c r="L50" s="465"/>
      <c r="M50" s="461">
        <f>IFERROR(L50*C50,"")</f>
        <v>0</v>
      </c>
      <c r="N50" s="462" t="str">
        <f t="shared" ref="N50" si="23">IFERROR(IF(M50=0,"",IF(OR(M50-$D50&gt;0,M50-$D50&lt;0), (M50-$D50)/$D50, "")),"")</f>
        <v/>
      </c>
      <c r="O50" s="466"/>
    </row>
    <row r="51" spans="1:15" ht="16.5" customHeight="1" thickBot="1" x14ac:dyDescent="0.25">
      <c r="A51" s="632" t="s">
        <v>402</v>
      </c>
      <c r="B51" s="633"/>
      <c r="C51" s="635"/>
      <c r="D51" s="301">
        <f>SUM(D48:D50)</f>
        <v>21500</v>
      </c>
      <c r="E51" s="93"/>
      <c r="F51" s="127"/>
      <c r="G51" s="128">
        <f>SUM(G48:G50)</f>
        <v>0</v>
      </c>
      <c r="H51" s="129" t="str">
        <f>IF(G51=0,"",IF(OR(G51-$D51&gt;0,G51-$D51&lt;0), (G51-$D51)/$D51, ""))</f>
        <v/>
      </c>
      <c r="I51" s="130"/>
      <c r="J51" s="119"/>
      <c r="K51" s="124"/>
      <c r="L51" s="128"/>
      <c r="M51" s="128">
        <f>SUM(M48:M50)</f>
        <v>0</v>
      </c>
      <c r="N51" s="129" t="str">
        <f t="shared" ref="N51" si="24">IFERROR(IF(M51=0,"",IF(OR(M51-$D51&gt;0,M51-$D51&lt;0), (M51-$D51)/$D51, "")),"")</f>
        <v/>
      </c>
      <c r="O51" s="125"/>
    </row>
    <row r="52" spans="1:15" ht="18.75" thickBot="1" x14ac:dyDescent="0.25">
      <c r="A52" s="632" t="s">
        <v>430</v>
      </c>
      <c r="B52" s="633"/>
      <c r="C52" s="633"/>
      <c r="D52" s="634"/>
      <c r="E52" s="118"/>
      <c r="F52" s="623" t="s">
        <v>523</v>
      </c>
      <c r="G52" s="624"/>
      <c r="H52" s="624"/>
      <c r="I52" s="625"/>
      <c r="J52" s="119"/>
      <c r="K52" s="626" t="s">
        <v>523</v>
      </c>
      <c r="L52" s="627"/>
      <c r="M52" s="627"/>
      <c r="N52" s="627"/>
      <c r="O52" s="628"/>
    </row>
    <row r="53" spans="1:15" ht="60" customHeight="1" x14ac:dyDescent="0.2">
      <c r="A53" s="456" t="s">
        <v>441</v>
      </c>
      <c r="B53" s="457">
        <v>5</v>
      </c>
      <c r="C53" s="458">
        <v>12300</v>
      </c>
      <c r="D53" s="459">
        <f>C53*B53</f>
        <v>61500</v>
      </c>
      <c r="E53" s="93"/>
      <c r="F53" s="460"/>
      <c r="G53" s="461">
        <f t="shared" ref="G53:G76" si="25">F53*C53</f>
        <v>0</v>
      </c>
      <c r="H53" s="462" t="str">
        <f t="shared" ref="H53:H75" si="26">IF(G53=0,"",IF(OR(G53-$D53&gt;0,G53-$D53&lt;0), (G53-$D53)/$D53, ""))</f>
        <v/>
      </c>
      <c r="I53" s="467"/>
      <c r="J53" s="93"/>
      <c r="K53" s="464"/>
      <c r="L53" s="465"/>
      <c r="M53" s="461">
        <f t="shared" ref="M53:M76" si="27">IFERROR(L53*C53,"")</f>
        <v>0</v>
      </c>
      <c r="N53" s="462" t="str">
        <f>IFERROR(IF(M53=0,"",IF(OR(M53-$D53&gt;0,M53-$D53&lt;0), (M53-$D53)/$D53, "")),"")</f>
        <v/>
      </c>
      <c r="O53" s="466"/>
    </row>
    <row r="54" spans="1:15" ht="77.25" customHeight="1" x14ac:dyDescent="0.2">
      <c r="A54" s="76" t="s">
        <v>442</v>
      </c>
      <c r="B54" s="106">
        <v>1</v>
      </c>
      <c r="C54" s="104">
        <v>21100</v>
      </c>
      <c r="D54" s="105">
        <f>C54*B54</f>
        <v>21100</v>
      </c>
      <c r="E54" s="93"/>
      <c r="F54" s="108"/>
      <c r="G54" s="109">
        <f t="shared" si="25"/>
        <v>0</v>
      </c>
      <c r="H54" s="110" t="str">
        <f t="shared" si="26"/>
        <v/>
      </c>
      <c r="I54" s="111"/>
      <c r="J54" s="93"/>
      <c r="K54" s="137"/>
      <c r="L54" s="112"/>
      <c r="M54" s="109">
        <f t="shared" si="27"/>
        <v>0</v>
      </c>
      <c r="N54" s="110" t="str">
        <f>IFERROR(IF(M54=0,"",IF(OR(M54-$D54&gt;0,M54-$D54&lt;0), (M54-$D54)/$D54, "")),"")</f>
        <v/>
      </c>
      <c r="O54" s="122"/>
    </row>
    <row r="55" spans="1:15" ht="16.5" customHeight="1" x14ac:dyDescent="0.2">
      <c r="A55" s="120" t="s">
        <v>206</v>
      </c>
      <c r="B55" s="106">
        <v>1</v>
      </c>
      <c r="C55" s="104">
        <v>600</v>
      </c>
      <c r="D55" s="105">
        <f t="shared" ref="D55:D76" si="28">C55*B55</f>
        <v>600</v>
      </c>
      <c r="E55" s="93"/>
      <c r="F55" s="108"/>
      <c r="G55" s="109">
        <f t="shared" si="25"/>
        <v>0</v>
      </c>
      <c r="H55" s="110" t="str">
        <f t="shared" si="26"/>
        <v/>
      </c>
      <c r="I55" s="111"/>
      <c r="J55" s="93"/>
      <c r="K55" s="137"/>
      <c r="L55" s="112"/>
      <c r="M55" s="109">
        <f t="shared" si="27"/>
        <v>0</v>
      </c>
      <c r="N55" s="110" t="str">
        <f t="shared" ref="N55:N76" si="29">IFERROR(IF(M55=0,"",IF(OR(M55-$D55&gt;0,M55-$D55&lt;0), (M55-$D55)/$D55, "")),"")</f>
        <v/>
      </c>
      <c r="O55" s="122"/>
    </row>
    <row r="56" spans="1:15" ht="16.5" customHeight="1" x14ac:dyDescent="0.2">
      <c r="A56" s="120" t="s">
        <v>207</v>
      </c>
      <c r="B56" s="106">
        <v>6</v>
      </c>
      <c r="C56" s="104">
        <v>300</v>
      </c>
      <c r="D56" s="105">
        <f t="shared" si="28"/>
        <v>1800</v>
      </c>
      <c r="E56" s="93"/>
      <c r="F56" s="108"/>
      <c r="G56" s="109">
        <f t="shared" si="25"/>
        <v>0</v>
      </c>
      <c r="H56" s="110" t="str">
        <f t="shared" si="26"/>
        <v/>
      </c>
      <c r="I56" s="111"/>
      <c r="J56" s="93"/>
      <c r="K56" s="137"/>
      <c r="L56" s="112"/>
      <c r="M56" s="109">
        <f t="shared" si="27"/>
        <v>0</v>
      </c>
      <c r="N56" s="110" t="str">
        <f t="shared" si="29"/>
        <v/>
      </c>
      <c r="O56" s="122"/>
    </row>
    <row r="57" spans="1:15" ht="38.25" customHeight="1" x14ac:dyDescent="0.2">
      <c r="A57" s="140" t="s">
        <v>443</v>
      </c>
      <c r="B57" s="106">
        <v>1</v>
      </c>
      <c r="C57" s="104">
        <v>10900</v>
      </c>
      <c r="D57" s="105">
        <f t="shared" si="28"/>
        <v>10900</v>
      </c>
      <c r="E57" s="93"/>
      <c r="F57" s="108"/>
      <c r="G57" s="109">
        <f t="shared" si="25"/>
        <v>0</v>
      </c>
      <c r="H57" s="110" t="str">
        <f t="shared" si="26"/>
        <v/>
      </c>
      <c r="I57" s="111"/>
      <c r="J57" s="93"/>
      <c r="K57" s="137"/>
      <c r="L57" s="112"/>
      <c r="M57" s="109">
        <f t="shared" si="27"/>
        <v>0</v>
      </c>
      <c r="N57" s="110" t="str">
        <f t="shared" si="29"/>
        <v/>
      </c>
      <c r="O57" s="122"/>
    </row>
    <row r="58" spans="1:15" ht="16.5" customHeight="1" x14ac:dyDescent="0.2">
      <c r="A58" s="102" t="s">
        <v>208</v>
      </c>
      <c r="B58" s="106">
        <v>2</v>
      </c>
      <c r="C58" s="104">
        <v>1900</v>
      </c>
      <c r="D58" s="105">
        <f t="shared" si="28"/>
        <v>3800</v>
      </c>
      <c r="E58" s="93"/>
      <c r="F58" s="108"/>
      <c r="G58" s="109">
        <f t="shared" si="25"/>
        <v>0</v>
      </c>
      <c r="H58" s="110" t="str">
        <f t="shared" si="26"/>
        <v/>
      </c>
      <c r="I58" s="111"/>
      <c r="J58" s="93"/>
      <c r="K58" s="137"/>
      <c r="L58" s="112"/>
      <c r="M58" s="109">
        <f t="shared" si="27"/>
        <v>0</v>
      </c>
      <c r="N58" s="110" t="str">
        <f t="shared" si="29"/>
        <v/>
      </c>
      <c r="O58" s="122"/>
    </row>
    <row r="59" spans="1:15" ht="16.5" customHeight="1" x14ac:dyDescent="0.2">
      <c r="A59" s="102" t="s">
        <v>209</v>
      </c>
      <c r="B59" s="106">
        <v>6</v>
      </c>
      <c r="C59" s="104">
        <v>300</v>
      </c>
      <c r="D59" s="105">
        <f t="shared" si="28"/>
        <v>1800</v>
      </c>
      <c r="E59" s="93"/>
      <c r="F59" s="108"/>
      <c r="G59" s="109">
        <f t="shared" si="25"/>
        <v>0</v>
      </c>
      <c r="H59" s="110" t="str">
        <f t="shared" si="26"/>
        <v/>
      </c>
      <c r="I59" s="111"/>
      <c r="J59" s="93"/>
      <c r="K59" s="137"/>
      <c r="L59" s="112"/>
      <c r="M59" s="109">
        <f t="shared" si="27"/>
        <v>0</v>
      </c>
      <c r="N59" s="110" t="str">
        <f t="shared" si="29"/>
        <v/>
      </c>
      <c r="O59" s="122"/>
    </row>
    <row r="60" spans="1:15" ht="16.5" customHeight="1" x14ac:dyDescent="0.2">
      <c r="A60" s="102" t="s">
        <v>210</v>
      </c>
      <c r="B60" s="106">
        <v>1</v>
      </c>
      <c r="C60" s="104">
        <v>2400</v>
      </c>
      <c r="D60" s="105">
        <f t="shared" si="28"/>
        <v>2400</v>
      </c>
      <c r="E60" s="93"/>
      <c r="F60" s="108"/>
      <c r="G60" s="109">
        <f t="shared" si="25"/>
        <v>0</v>
      </c>
      <c r="H60" s="110" t="str">
        <f t="shared" si="26"/>
        <v/>
      </c>
      <c r="I60" s="111"/>
      <c r="J60" s="93"/>
      <c r="K60" s="137"/>
      <c r="L60" s="112"/>
      <c r="M60" s="109">
        <f t="shared" si="27"/>
        <v>0</v>
      </c>
      <c r="N60" s="110" t="str">
        <f t="shared" si="29"/>
        <v/>
      </c>
      <c r="O60" s="122"/>
    </row>
    <row r="61" spans="1:15" ht="16.5" customHeight="1" x14ac:dyDescent="0.2">
      <c r="A61" s="102" t="s">
        <v>211</v>
      </c>
      <c r="B61" s="106">
        <v>3</v>
      </c>
      <c r="C61" s="104">
        <v>1100</v>
      </c>
      <c r="D61" s="105">
        <f t="shared" si="28"/>
        <v>3300</v>
      </c>
      <c r="E61" s="93"/>
      <c r="F61" s="108"/>
      <c r="G61" s="109">
        <f t="shared" si="25"/>
        <v>0</v>
      </c>
      <c r="H61" s="110" t="str">
        <f t="shared" si="26"/>
        <v/>
      </c>
      <c r="I61" s="111"/>
      <c r="J61" s="93"/>
      <c r="K61" s="137"/>
      <c r="L61" s="112"/>
      <c r="M61" s="109">
        <f t="shared" si="27"/>
        <v>0</v>
      </c>
      <c r="N61" s="110" t="str">
        <f t="shared" si="29"/>
        <v/>
      </c>
      <c r="O61" s="122"/>
    </row>
    <row r="62" spans="1:15" ht="16.5" customHeight="1" x14ac:dyDescent="0.2">
      <c r="A62" s="102" t="s">
        <v>212</v>
      </c>
      <c r="B62" s="106">
        <v>3</v>
      </c>
      <c r="C62" s="104">
        <v>700</v>
      </c>
      <c r="D62" s="105">
        <f t="shared" si="28"/>
        <v>2100</v>
      </c>
      <c r="E62" s="93"/>
      <c r="F62" s="108"/>
      <c r="G62" s="109">
        <f t="shared" si="25"/>
        <v>0</v>
      </c>
      <c r="H62" s="110" t="str">
        <f t="shared" si="26"/>
        <v/>
      </c>
      <c r="I62" s="111"/>
      <c r="J62" s="93"/>
      <c r="K62" s="137"/>
      <c r="L62" s="112"/>
      <c r="M62" s="109">
        <f t="shared" si="27"/>
        <v>0</v>
      </c>
      <c r="N62" s="110" t="str">
        <f t="shared" si="29"/>
        <v/>
      </c>
      <c r="O62" s="122"/>
    </row>
    <row r="63" spans="1:15" ht="16.5" customHeight="1" x14ac:dyDescent="0.2">
      <c r="A63" s="102" t="s">
        <v>213</v>
      </c>
      <c r="B63" s="106">
        <v>1</v>
      </c>
      <c r="C63" s="104">
        <v>250</v>
      </c>
      <c r="D63" s="105">
        <f t="shared" si="28"/>
        <v>250</v>
      </c>
      <c r="E63" s="93"/>
      <c r="F63" s="108"/>
      <c r="G63" s="109">
        <f t="shared" si="25"/>
        <v>0</v>
      </c>
      <c r="H63" s="110" t="str">
        <f t="shared" si="26"/>
        <v/>
      </c>
      <c r="I63" s="111"/>
      <c r="J63" s="93"/>
      <c r="K63" s="137"/>
      <c r="L63" s="112"/>
      <c r="M63" s="109">
        <f t="shared" si="27"/>
        <v>0</v>
      </c>
      <c r="N63" s="110" t="str">
        <f t="shared" si="29"/>
        <v/>
      </c>
      <c r="O63" s="122"/>
    </row>
    <row r="64" spans="1:15" ht="16.5" customHeight="1" x14ac:dyDescent="0.2">
      <c r="A64" s="102" t="s">
        <v>214</v>
      </c>
      <c r="B64" s="106">
        <v>2</v>
      </c>
      <c r="C64" s="104">
        <v>430</v>
      </c>
      <c r="D64" s="105">
        <f t="shared" si="28"/>
        <v>860</v>
      </c>
      <c r="E64" s="93"/>
      <c r="F64" s="108"/>
      <c r="G64" s="109">
        <f t="shared" si="25"/>
        <v>0</v>
      </c>
      <c r="H64" s="110" t="str">
        <f t="shared" si="26"/>
        <v/>
      </c>
      <c r="I64" s="111"/>
      <c r="J64" s="93"/>
      <c r="K64" s="137"/>
      <c r="L64" s="112"/>
      <c r="M64" s="109">
        <f t="shared" si="27"/>
        <v>0</v>
      </c>
      <c r="N64" s="110" t="str">
        <f t="shared" si="29"/>
        <v/>
      </c>
      <c r="O64" s="122"/>
    </row>
    <row r="65" spans="1:15" ht="16.5" customHeight="1" x14ac:dyDescent="0.2">
      <c r="A65" s="102" t="s">
        <v>215</v>
      </c>
      <c r="B65" s="106">
        <v>2</v>
      </c>
      <c r="C65" s="104">
        <v>470</v>
      </c>
      <c r="D65" s="105">
        <f t="shared" si="28"/>
        <v>940</v>
      </c>
      <c r="E65" s="93"/>
      <c r="F65" s="108"/>
      <c r="G65" s="109">
        <f t="shared" si="25"/>
        <v>0</v>
      </c>
      <c r="H65" s="110" t="str">
        <f t="shared" si="26"/>
        <v/>
      </c>
      <c r="I65" s="111"/>
      <c r="J65" s="93"/>
      <c r="K65" s="137"/>
      <c r="L65" s="112"/>
      <c r="M65" s="109">
        <f t="shared" si="27"/>
        <v>0</v>
      </c>
      <c r="N65" s="110" t="str">
        <f t="shared" si="29"/>
        <v/>
      </c>
      <c r="O65" s="122"/>
    </row>
    <row r="66" spans="1:15" ht="16.5" customHeight="1" x14ac:dyDescent="0.2">
      <c r="A66" s="102" t="s">
        <v>216</v>
      </c>
      <c r="B66" s="106">
        <v>1</v>
      </c>
      <c r="C66" s="104">
        <v>1900</v>
      </c>
      <c r="D66" s="105">
        <f t="shared" si="28"/>
        <v>1900</v>
      </c>
      <c r="E66" s="93"/>
      <c r="F66" s="108"/>
      <c r="G66" s="109">
        <f t="shared" si="25"/>
        <v>0</v>
      </c>
      <c r="H66" s="110" t="str">
        <f t="shared" si="26"/>
        <v/>
      </c>
      <c r="I66" s="111"/>
      <c r="J66" s="93"/>
      <c r="K66" s="137"/>
      <c r="L66" s="112"/>
      <c r="M66" s="109">
        <f t="shared" si="27"/>
        <v>0</v>
      </c>
      <c r="N66" s="110" t="str">
        <f t="shared" si="29"/>
        <v/>
      </c>
      <c r="O66" s="122"/>
    </row>
    <row r="67" spans="1:15" ht="16.5" customHeight="1" x14ac:dyDescent="0.2">
      <c r="A67" s="102" t="s">
        <v>217</v>
      </c>
      <c r="B67" s="106">
        <v>5</v>
      </c>
      <c r="C67" s="104">
        <v>1200</v>
      </c>
      <c r="D67" s="105">
        <f t="shared" si="28"/>
        <v>6000</v>
      </c>
      <c r="E67" s="93"/>
      <c r="F67" s="108"/>
      <c r="G67" s="109">
        <f t="shared" si="25"/>
        <v>0</v>
      </c>
      <c r="H67" s="110" t="str">
        <f t="shared" si="26"/>
        <v/>
      </c>
      <c r="I67" s="111"/>
      <c r="J67" s="93"/>
      <c r="K67" s="137"/>
      <c r="L67" s="112"/>
      <c r="M67" s="109">
        <f t="shared" si="27"/>
        <v>0</v>
      </c>
      <c r="N67" s="110" t="str">
        <f t="shared" si="29"/>
        <v/>
      </c>
      <c r="O67" s="122"/>
    </row>
    <row r="68" spans="1:15" ht="16.5" customHeight="1" x14ac:dyDescent="0.2">
      <c r="A68" s="102" t="s">
        <v>218</v>
      </c>
      <c r="B68" s="106">
        <v>1</v>
      </c>
      <c r="C68" s="104">
        <v>530</v>
      </c>
      <c r="D68" s="105">
        <f t="shared" si="28"/>
        <v>530</v>
      </c>
      <c r="E68" s="93"/>
      <c r="F68" s="108"/>
      <c r="G68" s="109">
        <f t="shared" si="25"/>
        <v>0</v>
      </c>
      <c r="H68" s="110" t="str">
        <f t="shared" si="26"/>
        <v/>
      </c>
      <c r="I68" s="111"/>
      <c r="J68" s="93"/>
      <c r="K68" s="137"/>
      <c r="L68" s="112"/>
      <c r="M68" s="109">
        <f t="shared" si="27"/>
        <v>0</v>
      </c>
      <c r="N68" s="110" t="str">
        <f t="shared" si="29"/>
        <v/>
      </c>
      <c r="O68" s="122"/>
    </row>
    <row r="69" spans="1:15" ht="16.5" customHeight="1" x14ac:dyDescent="0.2">
      <c r="A69" s="102" t="s">
        <v>219</v>
      </c>
      <c r="B69" s="106">
        <v>1</v>
      </c>
      <c r="C69" s="104">
        <v>400</v>
      </c>
      <c r="D69" s="105">
        <f t="shared" si="28"/>
        <v>400</v>
      </c>
      <c r="E69" s="93"/>
      <c r="F69" s="108"/>
      <c r="G69" s="109">
        <f t="shared" si="25"/>
        <v>0</v>
      </c>
      <c r="H69" s="110" t="str">
        <f t="shared" si="26"/>
        <v/>
      </c>
      <c r="I69" s="111"/>
      <c r="J69" s="93"/>
      <c r="K69" s="137"/>
      <c r="L69" s="112"/>
      <c r="M69" s="109">
        <f t="shared" si="27"/>
        <v>0</v>
      </c>
      <c r="N69" s="110" t="str">
        <f t="shared" si="29"/>
        <v/>
      </c>
      <c r="O69" s="122"/>
    </row>
    <row r="70" spans="1:15" ht="16.5" customHeight="1" x14ac:dyDescent="0.2">
      <c r="A70" s="102" t="s">
        <v>220</v>
      </c>
      <c r="B70" s="106">
        <v>1</v>
      </c>
      <c r="C70" s="104">
        <v>13500</v>
      </c>
      <c r="D70" s="105">
        <f t="shared" si="28"/>
        <v>13500</v>
      </c>
      <c r="E70" s="93"/>
      <c r="F70" s="108"/>
      <c r="G70" s="109">
        <f t="shared" si="25"/>
        <v>0</v>
      </c>
      <c r="H70" s="110" t="str">
        <f t="shared" si="26"/>
        <v/>
      </c>
      <c r="I70" s="111"/>
      <c r="J70" s="93"/>
      <c r="K70" s="137"/>
      <c r="L70" s="112"/>
      <c r="M70" s="109">
        <f t="shared" si="27"/>
        <v>0</v>
      </c>
      <c r="N70" s="110" t="str">
        <f t="shared" si="29"/>
        <v/>
      </c>
      <c r="O70" s="122"/>
    </row>
    <row r="71" spans="1:15" ht="16.5" customHeight="1" x14ac:dyDescent="0.2">
      <c r="A71" s="102" t="s">
        <v>221</v>
      </c>
      <c r="B71" s="106">
        <v>4</v>
      </c>
      <c r="C71" s="104">
        <v>600</v>
      </c>
      <c r="D71" s="105">
        <f t="shared" si="28"/>
        <v>2400</v>
      </c>
      <c r="E71" s="93"/>
      <c r="F71" s="108"/>
      <c r="G71" s="109">
        <f t="shared" si="25"/>
        <v>0</v>
      </c>
      <c r="H71" s="110" t="str">
        <f t="shared" si="26"/>
        <v/>
      </c>
      <c r="I71" s="111"/>
      <c r="J71" s="93"/>
      <c r="K71" s="137"/>
      <c r="L71" s="112"/>
      <c r="M71" s="109">
        <f t="shared" si="27"/>
        <v>0</v>
      </c>
      <c r="N71" s="110" t="str">
        <f t="shared" si="29"/>
        <v/>
      </c>
      <c r="O71" s="122"/>
    </row>
    <row r="72" spans="1:15" ht="16.5" customHeight="1" x14ac:dyDescent="0.2">
      <c r="A72" s="102" t="s">
        <v>222</v>
      </c>
      <c r="B72" s="106">
        <v>1</v>
      </c>
      <c r="C72" s="104">
        <v>1630</v>
      </c>
      <c r="D72" s="105">
        <f t="shared" si="28"/>
        <v>1630</v>
      </c>
      <c r="E72" s="93"/>
      <c r="F72" s="108"/>
      <c r="G72" s="109">
        <f t="shared" si="25"/>
        <v>0</v>
      </c>
      <c r="H72" s="110" t="str">
        <f t="shared" si="26"/>
        <v/>
      </c>
      <c r="I72" s="111"/>
      <c r="J72" s="93"/>
      <c r="K72" s="137"/>
      <c r="L72" s="112"/>
      <c r="M72" s="109">
        <f t="shared" si="27"/>
        <v>0</v>
      </c>
      <c r="N72" s="110" t="str">
        <f t="shared" si="29"/>
        <v/>
      </c>
      <c r="O72" s="122"/>
    </row>
    <row r="73" spans="1:15" ht="16.5" customHeight="1" x14ac:dyDescent="0.2">
      <c r="A73" s="102" t="s">
        <v>225</v>
      </c>
      <c r="B73" s="106">
        <v>5</v>
      </c>
      <c r="C73" s="104">
        <v>2400</v>
      </c>
      <c r="D73" s="105">
        <f t="shared" si="28"/>
        <v>12000</v>
      </c>
      <c r="E73" s="93"/>
      <c r="F73" s="108"/>
      <c r="G73" s="109">
        <f t="shared" si="25"/>
        <v>0</v>
      </c>
      <c r="H73" s="110" t="str">
        <f t="shared" si="26"/>
        <v/>
      </c>
      <c r="I73" s="111"/>
      <c r="J73" s="93"/>
      <c r="K73" s="137"/>
      <c r="L73" s="112"/>
      <c r="M73" s="109">
        <f t="shared" si="27"/>
        <v>0</v>
      </c>
      <c r="N73" s="110" t="str">
        <f t="shared" si="29"/>
        <v/>
      </c>
      <c r="O73" s="122"/>
    </row>
    <row r="74" spans="1:15" ht="16.5" customHeight="1" x14ac:dyDescent="0.2">
      <c r="A74" s="102" t="s">
        <v>226</v>
      </c>
      <c r="B74" s="106">
        <v>10</v>
      </c>
      <c r="C74" s="104">
        <v>200</v>
      </c>
      <c r="D74" s="105">
        <f t="shared" si="28"/>
        <v>2000</v>
      </c>
      <c r="E74" s="93"/>
      <c r="F74" s="108"/>
      <c r="G74" s="109">
        <f t="shared" si="25"/>
        <v>0</v>
      </c>
      <c r="H74" s="110" t="str">
        <f t="shared" si="26"/>
        <v/>
      </c>
      <c r="I74" s="111"/>
      <c r="J74" s="93"/>
      <c r="K74" s="137"/>
      <c r="L74" s="112"/>
      <c r="M74" s="109">
        <f t="shared" si="27"/>
        <v>0</v>
      </c>
      <c r="N74" s="110" t="str">
        <f t="shared" si="29"/>
        <v/>
      </c>
      <c r="O74" s="122"/>
    </row>
    <row r="75" spans="1:15" ht="16.5" customHeight="1" x14ac:dyDescent="0.2">
      <c r="A75" s="102" t="s">
        <v>223</v>
      </c>
      <c r="B75" s="106">
        <v>6</v>
      </c>
      <c r="C75" s="104">
        <v>530</v>
      </c>
      <c r="D75" s="105">
        <f t="shared" si="28"/>
        <v>3180</v>
      </c>
      <c r="E75" s="93"/>
      <c r="F75" s="108"/>
      <c r="G75" s="109">
        <f t="shared" si="25"/>
        <v>0</v>
      </c>
      <c r="H75" s="110" t="str">
        <f t="shared" si="26"/>
        <v/>
      </c>
      <c r="I75" s="111"/>
      <c r="J75" s="93"/>
      <c r="K75" s="137"/>
      <c r="L75" s="112"/>
      <c r="M75" s="109">
        <f t="shared" si="27"/>
        <v>0</v>
      </c>
      <c r="N75" s="110" t="str">
        <f t="shared" si="29"/>
        <v/>
      </c>
      <c r="O75" s="122"/>
    </row>
    <row r="76" spans="1:15" ht="16.5" customHeight="1" thickBot="1" x14ac:dyDescent="0.25">
      <c r="A76" s="102" t="s">
        <v>224</v>
      </c>
      <c r="B76" s="106">
        <v>8</v>
      </c>
      <c r="C76" s="104">
        <v>470</v>
      </c>
      <c r="D76" s="105">
        <f t="shared" si="28"/>
        <v>3760</v>
      </c>
      <c r="E76" s="93"/>
      <c r="F76" s="108"/>
      <c r="G76" s="109">
        <f t="shared" si="25"/>
        <v>0</v>
      </c>
      <c r="H76" s="110" t="str">
        <f t="shared" ref="H76" si="30">IF(G76=0,"",IF(OR(G76-$D76&gt;0,G76-$D76&lt;0), (G76-$D76)/$D76, ""))</f>
        <v/>
      </c>
      <c r="I76" s="111"/>
      <c r="J76" s="93"/>
      <c r="K76" s="137"/>
      <c r="L76" s="112"/>
      <c r="M76" s="109">
        <f t="shared" si="27"/>
        <v>0</v>
      </c>
      <c r="N76" s="110" t="str">
        <f t="shared" si="29"/>
        <v/>
      </c>
      <c r="O76" s="122"/>
    </row>
    <row r="77" spans="1:15" ht="16.5" customHeight="1" thickBot="1" x14ac:dyDescent="0.25">
      <c r="A77" s="632" t="s">
        <v>403</v>
      </c>
      <c r="B77" s="633"/>
      <c r="C77" s="635"/>
      <c r="D77" s="301">
        <f>SUM(D53:D76)</f>
        <v>158650</v>
      </c>
      <c r="E77" s="93"/>
      <c r="F77" s="127"/>
      <c r="G77" s="128">
        <f>SUM(G53:G76)</f>
        <v>0</v>
      </c>
      <c r="H77" s="129" t="str">
        <f>IF(G77=0,"",IF(OR(G77-$D77&gt;0,G77-$D77&lt;0), (G77-$D77)/$D77, ""))</f>
        <v/>
      </c>
      <c r="I77" s="130"/>
      <c r="J77" s="119"/>
      <c r="K77" s="124"/>
      <c r="L77" s="128"/>
      <c r="M77" s="128">
        <f>SUM(M53:M76)</f>
        <v>0</v>
      </c>
      <c r="N77" s="129" t="str">
        <f t="shared" ref="N77" si="31">IFERROR(IF(M77=0,"",IF(OR(M77-$D77&gt;0,M77-$D77&lt;0), (M77-$D77)/$D77, "")),"")</f>
        <v/>
      </c>
      <c r="O77" s="125"/>
    </row>
    <row r="78" spans="1:15" ht="18.75" customHeight="1" thickBot="1" x14ac:dyDescent="0.25">
      <c r="A78" s="632" t="s">
        <v>654</v>
      </c>
      <c r="B78" s="633"/>
      <c r="C78" s="633"/>
      <c r="D78" s="634"/>
      <c r="E78" s="118"/>
      <c r="F78" s="632" t="s">
        <v>654</v>
      </c>
      <c r="G78" s="633"/>
      <c r="H78" s="633"/>
      <c r="I78" s="634"/>
      <c r="J78" s="119"/>
      <c r="K78" s="626" t="s">
        <v>654</v>
      </c>
      <c r="L78" s="627"/>
      <c r="M78" s="627"/>
      <c r="N78" s="627"/>
      <c r="O78" s="628"/>
    </row>
    <row r="79" spans="1:15" ht="16.5" customHeight="1" x14ac:dyDescent="0.2">
      <c r="A79" s="456" t="s">
        <v>228</v>
      </c>
      <c r="B79" s="457">
        <v>1</v>
      </c>
      <c r="C79" s="458">
        <v>340</v>
      </c>
      <c r="D79" s="459">
        <f t="shared" ref="D79:D100" si="32">C79*B79</f>
        <v>340</v>
      </c>
      <c r="E79" s="93"/>
      <c r="F79" s="460"/>
      <c r="G79" s="461">
        <f t="shared" ref="G79:G87" si="33">F79*C79</f>
        <v>0</v>
      </c>
      <c r="H79" s="462" t="str">
        <f t="shared" ref="H79" si="34">IF(G79=0,"",IF(OR(G79-$D79&gt;0,G79-$D79&lt;0), (G79-$D79)/$D79, ""))</f>
        <v/>
      </c>
      <c r="I79" s="467"/>
      <c r="J79" s="93"/>
      <c r="K79" s="464"/>
      <c r="L79" s="465"/>
      <c r="M79" s="461">
        <f t="shared" ref="M79:M87" si="35">IFERROR(L79*C79,"")</f>
        <v>0</v>
      </c>
      <c r="N79" s="462" t="str">
        <f t="shared" ref="N79" si="36">IFERROR(IF(M79=0,"",IF(OR(M79-$D79&gt;0,M79-$D79&lt;0), (M79-$D79)/$D79, "")),"")</f>
        <v/>
      </c>
      <c r="O79" s="466"/>
    </row>
    <row r="80" spans="1:15" ht="16.5" customHeight="1" x14ac:dyDescent="0.2">
      <c r="A80" s="102" t="s">
        <v>229</v>
      </c>
      <c r="B80" s="106">
        <v>1</v>
      </c>
      <c r="C80" s="104">
        <v>580</v>
      </c>
      <c r="D80" s="105">
        <f t="shared" si="32"/>
        <v>580</v>
      </c>
      <c r="E80" s="93"/>
      <c r="F80" s="108"/>
      <c r="G80" s="109">
        <f t="shared" si="33"/>
        <v>0</v>
      </c>
      <c r="H80" s="110" t="str">
        <f t="shared" ref="H80:H86" si="37">IF(G80=0,"",IF(OR(G80-$D80&gt;0,G80-$D80&lt;0), (G80-$D80)/$D80, ""))</f>
        <v/>
      </c>
      <c r="I80" s="111"/>
      <c r="J80" s="93"/>
      <c r="K80" s="137"/>
      <c r="L80" s="112"/>
      <c r="M80" s="109">
        <f t="shared" si="35"/>
        <v>0</v>
      </c>
      <c r="N80" s="110" t="str">
        <f t="shared" ref="N80:N86" si="38">IFERROR(IF(M80=0,"",IF(OR(M80-$D80&gt;0,M80-$D80&lt;0), (M80-$D80)/$D80, "")),"")</f>
        <v/>
      </c>
      <c r="O80" s="122"/>
    </row>
    <row r="81" spans="1:15" ht="16.5" customHeight="1" x14ac:dyDescent="0.2">
      <c r="A81" s="102" t="s">
        <v>230</v>
      </c>
      <c r="B81" s="106">
        <v>1</v>
      </c>
      <c r="C81" s="104">
        <v>820</v>
      </c>
      <c r="D81" s="105">
        <f t="shared" si="32"/>
        <v>820</v>
      </c>
      <c r="E81" s="93"/>
      <c r="F81" s="108"/>
      <c r="G81" s="109">
        <f t="shared" si="33"/>
        <v>0</v>
      </c>
      <c r="H81" s="110" t="str">
        <f t="shared" si="37"/>
        <v/>
      </c>
      <c r="I81" s="111"/>
      <c r="J81" s="93"/>
      <c r="K81" s="137"/>
      <c r="L81" s="112"/>
      <c r="M81" s="109">
        <f t="shared" si="35"/>
        <v>0</v>
      </c>
      <c r="N81" s="110" t="str">
        <f t="shared" si="38"/>
        <v/>
      </c>
      <c r="O81" s="122"/>
    </row>
    <row r="82" spans="1:15" ht="16.5" customHeight="1" x14ac:dyDescent="0.2">
      <c r="A82" s="102" t="s">
        <v>231</v>
      </c>
      <c r="B82" s="106">
        <v>2</v>
      </c>
      <c r="C82" s="104">
        <v>350</v>
      </c>
      <c r="D82" s="105">
        <f t="shared" si="32"/>
        <v>700</v>
      </c>
      <c r="E82" s="93"/>
      <c r="F82" s="108"/>
      <c r="G82" s="109">
        <f t="shared" si="33"/>
        <v>0</v>
      </c>
      <c r="H82" s="110" t="str">
        <f t="shared" si="37"/>
        <v/>
      </c>
      <c r="I82" s="111"/>
      <c r="J82" s="93"/>
      <c r="K82" s="137"/>
      <c r="L82" s="112"/>
      <c r="M82" s="109">
        <f t="shared" si="35"/>
        <v>0</v>
      </c>
      <c r="N82" s="110" t="str">
        <f t="shared" si="38"/>
        <v/>
      </c>
      <c r="O82" s="122"/>
    </row>
    <row r="83" spans="1:15" ht="16.5" customHeight="1" x14ac:dyDescent="0.2">
      <c r="A83" s="102" t="s">
        <v>232</v>
      </c>
      <c r="B83" s="106">
        <v>1</v>
      </c>
      <c r="C83" s="104">
        <v>530</v>
      </c>
      <c r="D83" s="105">
        <f t="shared" si="32"/>
        <v>530</v>
      </c>
      <c r="E83" s="93"/>
      <c r="F83" s="108"/>
      <c r="G83" s="109">
        <f t="shared" si="33"/>
        <v>0</v>
      </c>
      <c r="H83" s="110" t="str">
        <f t="shared" si="37"/>
        <v/>
      </c>
      <c r="I83" s="111"/>
      <c r="J83" s="93"/>
      <c r="K83" s="137"/>
      <c r="L83" s="112"/>
      <c r="M83" s="109">
        <f t="shared" si="35"/>
        <v>0</v>
      </c>
      <c r="N83" s="110" t="str">
        <f t="shared" si="38"/>
        <v/>
      </c>
      <c r="O83" s="122"/>
    </row>
    <row r="84" spans="1:15" ht="16.5" customHeight="1" x14ac:dyDescent="0.2">
      <c r="A84" s="102" t="s">
        <v>233</v>
      </c>
      <c r="B84" s="106">
        <v>1</v>
      </c>
      <c r="C84" s="104">
        <v>430</v>
      </c>
      <c r="D84" s="105">
        <f t="shared" si="32"/>
        <v>430</v>
      </c>
      <c r="E84" s="93"/>
      <c r="F84" s="108"/>
      <c r="G84" s="109">
        <f t="shared" si="33"/>
        <v>0</v>
      </c>
      <c r="H84" s="110" t="str">
        <f t="shared" si="37"/>
        <v/>
      </c>
      <c r="I84" s="111"/>
      <c r="J84" s="93"/>
      <c r="K84" s="137"/>
      <c r="L84" s="112"/>
      <c r="M84" s="109">
        <f t="shared" si="35"/>
        <v>0</v>
      </c>
      <c r="N84" s="110" t="str">
        <f t="shared" si="38"/>
        <v/>
      </c>
      <c r="O84" s="122"/>
    </row>
    <row r="85" spans="1:15" ht="16.5" customHeight="1" x14ac:dyDescent="0.2">
      <c r="A85" s="102" t="s">
        <v>622</v>
      </c>
      <c r="B85" s="106">
        <v>1</v>
      </c>
      <c r="C85" s="104">
        <v>2500</v>
      </c>
      <c r="D85" s="105">
        <f t="shared" si="32"/>
        <v>2500</v>
      </c>
      <c r="E85" s="93"/>
      <c r="F85" s="108"/>
      <c r="G85" s="109">
        <f t="shared" si="33"/>
        <v>0</v>
      </c>
      <c r="H85" s="110" t="str">
        <f t="shared" si="37"/>
        <v/>
      </c>
      <c r="I85" s="111"/>
      <c r="J85" s="93"/>
      <c r="K85" s="137"/>
      <c r="L85" s="112"/>
      <c r="M85" s="109">
        <f t="shared" si="35"/>
        <v>0</v>
      </c>
      <c r="N85" s="110" t="str">
        <f t="shared" si="38"/>
        <v/>
      </c>
      <c r="O85" s="122"/>
    </row>
    <row r="86" spans="1:15" ht="16.5" customHeight="1" x14ac:dyDescent="0.2">
      <c r="A86" s="102" t="s">
        <v>234</v>
      </c>
      <c r="B86" s="106">
        <v>2</v>
      </c>
      <c r="C86" s="104">
        <v>240</v>
      </c>
      <c r="D86" s="105">
        <f t="shared" si="32"/>
        <v>480</v>
      </c>
      <c r="E86" s="93"/>
      <c r="F86" s="108"/>
      <c r="G86" s="109">
        <f t="shared" si="33"/>
        <v>0</v>
      </c>
      <c r="H86" s="110" t="str">
        <f t="shared" si="37"/>
        <v/>
      </c>
      <c r="I86" s="111"/>
      <c r="J86" s="93"/>
      <c r="K86" s="137"/>
      <c r="L86" s="112"/>
      <c r="M86" s="109">
        <f t="shared" si="35"/>
        <v>0</v>
      </c>
      <c r="N86" s="110" t="str">
        <f t="shared" si="38"/>
        <v/>
      </c>
      <c r="O86" s="122"/>
    </row>
    <row r="87" spans="1:15" ht="16.5" customHeight="1" thickBot="1" x14ac:dyDescent="0.25">
      <c r="A87" s="102" t="s">
        <v>235</v>
      </c>
      <c r="B87" s="106">
        <v>1</v>
      </c>
      <c r="C87" s="104">
        <v>240</v>
      </c>
      <c r="D87" s="105">
        <f t="shared" si="32"/>
        <v>240</v>
      </c>
      <c r="E87" s="93"/>
      <c r="F87" s="108"/>
      <c r="G87" s="109">
        <f t="shared" si="33"/>
        <v>0</v>
      </c>
      <c r="H87" s="110" t="str">
        <f t="shared" ref="H87" si="39">IF(G87=0,"",IF(OR(G87-$D87&gt;0,G87-$D87&lt;0), (G87-$D87)/$D87, ""))</f>
        <v/>
      </c>
      <c r="I87" s="111"/>
      <c r="J87" s="93"/>
      <c r="K87" s="137"/>
      <c r="L87" s="112"/>
      <c r="M87" s="109">
        <f t="shared" si="35"/>
        <v>0</v>
      </c>
      <c r="N87" s="110" t="str">
        <f t="shared" ref="N87" si="40">IFERROR(IF(M87=0,"",IF(OR(M87-$D87&gt;0,M87-$D87&lt;0), (M87-$D87)/$D87, "")),"")</f>
        <v/>
      </c>
      <c r="O87" s="122"/>
    </row>
    <row r="88" spans="1:15" ht="16.5" customHeight="1" thickBot="1" x14ac:dyDescent="0.25">
      <c r="A88" s="632" t="s">
        <v>655</v>
      </c>
      <c r="B88" s="633"/>
      <c r="C88" s="635"/>
      <c r="D88" s="301">
        <f>SUM(D79:D87)</f>
        <v>6620</v>
      </c>
      <c r="E88" s="93"/>
      <c r="F88" s="127"/>
      <c r="G88" s="128">
        <f>SUM(G79:G87)</f>
        <v>0</v>
      </c>
      <c r="H88" s="129" t="str">
        <f>IF(G88=0,"",IF(OR(G88-$D88&gt;0,G88-$D88&lt;0), (G88-$D88)/$D88, ""))</f>
        <v/>
      </c>
      <c r="I88" s="130"/>
      <c r="J88" s="119"/>
      <c r="K88" s="124"/>
      <c r="L88" s="128"/>
      <c r="M88" s="128">
        <f>SUM(M79:M87)</f>
        <v>0</v>
      </c>
      <c r="N88" s="129" t="str">
        <f t="shared" ref="N88" si="41">IFERROR(IF(M88=0,"",IF(OR(M88-$D88&gt;0,M88-$D88&lt;0), (M88-$D88)/$D88, "")),"")</f>
        <v/>
      </c>
      <c r="O88" s="125"/>
    </row>
    <row r="89" spans="1:15" ht="18.75" thickBot="1" x14ac:dyDescent="0.25">
      <c r="A89" s="632" t="s">
        <v>247</v>
      </c>
      <c r="B89" s="633"/>
      <c r="C89" s="633"/>
      <c r="D89" s="634"/>
      <c r="E89" s="118"/>
      <c r="F89" s="623" t="s">
        <v>247</v>
      </c>
      <c r="G89" s="624"/>
      <c r="H89" s="624"/>
      <c r="I89" s="625"/>
      <c r="J89" s="119"/>
      <c r="K89" s="626" t="str">
        <f>A89</f>
        <v>מגמת תקשוב</v>
      </c>
      <c r="L89" s="627"/>
      <c r="M89" s="627"/>
      <c r="N89" s="627"/>
      <c r="O89" s="628"/>
    </row>
    <row r="90" spans="1:15" ht="16.5" customHeight="1" x14ac:dyDescent="0.2">
      <c r="A90" s="456" t="s">
        <v>236</v>
      </c>
      <c r="B90" s="457">
        <v>5</v>
      </c>
      <c r="C90" s="458">
        <v>800</v>
      </c>
      <c r="D90" s="459">
        <f t="shared" si="32"/>
        <v>4000</v>
      </c>
      <c r="E90" s="93"/>
      <c r="F90" s="460"/>
      <c r="G90" s="461">
        <f t="shared" ref="G90:G100" si="42">F90*C90</f>
        <v>0</v>
      </c>
      <c r="H90" s="462" t="str">
        <f t="shared" ref="H90" si="43">IF(G90=0,"",IF(OR(G90-$D90&gt;0,G90-$D90&lt;0), (G90-$D90)/$D90, ""))</f>
        <v/>
      </c>
      <c r="I90" s="467"/>
      <c r="J90" s="93"/>
      <c r="K90" s="464"/>
      <c r="L90" s="465"/>
      <c r="M90" s="461">
        <f t="shared" ref="M90:M100" si="44">IFERROR(L90*C90,"")</f>
        <v>0</v>
      </c>
      <c r="N90" s="462" t="str">
        <f t="shared" ref="N90" si="45">IFERROR(IF(M90=0,"",IF(OR(M90-$D90&gt;0,M90-$D90&lt;0), (M90-$D90)/$D90, "")),"")</f>
        <v/>
      </c>
      <c r="O90" s="466"/>
    </row>
    <row r="91" spans="1:15" ht="16.5" customHeight="1" x14ac:dyDescent="0.2">
      <c r="A91" s="102" t="s">
        <v>237</v>
      </c>
      <c r="B91" s="106">
        <v>5</v>
      </c>
      <c r="C91" s="104">
        <v>400</v>
      </c>
      <c r="D91" s="105">
        <f t="shared" si="32"/>
        <v>2000</v>
      </c>
      <c r="E91" s="93"/>
      <c r="F91" s="108"/>
      <c r="G91" s="109">
        <f t="shared" si="42"/>
        <v>0</v>
      </c>
      <c r="H91" s="110" t="str">
        <f t="shared" ref="H91:H100" si="46">IF(G91=0,"",IF(OR(G91-$D91&gt;0,G91-$D91&lt;0), (G91-$D91)/$D91, ""))</f>
        <v/>
      </c>
      <c r="I91" s="111"/>
      <c r="J91" s="93"/>
      <c r="K91" s="137"/>
      <c r="L91" s="112"/>
      <c r="M91" s="109">
        <f t="shared" si="44"/>
        <v>0</v>
      </c>
      <c r="N91" s="110" t="str">
        <f t="shared" ref="N91:N100" si="47">IFERROR(IF(M91=0,"",IF(OR(M91-$D91&gt;0,M91-$D91&lt;0), (M91-$D91)/$D91, "")),"")</f>
        <v/>
      </c>
      <c r="O91" s="122"/>
    </row>
    <row r="92" spans="1:15" ht="16.5" customHeight="1" x14ac:dyDescent="0.2">
      <c r="A92" s="102" t="s">
        <v>238</v>
      </c>
      <c r="B92" s="106">
        <v>3</v>
      </c>
      <c r="C92" s="104">
        <v>1650</v>
      </c>
      <c r="D92" s="105">
        <f t="shared" si="32"/>
        <v>4950</v>
      </c>
      <c r="E92" s="93"/>
      <c r="F92" s="108"/>
      <c r="G92" s="109">
        <f t="shared" si="42"/>
        <v>0</v>
      </c>
      <c r="H92" s="110" t="str">
        <f t="shared" si="46"/>
        <v/>
      </c>
      <c r="I92" s="111"/>
      <c r="J92" s="93"/>
      <c r="K92" s="137"/>
      <c r="L92" s="112"/>
      <c r="M92" s="109">
        <f t="shared" si="44"/>
        <v>0</v>
      </c>
      <c r="N92" s="110" t="str">
        <f t="shared" si="47"/>
        <v/>
      </c>
      <c r="O92" s="122"/>
    </row>
    <row r="93" spans="1:15" ht="16.5" customHeight="1" x14ac:dyDescent="0.2">
      <c r="A93" s="102" t="s">
        <v>239</v>
      </c>
      <c r="B93" s="106">
        <v>3</v>
      </c>
      <c r="C93" s="104">
        <v>1470</v>
      </c>
      <c r="D93" s="105">
        <f t="shared" si="32"/>
        <v>4410</v>
      </c>
      <c r="E93" s="93"/>
      <c r="F93" s="108"/>
      <c r="G93" s="109">
        <f t="shared" si="42"/>
        <v>0</v>
      </c>
      <c r="H93" s="110" t="str">
        <f t="shared" si="46"/>
        <v/>
      </c>
      <c r="I93" s="111"/>
      <c r="J93" s="93"/>
      <c r="K93" s="137"/>
      <c r="L93" s="112"/>
      <c r="M93" s="109">
        <f t="shared" si="44"/>
        <v>0</v>
      </c>
      <c r="N93" s="110" t="str">
        <f t="shared" si="47"/>
        <v/>
      </c>
      <c r="O93" s="122"/>
    </row>
    <row r="94" spans="1:15" ht="16.5" customHeight="1" x14ac:dyDescent="0.2">
      <c r="A94" s="102" t="s">
        <v>240</v>
      </c>
      <c r="B94" s="106">
        <v>6</v>
      </c>
      <c r="C94" s="104">
        <v>450</v>
      </c>
      <c r="D94" s="105">
        <f t="shared" si="32"/>
        <v>2700</v>
      </c>
      <c r="E94" s="93"/>
      <c r="F94" s="108"/>
      <c r="G94" s="109">
        <f t="shared" si="42"/>
        <v>0</v>
      </c>
      <c r="H94" s="110" t="str">
        <f t="shared" si="46"/>
        <v/>
      </c>
      <c r="I94" s="111"/>
      <c r="J94" s="93"/>
      <c r="K94" s="137"/>
      <c r="L94" s="112"/>
      <c r="M94" s="109">
        <f t="shared" si="44"/>
        <v>0</v>
      </c>
      <c r="N94" s="110" t="str">
        <f t="shared" si="47"/>
        <v/>
      </c>
      <c r="O94" s="122"/>
    </row>
    <row r="95" spans="1:15" ht="16.5" customHeight="1" x14ac:dyDescent="0.2">
      <c r="A95" s="102" t="s">
        <v>241</v>
      </c>
      <c r="B95" s="106">
        <v>5</v>
      </c>
      <c r="C95" s="104">
        <v>180</v>
      </c>
      <c r="D95" s="105">
        <f t="shared" si="32"/>
        <v>900</v>
      </c>
      <c r="E95" s="93"/>
      <c r="F95" s="108"/>
      <c r="G95" s="109">
        <f t="shared" si="42"/>
        <v>0</v>
      </c>
      <c r="H95" s="110" t="str">
        <f t="shared" si="46"/>
        <v/>
      </c>
      <c r="I95" s="111"/>
      <c r="J95" s="93"/>
      <c r="K95" s="137"/>
      <c r="L95" s="112"/>
      <c r="M95" s="109">
        <f t="shared" si="44"/>
        <v>0</v>
      </c>
      <c r="N95" s="110" t="str">
        <f t="shared" si="47"/>
        <v/>
      </c>
      <c r="O95" s="122"/>
    </row>
    <row r="96" spans="1:15" ht="16.5" customHeight="1" x14ac:dyDescent="0.2">
      <c r="A96" s="102" t="s">
        <v>242</v>
      </c>
      <c r="B96" s="106">
        <v>5</v>
      </c>
      <c r="C96" s="104">
        <v>150</v>
      </c>
      <c r="D96" s="105">
        <f t="shared" si="32"/>
        <v>750</v>
      </c>
      <c r="E96" s="93"/>
      <c r="F96" s="108"/>
      <c r="G96" s="109">
        <f t="shared" si="42"/>
        <v>0</v>
      </c>
      <c r="H96" s="110" t="str">
        <f t="shared" si="46"/>
        <v/>
      </c>
      <c r="I96" s="111"/>
      <c r="J96" s="93"/>
      <c r="K96" s="137"/>
      <c r="L96" s="112"/>
      <c r="M96" s="109">
        <f t="shared" si="44"/>
        <v>0</v>
      </c>
      <c r="N96" s="110" t="str">
        <f t="shared" si="47"/>
        <v/>
      </c>
      <c r="O96" s="122"/>
    </row>
    <row r="97" spans="1:15" ht="16.5" customHeight="1" x14ac:dyDescent="0.2">
      <c r="A97" s="102" t="s">
        <v>243</v>
      </c>
      <c r="B97" s="106">
        <v>1</v>
      </c>
      <c r="C97" s="104">
        <v>230</v>
      </c>
      <c r="D97" s="105">
        <f t="shared" si="32"/>
        <v>230</v>
      </c>
      <c r="E97" s="93"/>
      <c r="F97" s="108"/>
      <c r="G97" s="109">
        <f t="shared" si="42"/>
        <v>0</v>
      </c>
      <c r="H97" s="110" t="str">
        <f t="shared" si="46"/>
        <v/>
      </c>
      <c r="I97" s="111"/>
      <c r="J97" s="93"/>
      <c r="K97" s="137"/>
      <c r="L97" s="112"/>
      <c r="M97" s="109">
        <f t="shared" si="44"/>
        <v>0</v>
      </c>
      <c r="N97" s="110" t="str">
        <f t="shared" si="47"/>
        <v/>
      </c>
      <c r="O97" s="122"/>
    </row>
    <row r="98" spans="1:15" ht="16.5" customHeight="1" x14ac:dyDescent="0.2">
      <c r="A98" s="102" t="s">
        <v>244</v>
      </c>
      <c r="B98" s="106">
        <v>5</v>
      </c>
      <c r="C98" s="104">
        <v>50</v>
      </c>
      <c r="D98" s="105">
        <f t="shared" si="32"/>
        <v>250</v>
      </c>
      <c r="E98" s="93"/>
      <c r="F98" s="108"/>
      <c r="G98" s="109">
        <f t="shared" si="42"/>
        <v>0</v>
      </c>
      <c r="H98" s="110" t="str">
        <f t="shared" si="46"/>
        <v/>
      </c>
      <c r="I98" s="111"/>
      <c r="J98" s="93"/>
      <c r="K98" s="137"/>
      <c r="L98" s="112"/>
      <c r="M98" s="109">
        <f t="shared" si="44"/>
        <v>0</v>
      </c>
      <c r="N98" s="110" t="str">
        <f t="shared" si="47"/>
        <v/>
      </c>
      <c r="O98" s="122"/>
    </row>
    <row r="99" spans="1:15" ht="16.5" customHeight="1" x14ac:dyDescent="0.2">
      <c r="A99" s="102" t="s">
        <v>245</v>
      </c>
      <c r="B99" s="106">
        <v>1</v>
      </c>
      <c r="C99" s="104">
        <v>210</v>
      </c>
      <c r="D99" s="105">
        <f t="shared" si="32"/>
        <v>210</v>
      </c>
      <c r="E99" s="93"/>
      <c r="F99" s="108"/>
      <c r="G99" s="109">
        <f t="shared" si="42"/>
        <v>0</v>
      </c>
      <c r="H99" s="110" t="str">
        <f t="shared" si="46"/>
        <v/>
      </c>
      <c r="I99" s="111"/>
      <c r="J99" s="93"/>
      <c r="K99" s="137"/>
      <c r="L99" s="112"/>
      <c r="M99" s="109">
        <f t="shared" si="44"/>
        <v>0</v>
      </c>
      <c r="N99" s="110" t="str">
        <f t="shared" si="47"/>
        <v/>
      </c>
      <c r="O99" s="122"/>
    </row>
    <row r="100" spans="1:15" ht="36.75" customHeight="1" thickBot="1" x14ac:dyDescent="0.25">
      <c r="A100" s="102" t="s">
        <v>246</v>
      </c>
      <c r="B100" s="106">
        <v>1</v>
      </c>
      <c r="C100" s="104">
        <v>1800</v>
      </c>
      <c r="D100" s="105">
        <f t="shared" si="32"/>
        <v>1800</v>
      </c>
      <c r="E100" s="93"/>
      <c r="F100" s="108"/>
      <c r="G100" s="109">
        <f t="shared" si="42"/>
        <v>0</v>
      </c>
      <c r="H100" s="110" t="str">
        <f t="shared" si="46"/>
        <v/>
      </c>
      <c r="I100" s="111"/>
      <c r="J100" s="93"/>
      <c r="K100" s="137"/>
      <c r="L100" s="112"/>
      <c r="M100" s="109">
        <f t="shared" si="44"/>
        <v>0</v>
      </c>
      <c r="N100" s="110" t="str">
        <f t="shared" si="47"/>
        <v/>
      </c>
      <c r="O100" s="122"/>
    </row>
    <row r="101" spans="1:15" ht="16.5" customHeight="1" thickBot="1" x14ac:dyDescent="0.25">
      <c r="A101" s="632" t="s">
        <v>404</v>
      </c>
      <c r="B101" s="633"/>
      <c r="C101" s="635"/>
      <c r="D101" s="301">
        <f>SUM(D90:D100)</f>
        <v>22200</v>
      </c>
      <c r="E101" s="93"/>
      <c r="F101" s="127"/>
      <c r="G101" s="128">
        <f>SUM(G90:G100)</f>
        <v>0</v>
      </c>
      <c r="H101" s="129" t="str">
        <f>IF(G101=0,"",IF(OR(G101-$D101&gt;0,G101-$D101&lt;0), (G101-$D101)/$D101, ""))</f>
        <v/>
      </c>
      <c r="I101" s="130"/>
      <c r="J101" s="119"/>
      <c r="K101" s="124"/>
      <c r="L101" s="128"/>
      <c r="M101" s="128">
        <f>SUM(M90:M100)</f>
        <v>0</v>
      </c>
      <c r="N101" s="129" t="str">
        <f t="shared" ref="N101" si="48">IFERROR(IF(M101=0,"",IF(OR(M101-$D101&gt;0,M101-$D101&lt;0), (M101-$D101)/$D101, "")),"")</f>
        <v/>
      </c>
      <c r="O101" s="125"/>
    </row>
    <row r="102" spans="1:15" ht="18.75" thickBot="1" x14ac:dyDescent="0.25">
      <c r="A102" s="632" t="s">
        <v>368</v>
      </c>
      <c r="B102" s="633"/>
      <c r="C102" s="633"/>
      <c r="D102" s="634"/>
      <c r="E102" s="118"/>
      <c r="F102" s="623" t="s">
        <v>368</v>
      </c>
      <c r="G102" s="624"/>
      <c r="H102" s="624"/>
      <c r="I102" s="625"/>
      <c r="J102" s="119"/>
      <c r="K102" s="626" t="str">
        <f>A102</f>
        <v>מגמת ניהול עסקים</v>
      </c>
      <c r="L102" s="627"/>
      <c r="M102" s="627"/>
      <c r="N102" s="627"/>
      <c r="O102" s="628"/>
    </row>
    <row r="103" spans="1:15" ht="16.5" customHeight="1" x14ac:dyDescent="0.2">
      <c r="A103" s="456" t="s">
        <v>250</v>
      </c>
      <c r="B103" s="457">
        <v>10</v>
      </c>
      <c r="C103" s="458">
        <v>400</v>
      </c>
      <c r="D103" s="459">
        <f t="shared" ref="D103:D120" si="49">C103*B103</f>
        <v>4000</v>
      </c>
      <c r="E103" s="93"/>
      <c r="F103" s="460"/>
      <c r="G103" s="461">
        <f t="shared" ref="G103:G111" si="50">F103*C103</f>
        <v>0</v>
      </c>
      <c r="H103" s="462" t="str">
        <f t="shared" ref="H103" si="51">IF(G103=0,"",IF(OR(G103-$D103&gt;0,G103-$D103&lt;0), (G103-$D103)/$D103, ""))</f>
        <v/>
      </c>
      <c r="I103" s="463"/>
      <c r="J103" s="93"/>
      <c r="K103" s="464"/>
      <c r="L103" s="465"/>
      <c r="M103" s="461">
        <f t="shared" ref="M103:M111" si="52">IFERROR(L103*C103,"")</f>
        <v>0</v>
      </c>
      <c r="N103" s="462" t="str">
        <f t="shared" ref="N103" si="53">IFERROR(IF(M103=0,"",IF(OR(M103-$D103&gt;0,M103-$D103&lt;0), (M103-$D103)/$D103, "")),"")</f>
        <v/>
      </c>
      <c r="O103" s="466"/>
    </row>
    <row r="104" spans="1:15" ht="16.5" customHeight="1" x14ac:dyDescent="0.2">
      <c r="A104" s="102" t="s">
        <v>251</v>
      </c>
      <c r="B104" s="106">
        <v>6</v>
      </c>
      <c r="C104" s="104">
        <v>900</v>
      </c>
      <c r="D104" s="105">
        <f t="shared" si="49"/>
        <v>5400</v>
      </c>
      <c r="E104" s="93"/>
      <c r="F104" s="108"/>
      <c r="G104" s="109">
        <f t="shared" si="50"/>
        <v>0</v>
      </c>
      <c r="H104" s="110" t="str">
        <f t="shared" ref="H104:H111" si="54">IF(G104=0,"",IF(OR(G104-$D104&gt;0,G104-$D104&lt;0), (G104-$D104)/$D104, ""))</f>
        <v/>
      </c>
      <c r="I104" s="121"/>
      <c r="J104" s="93"/>
      <c r="K104" s="137"/>
      <c r="L104" s="112"/>
      <c r="M104" s="109">
        <f t="shared" si="52"/>
        <v>0</v>
      </c>
      <c r="N104" s="110" t="str">
        <f t="shared" ref="N104:N111" si="55">IFERROR(IF(M104=0,"",IF(OR(M104-$D104&gt;0,M104-$D104&lt;0), (M104-$D104)/$D104, "")),"")</f>
        <v/>
      </c>
      <c r="O104" s="122"/>
    </row>
    <row r="105" spans="1:15" ht="16.5" customHeight="1" x14ac:dyDescent="0.2">
      <c r="A105" s="102" t="s">
        <v>252</v>
      </c>
      <c r="B105" s="106">
        <v>1</v>
      </c>
      <c r="C105" s="104">
        <v>320</v>
      </c>
      <c r="D105" s="105">
        <f t="shared" si="49"/>
        <v>320</v>
      </c>
      <c r="E105" s="93"/>
      <c r="F105" s="108"/>
      <c r="G105" s="109">
        <f t="shared" si="50"/>
        <v>0</v>
      </c>
      <c r="H105" s="110" t="str">
        <f t="shared" si="54"/>
        <v/>
      </c>
      <c r="I105" s="121"/>
      <c r="J105" s="93"/>
      <c r="K105" s="137"/>
      <c r="L105" s="112"/>
      <c r="M105" s="109">
        <f t="shared" si="52"/>
        <v>0</v>
      </c>
      <c r="N105" s="110" t="str">
        <f t="shared" si="55"/>
        <v/>
      </c>
      <c r="O105" s="122"/>
    </row>
    <row r="106" spans="1:15" ht="16.5" customHeight="1" x14ac:dyDescent="0.2">
      <c r="A106" s="102" t="s">
        <v>253</v>
      </c>
      <c r="B106" s="106">
        <v>1</v>
      </c>
      <c r="C106" s="104">
        <v>550</v>
      </c>
      <c r="D106" s="105">
        <f t="shared" si="49"/>
        <v>550</v>
      </c>
      <c r="E106" s="93"/>
      <c r="F106" s="108"/>
      <c r="G106" s="109">
        <f t="shared" si="50"/>
        <v>0</v>
      </c>
      <c r="H106" s="110" t="str">
        <f t="shared" si="54"/>
        <v/>
      </c>
      <c r="I106" s="121"/>
      <c r="J106" s="93"/>
      <c r="K106" s="137"/>
      <c r="L106" s="112"/>
      <c r="M106" s="109">
        <f t="shared" si="52"/>
        <v>0</v>
      </c>
      <c r="N106" s="110" t="str">
        <f t="shared" si="55"/>
        <v/>
      </c>
      <c r="O106" s="122"/>
    </row>
    <row r="107" spans="1:15" ht="16.5" customHeight="1" x14ac:dyDescent="0.2">
      <c r="A107" s="102" t="s">
        <v>129</v>
      </c>
      <c r="B107" s="106">
        <v>1</v>
      </c>
      <c r="C107" s="104">
        <v>500</v>
      </c>
      <c r="D107" s="105">
        <f t="shared" si="49"/>
        <v>500</v>
      </c>
      <c r="E107" s="93"/>
      <c r="F107" s="108"/>
      <c r="G107" s="109">
        <f t="shared" si="50"/>
        <v>0</v>
      </c>
      <c r="H107" s="110" t="str">
        <f t="shared" si="54"/>
        <v/>
      </c>
      <c r="I107" s="121"/>
      <c r="J107" s="93"/>
      <c r="K107" s="137"/>
      <c r="L107" s="112"/>
      <c r="M107" s="109">
        <f t="shared" si="52"/>
        <v>0</v>
      </c>
      <c r="N107" s="110" t="str">
        <f t="shared" si="55"/>
        <v/>
      </c>
      <c r="O107" s="122"/>
    </row>
    <row r="108" spans="1:15" ht="16.5" customHeight="1" x14ac:dyDescent="0.2">
      <c r="A108" s="102" t="s">
        <v>254</v>
      </c>
      <c r="B108" s="106">
        <v>1</v>
      </c>
      <c r="C108" s="104">
        <v>300</v>
      </c>
      <c r="D108" s="105">
        <f t="shared" si="49"/>
        <v>300</v>
      </c>
      <c r="E108" s="93"/>
      <c r="F108" s="108"/>
      <c r="G108" s="109">
        <f t="shared" si="50"/>
        <v>0</v>
      </c>
      <c r="H108" s="110" t="str">
        <f t="shared" si="54"/>
        <v/>
      </c>
      <c r="I108" s="121"/>
      <c r="J108" s="93"/>
      <c r="K108" s="137"/>
      <c r="L108" s="112"/>
      <c r="M108" s="109">
        <f t="shared" si="52"/>
        <v>0</v>
      </c>
      <c r="N108" s="110" t="str">
        <f t="shared" si="55"/>
        <v/>
      </c>
      <c r="O108" s="122"/>
    </row>
    <row r="109" spans="1:15" ht="16.5" customHeight="1" x14ac:dyDescent="0.2">
      <c r="A109" s="102" t="s">
        <v>255</v>
      </c>
      <c r="B109" s="106">
        <v>10</v>
      </c>
      <c r="C109" s="104">
        <v>3100</v>
      </c>
      <c r="D109" s="105">
        <f t="shared" si="49"/>
        <v>31000</v>
      </c>
      <c r="E109" s="93"/>
      <c r="F109" s="108"/>
      <c r="G109" s="109">
        <f t="shared" si="50"/>
        <v>0</v>
      </c>
      <c r="H109" s="110" t="str">
        <f t="shared" si="54"/>
        <v/>
      </c>
      <c r="I109" s="121"/>
      <c r="J109" s="93"/>
      <c r="K109" s="137"/>
      <c r="L109" s="112"/>
      <c r="M109" s="109">
        <f t="shared" si="52"/>
        <v>0</v>
      </c>
      <c r="N109" s="110" t="str">
        <f t="shared" si="55"/>
        <v/>
      </c>
      <c r="O109" s="122"/>
    </row>
    <row r="110" spans="1:15" ht="16.5" customHeight="1" x14ac:dyDescent="0.2">
      <c r="A110" s="102" t="s">
        <v>256</v>
      </c>
      <c r="B110" s="106">
        <v>1</v>
      </c>
      <c r="C110" s="104">
        <v>2600</v>
      </c>
      <c r="D110" s="105">
        <f t="shared" si="49"/>
        <v>2600</v>
      </c>
      <c r="E110" s="93"/>
      <c r="F110" s="108"/>
      <c r="G110" s="109">
        <f t="shared" si="50"/>
        <v>0</v>
      </c>
      <c r="H110" s="110" t="str">
        <f t="shared" si="54"/>
        <v/>
      </c>
      <c r="I110" s="121"/>
      <c r="J110" s="93"/>
      <c r="K110" s="137"/>
      <c r="L110" s="112"/>
      <c r="M110" s="109">
        <f t="shared" si="52"/>
        <v>0</v>
      </c>
      <c r="N110" s="110" t="str">
        <f t="shared" si="55"/>
        <v/>
      </c>
      <c r="O110" s="122"/>
    </row>
    <row r="111" spans="1:15" ht="16.5" customHeight="1" thickBot="1" x14ac:dyDescent="0.25">
      <c r="A111" s="102" t="s">
        <v>138</v>
      </c>
      <c r="B111" s="106">
        <v>1</v>
      </c>
      <c r="C111" s="104">
        <v>3800</v>
      </c>
      <c r="D111" s="105">
        <f t="shared" si="49"/>
        <v>3800</v>
      </c>
      <c r="E111" s="93"/>
      <c r="F111" s="108"/>
      <c r="G111" s="109">
        <f t="shared" si="50"/>
        <v>0</v>
      </c>
      <c r="H111" s="110" t="str">
        <f t="shared" si="54"/>
        <v/>
      </c>
      <c r="I111" s="121"/>
      <c r="J111" s="93"/>
      <c r="K111" s="137"/>
      <c r="L111" s="112"/>
      <c r="M111" s="109">
        <f t="shared" si="52"/>
        <v>0</v>
      </c>
      <c r="N111" s="110" t="str">
        <f t="shared" si="55"/>
        <v/>
      </c>
      <c r="O111" s="122"/>
    </row>
    <row r="112" spans="1:15" ht="16.5" customHeight="1" thickBot="1" x14ac:dyDescent="0.25">
      <c r="A112" s="632" t="s">
        <v>405</v>
      </c>
      <c r="B112" s="633"/>
      <c r="C112" s="635"/>
      <c r="D112" s="301">
        <f>SUM(D103:D111)</f>
        <v>48470</v>
      </c>
      <c r="E112" s="93"/>
      <c r="F112" s="127"/>
      <c r="G112" s="128">
        <f>SUM(G103:G111)</f>
        <v>0</v>
      </c>
      <c r="H112" s="129" t="str">
        <f>IF(G112=0,"",IF(OR(G112-$D112&gt;0,G112-$D112&lt;0), (G112-$D112)/$D112, ""))</f>
        <v/>
      </c>
      <c r="I112" s="123"/>
      <c r="J112" s="119"/>
      <c r="K112" s="124"/>
      <c r="L112" s="128"/>
      <c r="M112" s="128">
        <f>SUM(M103:M111)</f>
        <v>0</v>
      </c>
      <c r="N112" s="129" t="str">
        <f t="shared" ref="N112" si="56">IFERROR(IF(M112=0,"",IF(OR(M112-$D112&gt;0,M112-$D112&lt;0), (M112-$D112)/$D112, "")),"")</f>
        <v/>
      </c>
      <c r="O112" s="125"/>
    </row>
    <row r="113" spans="1:15" ht="18.75" thickBot="1" x14ac:dyDescent="0.25">
      <c r="A113" s="632" t="s">
        <v>407</v>
      </c>
      <c r="B113" s="633"/>
      <c r="C113" s="633"/>
      <c r="D113" s="634"/>
      <c r="E113" s="118"/>
      <c r="F113" s="623" t="s">
        <v>524</v>
      </c>
      <c r="G113" s="624"/>
      <c r="H113" s="624"/>
      <c r="I113" s="625"/>
      <c r="J113" s="119"/>
      <c r="K113" s="626" t="str">
        <f>A113</f>
        <v xml:space="preserve">מגמת עיצוב שיער וטיפוח החן </v>
      </c>
      <c r="L113" s="627"/>
      <c r="M113" s="627"/>
      <c r="N113" s="627"/>
      <c r="O113" s="628"/>
    </row>
    <row r="114" spans="1:15" ht="16.5" customHeight="1" x14ac:dyDescent="0.2">
      <c r="A114" s="456" t="s">
        <v>445</v>
      </c>
      <c r="B114" s="457">
        <v>4</v>
      </c>
      <c r="C114" s="458">
        <v>4000</v>
      </c>
      <c r="D114" s="459">
        <f t="shared" si="49"/>
        <v>16000</v>
      </c>
      <c r="E114" s="93"/>
      <c r="F114" s="460"/>
      <c r="G114" s="461">
        <f t="shared" ref="G114:G120" si="57">F114*C114</f>
        <v>0</v>
      </c>
      <c r="H114" s="462" t="str">
        <f t="shared" ref="H114" si="58">IF(G114=0,"",IF(OR(G114-$D114&gt;0,G114-$D114&lt;0), (G114-$D114)/$D114, ""))</f>
        <v/>
      </c>
      <c r="I114" s="463"/>
      <c r="J114" s="93"/>
      <c r="K114" s="464"/>
      <c r="L114" s="465"/>
      <c r="M114" s="461">
        <f t="shared" ref="M114:M120" si="59">IFERROR(L114*C114,"")</f>
        <v>0</v>
      </c>
      <c r="N114" s="462" t="str">
        <f t="shared" ref="N114" si="60">IFERROR(IF(M114=0,"",IF(OR(M114-$D114&gt;0,M114-$D114&lt;0), (M114-$D114)/$D114, "")),"")</f>
        <v/>
      </c>
      <c r="O114" s="466"/>
    </row>
    <row r="115" spans="1:15" ht="16.5" customHeight="1" x14ac:dyDescent="0.2">
      <c r="A115" s="102" t="s">
        <v>623</v>
      </c>
      <c r="B115" s="106">
        <v>4</v>
      </c>
      <c r="C115" s="104">
        <v>1400</v>
      </c>
      <c r="D115" s="105">
        <f t="shared" si="49"/>
        <v>5600</v>
      </c>
      <c r="E115" s="93"/>
      <c r="F115" s="108"/>
      <c r="G115" s="109">
        <f t="shared" si="57"/>
        <v>0</v>
      </c>
      <c r="H115" s="110" t="str">
        <f t="shared" ref="H115:H120" si="61">IF(G115=0,"",IF(OR(G115-$D115&gt;0,G115-$D115&lt;0), (G115-$D115)/$D115, ""))</f>
        <v/>
      </c>
      <c r="I115" s="121"/>
      <c r="J115" s="93"/>
      <c r="K115" s="137"/>
      <c r="L115" s="112"/>
      <c r="M115" s="109">
        <f t="shared" si="59"/>
        <v>0</v>
      </c>
      <c r="N115" s="110" t="str">
        <f t="shared" ref="N115:N120" si="62">IFERROR(IF(M115=0,"",IF(OR(M115-$D115&gt;0,M115-$D115&lt;0), (M115-$D115)/$D115, "")),"")</f>
        <v/>
      </c>
      <c r="O115" s="122"/>
    </row>
    <row r="116" spans="1:15" ht="16.5" customHeight="1" x14ac:dyDescent="0.2">
      <c r="A116" s="102" t="s">
        <v>625</v>
      </c>
      <c r="B116" s="106">
        <v>2</v>
      </c>
      <c r="C116" s="104">
        <v>600</v>
      </c>
      <c r="D116" s="105">
        <f t="shared" si="49"/>
        <v>1200</v>
      </c>
      <c r="E116" s="93"/>
      <c r="F116" s="108"/>
      <c r="G116" s="109">
        <f t="shared" si="57"/>
        <v>0</v>
      </c>
      <c r="H116" s="110" t="str">
        <f t="shared" si="61"/>
        <v/>
      </c>
      <c r="I116" s="121"/>
      <c r="J116" s="93"/>
      <c r="K116" s="137"/>
      <c r="L116" s="112"/>
      <c r="M116" s="109">
        <f t="shared" si="59"/>
        <v>0</v>
      </c>
      <c r="N116" s="110" t="str">
        <f t="shared" si="62"/>
        <v/>
      </c>
      <c r="O116" s="122"/>
    </row>
    <row r="117" spans="1:15" ht="16.5" customHeight="1" x14ac:dyDescent="0.2">
      <c r="A117" s="102" t="s">
        <v>624</v>
      </c>
      <c r="B117" s="106">
        <v>4</v>
      </c>
      <c r="C117" s="104">
        <v>450</v>
      </c>
      <c r="D117" s="105">
        <f t="shared" si="49"/>
        <v>1800</v>
      </c>
      <c r="E117" s="93"/>
      <c r="F117" s="108"/>
      <c r="G117" s="109">
        <f t="shared" si="57"/>
        <v>0</v>
      </c>
      <c r="H117" s="110" t="str">
        <f t="shared" si="61"/>
        <v/>
      </c>
      <c r="I117" s="121"/>
      <c r="J117" s="93"/>
      <c r="K117" s="137"/>
      <c r="L117" s="112"/>
      <c r="M117" s="109">
        <f t="shared" si="59"/>
        <v>0</v>
      </c>
      <c r="N117" s="110" t="str">
        <f t="shared" si="62"/>
        <v/>
      </c>
      <c r="O117" s="122"/>
    </row>
    <row r="118" spans="1:15" ht="16.5" customHeight="1" x14ac:dyDescent="0.2">
      <c r="A118" s="102" t="s">
        <v>629</v>
      </c>
      <c r="B118" s="106">
        <v>5</v>
      </c>
      <c r="C118" s="104">
        <v>300</v>
      </c>
      <c r="D118" s="105">
        <f t="shared" si="49"/>
        <v>1500</v>
      </c>
      <c r="E118" s="93"/>
      <c r="F118" s="108"/>
      <c r="G118" s="109">
        <f t="shared" si="57"/>
        <v>0</v>
      </c>
      <c r="H118" s="110" t="str">
        <f t="shared" si="61"/>
        <v/>
      </c>
      <c r="I118" s="121"/>
      <c r="J118" s="93"/>
      <c r="K118" s="137"/>
      <c r="L118" s="112"/>
      <c r="M118" s="109">
        <f t="shared" si="59"/>
        <v>0</v>
      </c>
      <c r="N118" s="110" t="str">
        <f t="shared" si="62"/>
        <v/>
      </c>
      <c r="O118" s="122"/>
    </row>
    <row r="119" spans="1:15" ht="16.5" customHeight="1" x14ac:dyDescent="0.2">
      <c r="A119" s="102" t="s">
        <v>257</v>
      </c>
      <c r="B119" s="106">
        <v>8</v>
      </c>
      <c r="C119" s="104">
        <v>220</v>
      </c>
      <c r="D119" s="105">
        <f t="shared" si="49"/>
        <v>1760</v>
      </c>
      <c r="E119" s="93"/>
      <c r="F119" s="108"/>
      <c r="G119" s="109">
        <f t="shared" si="57"/>
        <v>0</v>
      </c>
      <c r="H119" s="110" t="str">
        <f t="shared" si="61"/>
        <v/>
      </c>
      <c r="I119" s="121"/>
      <c r="J119" s="93"/>
      <c r="K119" s="137"/>
      <c r="L119" s="112"/>
      <c r="M119" s="109">
        <f t="shared" si="59"/>
        <v>0</v>
      </c>
      <c r="N119" s="110" t="str">
        <f t="shared" si="62"/>
        <v/>
      </c>
      <c r="O119" s="122"/>
    </row>
    <row r="120" spans="1:15" ht="16.5" customHeight="1" thickBot="1" x14ac:dyDescent="0.25">
      <c r="A120" s="102" t="s">
        <v>621</v>
      </c>
      <c r="B120" s="106">
        <v>1</v>
      </c>
      <c r="C120" s="104">
        <v>2500</v>
      </c>
      <c r="D120" s="105">
        <f t="shared" si="49"/>
        <v>2500</v>
      </c>
      <c r="E120" s="93"/>
      <c r="F120" s="108"/>
      <c r="G120" s="109">
        <f t="shared" si="57"/>
        <v>0</v>
      </c>
      <c r="H120" s="110" t="str">
        <f t="shared" si="61"/>
        <v/>
      </c>
      <c r="I120" s="121"/>
      <c r="J120" s="118"/>
      <c r="K120" s="137"/>
      <c r="L120" s="112"/>
      <c r="M120" s="109">
        <f t="shared" si="59"/>
        <v>0</v>
      </c>
      <c r="N120" s="110" t="str">
        <f t="shared" si="62"/>
        <v/>
      </c>
      <c r="O120" s="122"/>
    </row>
    <row r="121" spans="1:15" ht="16.5" customHeight="1" thickBot="1" x14ac:dyDescent="0.25">
      <c r="A121" s="632" t="s">
        <v>406</v>
      </c>
      <c r="B121" s="633"/>
      <c r="C121" s="635"/>
      <c r="D121" s="301">
        <f>SUM(D114:D120)</f>
        <v>30360</v>
      </c>
      <c r="E121" s="93"/>
      <c r="F121" s="127"/>
      <c r="G121" s="128">
        <f>SUM(G114:G120)</f>
        <v>0</v>
      </c>
      <c r="H121" s="129" t="str">
        <f>IF(G121=0,"",IF(OR(G121-$D121&gt;0,G121-$D121&lt;0), (G121-$D121)/$D121, ""))</f>
        <v/>
      </c>
      <c r="I121" s="123"/>
      <c r="J121" s="119"/>
      <c r="K121" s="124"/>
      <c r="L121" s="128"/>
      <c r="M121" s="128">
        <f>SUM(M114:M120)</f>
        <v>0</v>
      </c>
      <c r="N121" s="129" t="str">
        <f t="shared" ref="N121" si="63">IFERROR(IF(M121=0,"",IF(OR(M121-$D121&gt;0,M121-$D121&lt;0), (M121-$D121)/$D121, "")),"")</f>
        <v/>
      </c>
      <c r="O121" s="125"/>
    </row>
    <row r="122" spans="1:15" ht="16.5" customHeight="1" thickBot="1" x14ac:dyDescent="0.25">
      <c r="A122" s="632"/>
      <c r="B122" s="633"/>
      <c r="C122" s="635"/>
      <c r="D122" s="452">
        <f>D121+D112+D101+D88+D77+D51+D46+D25</f>
        <v>455150</v>
      </c>
      <c r="E122" s="93"/>
      <c r="F122" s="324"/>
      <c r="G122" s="245">
        <f>G121+G112+G101+G88+G77+G51+G46+G25</f>
        <v>0</v>
      </c>
      <c r="H122" s="369" t="str">
        <f>IF(G122=0,"",IF(OR(G122-$D122&gt;0,G122-$D122&lt;0), (G122-$D122)/$D122, ""))</f>
        <v/>
      </c>
      <c r="I122" s="453"/>
      <c r="J122" s="119"/>
      <c r="K122" s="454"/>
      <c r="L122" s="245"/>
      <c r="M122" s="245">
        <f>M121+M112+M101+M88+M77+M51+M46+M25</f>
        <v>0</v>
      </c>
      <c r="N122" s="369" t="str">
        <f t="shared" ref="N122" si="64">IFERROR(IF(M122=0,"",IF(OR(M122-$D122&gt;0,M122-$D122&lt;0), (M122-$D122)/$D122, "")),"")</f>
        <v/>
      </c>
      <c r="O122" s="455"/>
    </row>
    <row r="123" spans="1:15" ht="16.5" customHeight="1" x14ac:dyDescent="0.3">
      <c r="A123" s="60"/>
      <c r="B123" s="65"/>
      <c r="C123" s="65"/>
      <c r="D123" s="302"/>
      <c r="F123" s="273"/>
      <c r="G123" s="244"/>
      <c r="H123" s="274"/>
      <c r="I123" s="59"/>
      <c r="J123" s="57"/>
      <c r="K123" s="59"/>
      <c r="L123" s="275"/>
      <c r="M123" s="244"/>
      <c r="N123" s="274"/>
      <c r="O123" s="59"/>
    </row>
    <row r="124" spans="1:15" ht="16.5" customHeight="1" x14ac:dyDescent="0.3">
      <c r="A124" s="60"/>
      <c r="B124" s="65"/>
      <c r="C124" s="65"/>
      <c r="D124" s="302"/>
      <c r="F124" s="273"/>
      <c r="G124" s="244"/>
      <c r="H124" s="274"/>
      <c r="I124" s="59"/>
      <c r="J124" s="57"/>
      <c r="K124" s="59"/>
      <c r="L124" s="275"/>
      <c r="M124" s="244"/>
      <c r="N124" s="274"/>
      <c r="O124" s="59"/>
    </row>
    <row r="125" spans="1:15" ht="16.5" customHeight="1" x14ac:dyDescent="0.3">
      <c r="A125" s="60"/>
      <c r="B125" s="65"/>
      <c r="C125" s="65"/>
      <c r="D125" s="302"/>
      <c r="F125" s="273"/>
      <c r="G125" s="244"/>
      <c r="H125" s="274"/>
      <c r="I125" s="59"/>
      <c r="J125" s="57"/>
      <c r="K125" s="59"/>
      <c r="L125" s="275"/>
      <c r="M125" s="244"/>
      <c r="N125" s="274"/>
      <c r="O125" s="59"/>
    </row>
    <row r="126" spans="1:15" ht="16.5" customHeight="1" x14ac:dyDescent="0.3">
      <c r="A126" s="60"/>
      <c r="B126" s="65"/>
      <c r="C126" s="65"/>
      <c r="D126" s="302"/>
      <c r="F126" s="273"/>
      <c r="G126" s="244"/>
      <c r="H126" s="274"/>
      <c r="I126" s="59"/>
      <c r="J126" s="57"/>
      <c r="K126" s="59"/>
      <c r="L126" s="275"/>
      <c r="M126" s="244"/>
      <c r="N126" s="274"/>
      <c r="O126" s="59"/>
    </row>
    <row r="127" spans="1:15" ht="16.5" customHeight="1" x14ac:dyDescent="0.3">
      <c r="A127" s="60"/>
      <c r="B127" s="65"/>
      <c r="C127" s="65"/>
      <c r="D127" s="302"/>
      <c r="F127" s="273"/>
      <c r="G127" s="244"/>
      <c r="H127" s="274"/>
      <c r="I127" s="59"/>
      <c r="J127" s="57"/>
      <c r="K127" s="59"/>
      <c r="L127" s="275"/>
      <c r="M127" s="244"/>
      <c r="N127" s="274"/>
      <c r="O127" s="59"/>
    </row>
    <row r="128" spans="1:15" ht="16.5" customHeight="1" x14ac:dyDescent="0.3">
      <c r="A128" s="60"/>
      <c r="B128" s="65"/>
      <c r="C128" s="65"/>
      <c r="D128" s="302"/>
      <c r="F128" s="273"/>
      <c r="G128" s="244"/>
      <c r="H128" s="274"/>
      <c r="I128" s="59"/>
      <c r="J128" s="57"/>
      <c r="K128" s="59"/>
      <c r="L128" s="275"/>
      <c r="M128" s="244"/>
      <c r="N128" s="274"/>
      <c r="O128" s="59"/>
    </row>
    <row r="129" spans="1:15" ht="16.5" customHeight="1" x14ac:dyDescent="0.3">
      <c r="A129" s="60"/>
      <c r="B129" s="65"/>
      <c r="C129" s="65"/>
      <c r="D129" s="302"/>
      <c r="F129" s="273"/>
      <c r="G129" s="244"/>
      <c r="H129" s="274"/>
      <c r="I129" s="59"/>
      <c r="J129" s="57"/>
      <c r="K129" s="59"/>
      <c r="L129" s="275"/>
      <c r="M129" s="244"/>
      <c r="N129" s="274"/>
      <c r="O129" s="59"/>
    </row>
    <row r="130" spans="1:15" ht="16.5" customHeight="1" x14ac:dyDescent="0.3">
      <c r="A130" s="60"/>
      <c r="B130" s="65"/>
      <c r="C130" s="65"/>
      <c r="D130" s="302"/>
      <c r="F130" s="273"/>
      <c r="G130" s="244"/>
      <c r="H130" s="274"/>
      <c r="I130" s="59"/>
      <c r="J130" s="57"/>
      <c r="K130" s="59"/>
      <c r="L130" s="275"/>
      <c r="M130" s="244"/>
      <c r="N130" s="274"/>
      <c r="O130" s="59"/>
    </row>
    <row r="131" spans="1:15" ht="16.5" customHeight="1" x14ac:dyDescent="0.3">
      <c r="A131" s="60"/>
      <c r="B131" s="65"/>
      <c r="C131" s="65"/>
      <c r="D131" s="302"/>
      <c r="F131" s="273"/>
      <c r="G131" s="244"/>
      <c r="H131" s="274"/>
      <c r="I131" s="59"/>
      <c r="J131" s="57"/>
      <c r="K131" s="59"/>
      <c r="L131" s="275"/>
      <c r="M131" s="244"/>
      <c r="N131" s="274"/>
      <c r="O131" s="59"/>
    </row>
    <row r="132" spans="1:15" ht="16.5" customHeight="1" x14ac:dyDescent="0.3">
      <c r="A132" s="60"/>
      <c r="B132" s="65"/>
      <c r="C132" s="65"/>
      <c r="D132" s="302"/>
      <c r="F132" s="273"/>
      <c r="G132" s="244"/>
      <c r="H132" s="274"/>
      <c r="I132" s="59"/>
      <c r="J132" s="57"/>
      <c r="K132" s="59"/>
      <c r="L132" s="275"/>
      <c r="M132" s="244"/>
      <c r="N132" s="274"/>
      <c r="O132" s="59"/>
    </row>
    <row r="133" spans="1:15" ht="16.5" customHeight="1" x14ac:dyDescent="0.3">
      <c r="A133" s="60"/>
      <c r="B133" s="65"/>
      <c r="C133" s="65"/>
      <c r="D133" s="302"/>
      <c r="F133" s="273"/>
      <c r="G133" s="244"/>
      <c r="H133" s="274"/>
      <c r="I133" s="59"/>
      <c r="J133" s="57"/>
      <c r="K133" s="59"/>
      <c r="L133" s="275"/>
      <c r="M133" s="244"/>
      <c r="N133" s="274"/>
      <c r="O133" s="59"/>
    </row>
    <row r="134" spans="1:15" ht="16.5" customHeight="1" x14ac:dyDescent="0.3">
      <c r="A134" s="60"/>
      <c r="B134" s="65"/>
      <c r="C134" s="65"/>
      <c r="D134" s="302"/>
      <c r="F134" s="273"/>
      <c r="G134" s="244"/>
      <c r="H134" s="274"/>
      <c r="I134" s="59"/>
      <c r="J134" s="57"/>
      <c r="K134" s="59"/>
      <c r="L134" s="275"/>
      <c r="M134" s="244"/>
      <c r="N134" s="274"/>
      <c r="O134" s="59"/>
    </row>
    <row r="135" spans="1:15" ht="16.5" customHeight="1" x14ac:dyDescent="0.3">
      <c r="A135" s="60"/>
      <c r="B135" s="65"/>
      <c r="C135" s="65"/>
      <c r="D135" s="302"/>
      <c r="F135" s="273"/>
      <c r="G135" s="244"/>
      <c r="H135" s="274"/>
      <c r="I135" s="59"/>
      <c r="J135" s="57"/>
      <c r="K135" s="59"/>
      <c r="L135" s="275"/>
      <c r="M135" s="244"/>
      <c r="N135" s="274"/>
      <c r="O135" s="59"/>
    </row>
    <row r="136" spans="1:15" ht="16.5" customHeight="1" x14ac:dyDescent="0.3">
      <c r="A136" s="60"/>
      <c r="B136" s="65"/>
      <c r="C136" s="65"/>
      <c r="D136" s="302"/>
      <c r="F136" s="273"/>
      <c r="G136" s="244"/>
      <c r="H136" s="274"/>
      <c r="I136" s="59"/>
      <c r="J136" s="57"/>
      <c r="K136" s="59"/>
      <c r="L136" s="275"/>
      <c r="M136" s="244"/>
      <c r="N136" s="274"/>
      <c r="O136" s="59"/>
    </row>
    <row r="137" spans="1:15" ht="16.5" customHeight="1" x14ac:dyDescent="0.3">
      <c r="A137" s="60"/>
      <c r="B137" s="65"/>
      <c r="C137" s="65"/>
      <c r="D137" s="302"/>
      <c r="F137" s="273"/>
      <c r="G137" s="244"/>
      <c r="H137" s="274"/>
      <c r="I137" s="59"/>
      <c r="J137" s="57"/>
      <c r="K137" s="59"/>
      <c r="L137" s="275"/>
      <c r="M137" s="244"/>
      <c r="N137" s="274"/>
      <c r="O137" s="59"/>
    </row>
    <row r="138" spans="1:15" ht="16.5" customHeight="1" x14ac:dyDescent="0.3">
      <c r="A138" s="60"/>
      <c r="B138" s="65"/>
      <c r="C138" s="65"/>
      <c r="D138" s="302"/>
      <c r="F138" s="273"/>
      <c r="G138" s="244"/>
      <c r="H138" s="274"/>
      <c r="I138" s="59"/>
      <c r="J138" s="57"/>
      <c r="K138" s="59"/>
      <c r="L138" s="275"/>
      <c r="M138" s="244"/>
      <c r="N138" s="274"/>
      <c r="O138" s="59"/>
    </row>
    <row r="139" spans="1:15" ht="16.5" customHeight="1" x14ac:dyDescent="0.3">
      <c r="A139" s="60"/>
      <c r="B139" s="65"/>
      <c r="C139" s="65"/>
      <c r="D139" s="302"/>
      <c r="F139" s="273"/>
      <c r="G139" s="244"/>
      <c r="H139" s="274"/>
      <c r="I139" s="59"/>
      <c r="J139" s="57"/>
      <c r="K139" s="59"/>
      <c r="L139" s="275"/>
      <c r="M139" s="244"/>
      <c r="N139" s="274"/>
      <c r="O139" s="59"/>
    </row>
    <row r="140" spans="1:15" ht="16.5" customHeight="1" x14ac:dyDescent="0.3">
      <c r="A140" s="60"/>
      <c r="B140" s="65"/>
      <c r="C140" s="65"/>
      <c r="D140" s="302"/>
      <c r="F140" s="273"/>
      <c r="G140" s="244"/>
      <c r="H140" s="274"/>
      <c r="I140" s="59"/>
      <c r="J140" s="57"/>
      <c r="K140" s="59"/>
      <c r="L140" s="275"/>
      <c r="M140" s="244"/>
      <c r="N140" s="274"/>
      <c r="O140" s="59"/>
    </row>
    <row r="141" spans="1:15" ht="16.5" customHeight="1" x14ac:dyDescent="0.3">
      <c r="A141" s="60"/>
      <c r="B141" s="65"/>
      <c r="C141" s="65"/>
      <c r="D141" s="302"/>
      <c r="F141" s="273"/>
      <c r="G141" s="244"/>
      <c r="H141" s="274"/>
      <c r="I141" s="59"/>
      <c r="J141" s="57"/>
      <c r="K141" s="59"/>
      <c r="L141" s="275"/>
      <c r="M141" s="244"/>
      <c r="N141" s="274"/>
      <c r="O141" s="59"/>
    </row>
    <row r="142" spans="1:15" ht="16.5" customHeight="1" x14ac:dyDescent="0.3">
      <c r="A142" s="60"/>
      <c r="B142" s="65"/>
      <c r="C142" s="65"/>
      <c r="D142" s="302"/>
      <c r="F142" s="273"/>
      <c r="G142" s="244"/>
      <c r="H142" s="274"/>
      <c r="I142" s="59"/>
      <c r="J142" s="57"/>
      <c r="K142" s="59"/>
      <c r="L142" s="275"/>
      <c r="M142" s="244"/>
      <c r="N142" s="274"/>
      <c r="O142" s="59"/>
    </row>
    <row r="143" spans="1:15" ht="16.5" customHeight="1" x14ac:dyDescent="0.3">
      <c r="A143" s="60"/>
      <c r="B143" s="65"/>
      <c r="C143" s="65"/>
      <c r="D143" s="302"/>
      <c r="F143" s="273"/>
      <c r="G143" s="244"/>
      <c r="H143" s="274"/>
      <c r="I143" s="59"/>
      <c r="J143" s="57"/>
      <c r="K143" s="59"/>
      <c r="L143" s="275"/>
      <c r="M143" s="244"/>
      <c r="N143" s="274"/>
      <c r="O143" s="59"/>
    </row>
    <row r="144" spans="1:15" ht="16.5" customHeight="1" x14ac:dyDescent="0.3">
      <c r="A144" s="60"/>
      <c r="B144" s="65"/>
      <c r="C144" s="65"/>
      <c r="D144" s="302"/>
      <c r="F144" s="273"/>
      <c r="G144" s="244"/>
      <c r="H144" s="274"/>
      <c r="I144" s="59"/>
      <c r="J144" s="57"/>
      <c r="K144" s="59"/>
      <c r="L144" s="275"/>
      <c r="M144" s="244"/>
      <c r="N144" s="274"/>
      <c r="O144" s="59"/>
    </row>
    <row r="145" spans="1:15" ht="16.5" customHeight="1" x14ac:dyDescent="0.3">
      <c r="A145" s="60"/>
      <c r="B145" s="65"/>
      <c r="C145" s="65"/>
      <c r="D145" s="302"/>
      <c r="F145" s="273"/>
      <c r="G145" s="244"/>
      <c r="H145" s="274"/>
      <c r="I145" s="59"/>
      <c r="J145" s="57"/>
      <c r="K145" s="59"/>
      <c r="L145" s="275"/>
      <c r="M145" s="244"/>
      <c r="N145" s="274"/>
      <c r="O145" s="59"/>
    </row>
    <row r="146" spans="1:15" ht="16.5" customHeight="1" x14ac:dyDescent="0.3">
      <c r="A146" s="60"/>
      <c r="B146" s="65"/>
      <c r="C146" s="65"/>
      <c r="D146" s="302"/>
      <c r="F146" s="273"/>
      <c r="G146" s="244"/>
      <c r="H146" s="274"/>
      <c r="I146" s="59"/>
      <c r="J146" s="57"/>
      <c r="K146" s="59"/>
      <c r="L146" s="275"/>
      <c r="M146" s="244"/>
      <c r="N146" s="274"/>
      <c r="O146" s="59"/>
    </row>
    <row r="147" spans="1:15" ht="16.5" customHeight="1" x14ac:dyDescent="0.3">
      <c r="A147" s="60"/>
      <c r="B147" s="65"/>
      <c r="C147" s="65"/>
      <c r="D147" s="302"/>
      <c r="F147" s="273"/>
      <c r="G147" s="244"/>
      <c r="H147" s="274"/>
      <c r="I147" s="59"/>
      <c r="J147" s="57"/>
      <c r="K147" s="59"/>
      <c r="L147" s="275"/>
      <c r="M147" s="244"/>
      <c r="N147" s="274"/>
      <c r="O147" s="59"/>
    </row>
    <row r="148" spans="1:15" ht="16.5" customHeight="1" x14ac:dyDescent="0.3">
      <c r="A148" s="60"/>
      <c r="B148" s="65"/>
      <c r="C148" s="65"/>
      <c r="D148" s="302"/>
      <c r="F148" s="273"/>
      <c r="G148" s="244"/>
      <c r="H148" s="274"/>
      <c r="I148" s="59"/>
      <c r="J148" s="57"/>
      <c r="K148" s="59"/>
      <c r="L148" s="275"/>
      <c r="M148" s="244"/>
      <c r="N148" s="274"/>
      <c r="O148" s="59"/>
    </row>
    <row r="149" spans="1:15" ht="16.5" customHeight="1" x14ac:dyDescent="0.3">
      <c r="A149" s="60"/>
      <c r="B149" s="65"/>
      <c r="C149" s="65"/>
      <c r="D149" s="302"/>
      <c r="F149" s="273"/>
      <c r="G149" s="244"/>
      <c r="H149" s="274"/>
      <c r="I149" s="59"/>
      <c r="J149" s="57"/>
      <c r="K149" s="59"/>
      <c r="L149" s="275"/>
      <c r="M149" s="244"/>
      <c r="N149" s="274"/>
      <c r="O149" s="59"/>
    </row>
    <row r="150" spans="1:15" s="27" customFormat="1" ht="16.5" customHeight="1" x14ac:dyDescent="0.3">
      <c r="A150" s="65"/>
      <c r="B150" s="65"/>
      <c r="C150" s="65"/>
      <c r="D150" s="302"/>
      <c r="F150" s="273"/>
      <c r="G150" s="244"/>
      <c r="H150" s="274"/>
      <c r="I150" s="59"/>
      <c r="J150" s="57"/>
      <c r="K150" s="59"/>
      <c r="L150" s="275"/>
      <c r="M150" s="244"/>
      <c r="N150" s="274"/>
      <c r="O150" s="59"/>
    </row>
    <row r="151" spans="1:15" s="27" customFormat="1" x14ac:dyDescent="0.2">
      <c r="B151" s="241"/>
      <c r="C151" s="303"/>
      <c r="D151" s="241"/>
      <c r="F151" s="242"/>
      <c r="G151" s="242"/>
      <c r="H151" s="242"/>
      <c r="L151" s="242"/>
      <c r="M151" s="242"/>
      <c r="N151" s="242"/>
    </row>
    <row r="152" spans="1:15" s="27" customFormat="1" ht="27.75" x14ac:dyDescent="0.4">
      <c r="B152" s="304"/>
      <c r="C152" s="304"/>
      <c r="D152" s="241"/>
      <c r="F152" s="242"/>
      <c r="G152" s="242"/>
      <c r="H152" s="242"/>
      <c r="K152" s="63"/>
      <c r="L152" s="260"/>
      <c r="M152" s="260"/>
      <c r="N152" s="260"/>
      <c r="O152" s="63"/>
    </row>
    <row r="153" spans="1:15" s="27" customFormat="1" ht="20.25" x14ac:dyDescent="0.3">
      <c r="A153" s="66"/>
      <c r="B153" s="241"/>
      <c r="C153" s="303"/>
      <c r="D153" s="241"/>
      <c r="F153" s="242"/>
      <c r="G153" s="242"/>
      <c r="H153" s="242"/>
      <c r="K153" s="64"/>
      <c r="L153" s="261"/>
      <c r="M153" s="261"/>
      <c r="N153" s="261"/>
      <c r="O153" s="64"/>
    </row>
    <row r="154" spans="1:15" s="27" customFormat="1" x14ac:dyDescent="0.2">
      <c r="B154" s="241"/>
      <c r="C154" s="303"/>
      <c r="D154" s="241"/>
      <c r="F154" s="242"/>
      <c r="G154" s="242"/>
      <c r="H154" s="242"/>
      <c r="L154" s="242"/>
      <c r="M154" s="242"/>
      <c r="N154" s="242"/>
    </row>
    <row r="155" spans="1:15" s="27" customFormat="1" x14ac:dyDescent="0.2">
      <c r="B155" s="241"/>
      <c r="C155" s="303"/>
      <c r="D155" s="241"/>
      <c r="F155" s="242"/>
      <c r="G155" s="242"/>
      <c r="H155" s="242"/>
      <c r="L155" s="242"/>
      <c r="M155" s="242"/>
      <c r="N155" s="242"/>
    </row>
    <row r="156" spans="1:15" s="27" customFormat="1" x14ac:dyDescent="0.2">
      <c r="B156" s="241"/>
      <c r="C156" s="303"/>
      <c r="D156" s="241"/>
      <c r="F156" s="242"/>
      <c r="G156" s="242"/>
      <c r="H156" s="242"/>
      <c r="L156" s="242"/>
      <c r="M156" s="242"/>
      <c r="N156" s="242"/>
    </row>
  </sheetData>
  <sheetProtection formatCells="0" formatColumns="0" formatRows="0" insertColumns="0" insertRows="0" deleteColumns="0" deleteRows="0"/>
  <mergeCells count="38">
    <mergeCell ref="A101:C101"/>
    <mergeCell ref="A121:C121"/>
    <mergeCell ref="A122:C122"/>
    <mergeCell ref="A88:C88"/>
    <mergeCell ref="A112:C112"/>
    <mergeCell ref="A102:D102"/>
    <mergeCell ref="A113:D113"/>
    <mergeCell ref="A78:D78"/>
    <mergeCell ref="A89:D89"/>
    <mergeCell ref="A26:D26"/>
    <mergeCell ref="A47:D47"/>
    <mergeCell ref="A51:C51"/>
    <mergeCell ref="A46:C46"/>
    <mergeCell ref="A77:C77"/>
    <mergeCell ref="K89:O89"/>
    <mergeCell ref="F78:I78"/>
    <mergeCell ref="K78:O78"/>
    <mergeCell ref="F89:I89"/>
    <mergeCell ref="F113:I113"/>
    <mergeCell ref="K113:O113"/>
    <mergeCell ref="F102:I102"/>
    <mergeCell ref="K102:O102"/>
    <mergeCell ref="A1:C1"/>
    <mergeCell ref="A2:C2"/>
    <mergeCell ref="F52:I52"/>
    <mergeCell ref="K52:O52"/>
    <mergeCell ref="K47:O47"/>
    <mergeCell ref="K26:O26"/>
    <mergeCell ref="F5:I5"/>
    <mergeCell ref="K5:O5"/>
    <mergeCell ref="F26:I26"/>
    <mergeCell ref="F47:I47"/>
    <mergeCell ref="A3:D3"/>
    <mergeCell ref="F3:I3"/>
    <mergeCell ref="K3:O3"/>
    <mergeCell ref="A25:C25"/>
    <mergeCell ref="A5:D5"/>
    <mergeCell ref="A52:D52"/>
  </mergeCells>
  <conditionalFormatting sqref="N6 H28:H30 N28:N31 N33:N45 H32:H45 N53:N76 H53:H75 N79:N87 H79:H87 N114:N120 H114:H120">
    <cfRule type="cellIs" dxfId="47" priority="157" operator="lessThan">
      <formula>0</formula>
    </cfRule>
    <cfRule type="cellIs" dxfId="46" priority="158" operator="greaterThan">
      <formula>0.01</formula>
    </cfRule>
  </conditionalFormatting>
  <conditionalFormatting sqref="N7:N12">
    <cfRule type="cellIs" dxfId="45" priority="155" operator="lessThan">
      <formula>0</formula>
    </cfRule>
    <cfRule type="cellIs" dxfId="44" priority="156" operator="greaterThan">
      <formula>0.01</formula>
    </cfRule>
  </conditionalFormatting>
  <conditionalFormatting sqref="H6">
    <cfRule type="cellIs" dxfId="43" priority="153" operator="lessThan">
      <formula>0</formula>
    </cfRule>
    <cfRule type="cellIs" dxfId="42" priority="154" operator="greaterThan">
      <formula>0.01</formula>
    </cfRule>
  </conditionalFormatting>
  <conditionalFormatting sqref="H7:H11">
    <cfRule type="cellIs" dxfId="41" priority="151" operator="lessThan">
      <formula>0</formula>
    </cfRule>
    <cfRule type="cellIs" dxfId="40" priority="152" operator="greaterThan">
      <formula>0.01</formula>
    </cfRule>
  </conditionalFormatting>
  <conditionalFormatting sqref="H12">
    <cfRule type="cellIs" dxfId="39" priority="149" operator="lessThan">
      <formula>0</formula>
    </cfRule>
    <cfRule type="cellIs" dxfId="38" priority="150" operator="greaterThan">
      <formula>0.01</formula>
    </cfRule>
  </conditionalFormatting>
  <conditionalFormatting sqref="H13:H24">
    <cfRule type="cellIs" dxfId="37" priority="147" operator="lessThan">
      <formula>0</formula>
    </cfRule>
    <cfRule type="cellIs" dxfId="36" priority="148" operator="greaterThan">
      <formula>0.01</formula>
    </cfRule>
  </conditionalFormatting>
  <conditionalFormatting sqref="N13:N17">
    <cfRule type="cellIs" dxfId="35" priority="141" operator="lessThan">
      <formula>0</formula>
    </cfRule>
    <cfRule type="cellIs" dxfId="34" priority="142" operator="greaterThan">
      <formula>0.01</formula>
    </cfRule>
  </conditionalFormatting>
  <conditionalFormatting sqref="N50">
    <cfRule type="cellIs" dxfId="33" priority="67" operator="lessThan">
      <formula>0</formula>
    </cfRule>
    <cfRule type="cellIs" dxfId="32" priority="68" operator="greaterThan">
      <formula>0.01</formula>
    </cfRule>
  </conditionalFormatting>
  <conditionalFormatting sqref="N27">
    <cfRule type="cellIs" dxfId="31" priority="97" operator="lessThan">
      <formula>0</formula>
    </cfRule>
    <cfRule type="cellIs" dxfId="30" priority="98" operator="greaterThan">
      <formula>0.01</formula>
    </cfRule>
  </conditionalFormatting>
  <conditionalFormatting sqref="H27">
    <cfRule type="cellIs" dxfId="29" priority="93" operator="lessThan">
      <formula>0</formula>
    </cfRule>
    <cfRule type="cellIs" dxfId="28" priority="94" operator="greaterThan">
      <formula>0.01</formula>
    </cfRule>
  </conditionalFormatting>
  <conditionalFormatting sqref="H31">
    <cfRule type="cellIs" dxfId="27" priority="89" operator="lessThan">
      <formula>0</formula>
    </cfRule>
    <cfRule type="cellIs" dxfId="26" priority="90" operator="greaterThan">
      <formula>0.01</formula>
    </cfRule>
  </conditionalFormatting>
  <conditionalFormatting sqref="N32">
    <cfRule type="cellIs" dxfId="25" priority="85" operator="lessThan">
      <formula>0</formula>
    </cfRule>
    <cfRule type="cellIs" dxfId="24" priority="86" operator="greaterThan">
      <formula>0.01</formula>
    </cfRule>
  </conditionalFormatting>
  <conditionalFormatting sqref="H50">
    <cfRule type="cellIs" dxfId="23" priority="71" operator="lessThan">
      <formula>0</formula>
    </cfRule>
    <cfRule type="cellIs" dxfId="22" priority="72" operator="greaterThan">
      <formula>0.01</formula>
    </cfRule>
  </conditionalFormatting>
  <conditionalFormatting sqref="H76">
    <cfRule type="cellIs" dxfId="21" priority="55" operator="lessThan">
      <formula>0</formula>
    </cfRule>
    <cfRule type="cellIs" dxfId="20" priority="56" operator="greaterThan">
      <formula>0.01</formula>
    </cfRule>
  </conditionalFormatting>
  <conditionalFormatting sqref="N90:N100">
    <cfRule type="cellIs" dxfId="19" priority="27" operator="lessThan">
      <formula>0</formula>
    </cfRule>
    <cfRule type="cellIs" dxfId="18" priority="28" operator="greaterThan">
      <formula>0.01</formula>
    </cfRule>
  </conditionalFormatting>
  <conditionalFormatting sqref="H90:H100">
    <cfRule type="cellIs" dxfId="17" priority="29" operator="lessThan">
      <formula>0</formula>
    </cfRule>
    <cfRule type="cellIs" dxfId="16" priority="30" operator="greaterThan">
      <formula>0.01</formula>
    </cfRule>
  </conditionalFormatting>
  <conditionalFormatting sqref="N103:N111">
    <cfRule type="cellIs" dxfId="15" priority="19" operator="lessThan">
      <formula>0</formula>
    </cfRule>
    <cfRule type="cellIs" dxfId="14" priority="20" operator="greaterThan">
      <formula>0.01</formula>
    </cfRule>
  </conditionalFormatting>
  <conditionalFormatting sqref="H103:H111">
    <cfRule type="cellIs" dxfId="13" priority="21" operator="lessThan">
      <formula>0</formula>
    </cfRule>
    <cfRule type="cellIs" dxfId="12" priority="22" operator="greaterThan">
      <formula>0.01</formula>
    </cfRule>
  </conditionalFormatting>
  <conditionalFormatting sqref="N20:N24">
    <cfRule type="cellIs" dxfId="11" priority="11" operator="lessThan">
      <formula>0</formula>
    </cfRule>
    <cfRule type="cellIs" dxfId="10" priority="12" operator="greaterThan">
      <formula>0.01</formula>
    </cfRule>
  </conditionalFormatting>
  <conditionalFormatting sqref="N18:N19">
    <cfRule type="cellIs" dxfId="9" priority="9" operator="lessThan">
      <formula>0</formula>
    </cfRule>
    <cfRule type="cellIs" dxfId="8" priority="10" operator="greaterThan">
      <formula>0.01</formula>
    </cfRule>
  </conditionalFormatting>
  <conditionalFormatting sqref="N48">
    <cfRule type="cellIs" dxfId="7" priority="5" operator="lessThan">
      <formula>0</formula>
    </cfRule>
    <cfRule type="cellIs" dxfId="6" priority="6" operator="greaterThan">
      <formula>0.01</formula>
    </cfRule>
  </conditionalFormatting>
  <conditionalFormatting sqref="H48">
    <cfRule type="cellIs" dxfId="5" priority="7" operator="lessThan">
      <formula>0</formula>
    </cfRule>
    <cfRule type="cellIs" dxfId="4" priority="8" operator="greaterThan">
      <formula>0.01</formula>
    </cfRule>
  </conditionalFormatting>
  <conditionalFormatting sqref="N49">
    <cfRule type="cellIs" dxfId="3" priority="1" operator="lessThan">
      <formula>0</formula>
    </cfRule>
    <cfRule type="cellIs" dxfId="2" priority="2" operator="greaterThan">
      <formula>0.01</formula>
    </cfRule>
  </conditionalFormatting>
  <conditionalFormatting sqref="H49">
    <cfRule type="cellIs" dxfId="1" priority="3" operator="lessThan">
      <formula>0</formula>
    </cfRule>
    <cfRule type="cellIs" dxfId="0" priority="4" operator="greaterThan">
      <formula>0.01</formula>
    </cfRule>
  </conditionalFormatting>
  <dataValidations count="1">
    <dataValidation type="list" allowBlank="1" showInputMessage="1" showErrorMessage="1" sqref="K6:K24 K114:K120 K90:K100 K103:K111 K27:K45 K53:K76 K79:K87 K48:K50">
      <formula1>"מאשר, מאשר חלקי, לא מאשר"</formula1>
    </dataValidation>
  </dataValidations>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rightToLeft="1" workbookViewId="0">
      <selection activeCell="A3" sqref="A3:A7"/>
    </sheetView>
  </sheetViews>
  <sheetFormatPr defaultRowHeight="14.25" x14ac:dyDescent="0.2"/>
  <cols>
    <col min="1" max="1" width="15" style="67" customWidth="1"/>
    <col min="2" max="2" width="21.75" style="67" customWidth="1"/>
    <col min="3" max="3" width="14.875" style="67" customWidth="1"/>
    <col min="4" max="4" width="17.25" style="67" customWidth="1"/>
    <col min="5" max="6" width="18.25" style="67" customWidth="1"/>
    <col min="7" max="7" width="25.875" style="67" customWidth="1"/>
    <col min="8" max="8" width="25" style="67" customWidth="1"/>
  </cols>
  <sheetData>
    <row r="1" spans="1:8" ht="15" thickBot="1" x14ac:dyDescent="0.25"/>
    <row r="2" spans="1:8" ht="54.75" thickBot="1" x14ac:dyDescent="0.25">
      <c r="A2" s="328" t="s">
        <v>634</v>
      </c>
      <c r="B2" s="329" t="s">
        <v>635</v>
      </c>
      <c r="C2" s="330" t="s">
        <v>431</v>
      </c>
      <c r="D2" s="330" t="s">
        <v>432</v>
      </c>
      <c r="E2" s="330" t="s">
        <v>501</v>
      </c>
      <c r="F2" s="330" t="s">
        <v>500</v>
      </c>
      <c r="G2" s="331" t="s">
        <v>433</v>
      </c>
      <c r="H2" s="332" t="s">
        <v>96</v>
      </c>
    </row>
    <row r="3" spans="1:8" ht="15" x14ac:dyDescent="0.2">
      <c r="A3" s="639"/>
      <c r="B3" s="479"/>
      <c r="C3" s="479"/>
      <c r="D3" s="479"/>
      <c r="E3" s="479"/>
      <c r="F3" s="479"/>
      <c r="G3" s="480">
        <f t="shared" ref="G3:G27" si="0">IF((D3*E3)&lt;(F3*D3),(E3*D3),(F3*D3))</f>
        <v>0</v>
      </c>
      <c r="H3" s="473"/>
    </row>
    <row r="4" spans="1:8" ht="15" x14ac:dyDescent="0.2">
      <c r="A4" s="640"/>
      <c r="B4" s="474"/>
      <c r="C4" s="474"/>
      <c r="D4" s="474"/>
      <c r="E4" s="474"/>
      <c r="F4" s="474"/>
      <c r="G4" s="472">
        <f t="shared" si="0"/>
        <v>0</v>
      </c>
      <c r="H4" s="475"/>
    </row>
    <row r="5" spans="1:8" ht="15" x14ac:dyDescent="0.2">
      <c r="A5" s="640"/>
      <c r="B5" s="474"/>
      <c r="C5" s="474"/>
      <c r="D5" s="474"/>
      <c r="E5" s="474"/>
      <c r="F5" s="474"/>
      <c r="G5" s="472">
        <f t="shared" si="0"/>
        <v>0</v>
      </c>
      <c r="H5" s="475"/>
    </row>
    <row r="6" spans="1:8" ht="15" x14ac:dyDescent="0.2">
      <c r="A6" s="640"/>
      <c r="B6" s="474"/>
      <c r="C6" s="474"/>
      <c r="D6" s="474"/>
      <c r="E6" s="474"/>
      <c r="F6" s="474"/>
      <c r="G6" s="472">
        <f t="shared" si="0"/>
        <v>0</v>
      </c>
      <c r="H6" s="475"/>
    </row>
    <row r="7" spans="1:8" ht="15.75" thickBot="1" x14ac:dyDescent="0.25">
      <c r="A7" s="641"/>
      <c r="B7" s="481"/>
      <c r="C7" s="481"/>
      <c r="D7" s="481"/>
      <c r="E7" s="481"/>
      <c r="F7" s="481"/>
      <c r="G7" s="482">
        <f t="shared" si="0"/>
        <v>0</v>
      </c>
      <c r="H7" s="477"/>
    </row>
    <row r="8" spans="1:8" ht="15" x14ac:dyDescent="0.2">
      <c r="A8" s="639"/>
      <c r="B8" s="479"/>
      <c r="C8" s="479"/>
      <c r="D8" s="479"/>
      <c r="E8" s="479"/>
      <c r="F8" s="479"/>
      <c r="G8" s="480">
        <f t="shared" si="0"/>
        <v>0</v>
      </c>
      <c r="H8" s="473"/>
    </row>
    <row r="9" spans="1:8" ht="15" x14ac:dyDescent="0.2">
      <c r="A9" s="640"/>
      <c r="B9" s="474"/>
      <c r="C9" s="474"/>
      <c r="D9" s="474"/>
      <c r="E9" s="474"/>
      <c r="F9" s="474"/>
      <c r="G9" s="472">
        <f t="shared" si="0"/>
        <v>0</v>
      </c>
      <c r="H9" s="475"/>
    </row>
    <row r="10" spans="1:8" ht="15" x14ac:dyDescent="0.2">
      <c r="A10" s="640"/>
      <c r="B10" s="474"/>
      <c r="C10" s="474"/>
      <c r="D10" s="474"/>
      <c r="E10" s="474"/>
      <c r="F10" s="474"/>
      <c r="G10" s="472">
        <f t="shared" si="0"/>
        <v>0</v>
      </c>
      <c r="H10" s="475"/>
    </row>
    <row r="11" spans="1:8" ht="15" x14ac:dyDescent="0.2">
      <c r="A11" s="640"/>
      <c r="B11" s="474"/>
      <c r="C11" s="474"/>
      <c r="D11" s="474"/>
      <c r="E11" s="474"/>
      <c r="F11" s="474"/>
      <c r="G11" s="472">
        <f t="shared" si="0"/>
        <v>0</v>
      </c>
      <c r="H11" s="475"/>
    </row>
    <row r="12" spans="1:8" ht="15.75" thickBot="1" x14ac:dyDescent="0.25">
      <c r="A12" s="641"/>
      <c r="B12" s="481"/>
      <c r="C12" s="481"/>
      <c r="D12" s="481"/>
      <c r="E12" s="481"/>
      <c r="F12" s="481"/>
      <c r="G12" s="482">
        <f t="shared" si="0"/>
        <v>0</v>
      </c>
      <c r="H12" s="477"/>
    </row>
    <row r="13" spans="1:8" ht="15" x14ac:dyDescent="0.2">
      <c r="A13" s="639"/>
      <c r="B13" s="479"/>
      <c r="C13" s="479"/>
      <c r="D13" s="479"/>
      <c r="E13" s="479"/>
      <c r="F13" s="479"/>
      <c r="G13" s="480">
        <f t="shared" si="0"/>
        <v>0</v>
      </c>
      <c r="H13" s="473"/>
    </row>
    <row r="14" spans="1:8" ht="15" x14ac:dyDescent="0.2">
      <c r="A14" s="640"/>
      <c r="B14" s="474"/>
      <c r="C14" s="474"/>
      <c r="D14" s="474"/>
      <c r="E14" s="474"/>
      <c r="F14" s="474"/>
      <c r="G14" s="472">
        <f t="shared" si="0"/>
        <v>0</v>
      </c>
      <c r="H14" s="475"/>
    </row>
    <row r="15" spans="1:8" ht="15" x14ac:dyDescent="0.2">
      <c r="A15" s="640"/>
      <c r="B15" s="474"/>
      <c r="C15" s="474"/>
      <c r="D15" s="474"/>
      <c r="E15" s="474"/>
      <c r="F15" s="474"/>
      <c r="G15" s="472">
        <f t="shared" si="0"/>
        <v>0</v>
      </c>
      <c r="H15" s="475"/>
    </row>
    <row r="16" spans="1:8" ht="15" x14ac:dyDescent="0.2">
      <c r="A16" s="640"/>
      <c r="B16" s="474"/>
      <c r="C16" s="474"/>
      <c r="D16" s="474"/>
      <c r="E16" s="474"/>
      <c r="F16" s="474"/>
      <c r="G16" s="472">
        <f t="shared" si="0"/>
        <v>0</v>
      </c>
      <c r="H16" s="475"/>
    </row>
    <row r="17" spans="1:8" ht="15.75" thickBot="1" x14ac:dyDescent="0.25">
      <c r="A17" s="641"/>
      <c r="B17" s="481"/>
      <c r="C17" s="481"/>
      <c r="D17" s="481"/>
      <c r="E17" s="481"/>
      <c r="F17" s="481"/>
      <c r="G17" s="482">
        <f t="shared" si="0"/>
        <v>0</v>
      </c>
      <c r="H17" s="477"/>
    </row>
    <row r="18" spans="1:8" ht="15" x14ac:dyDescent="0.2">
      <c r="A18" s="639"/>
      <c r="B18" s="479"/>
      <c r="C18" s="479"/>
      <c r="D18" s="479"/>
      <c r="E18" s="479"/>
      <c r="F18" s="479"/>
      <c r="G18" s="480">
        <f t="shared" si="0"/>
        <v>0</v>
      </c>
      <c r="H18" s="473"/>
    </row>
    <row r="19" spans="1:8" ht="15" x14ac:dyDescent="0.2">
      <c r="A19" s="640"/>
      <c r="B19" s="474"/>
      <c r="C19" s="474"/>
      <c r="D19" s="474"/>
      <c r="E19" s="474"/>
      <c r="F19" s="474"/>
      <c r="G19" s="472">
        <f t="shared" si="0"/>
        <v>0</v>
      </c>
      <c r="H19" s="475"/>
    </row>
    <row r="20" spans="1:8" ht="15" x14ac:dyDescent="0.2">
      <c r="A20" s="640"/>
      <c r="B20" s="474"/>
      <c r="C20" s="474"/>
      <c r="D20" s="474"/>
      <c r="E20" s="474"/>
      <c r="F20" s="474"/>
      <c r="G20" s="472">
        <f t="shared" si="0"/>
        <v>0</v>
      </c>
      <c r="H20" s="475"/>
    </row>
    <row r="21" spans="1:8" ht="15" x14ac:dyDescent="0.2">
      <c r="A21" s="640"/>
      <c r="B21" s="474"/>
      <c r="C21" s="474"/>
      <c r="D21" s="474"/>
      <c r="E21" s="474"/>
      <c r="F21" s="474"/>
      <c r="G21" s="472">
        <f t="shared" si="0"/>
        <v>0</v>
      </c>
      <c r="H21" s="475"/>
    </row>
    <row r="22" spans="1:8" ht="15.75" thickBot="1" x14ac:dyDescent="0.25">
      <c r="A22" s="641"/>
      <c r="B22" s="481"/>
      <c r="C22" s="481"/>
      <c r="D22" s="481"/>
      <c r="E22" s="481"/>
      <c r="F22" s="481"/>
      <c r="G22" s="482">
        <f t="shared" si="0"/>
        <v>0</v>
      </c>
      <c r="H22" s="477"/>
    </row>
    <row r="23" spans="1:8" ht="15" x14ac:dyDescent="0.2">
      <c r="A23" s="642"/>
      <c r="B23" s="471"/>
      <c r="C23" s="471"/>
      <c r="D23" s="471"/>
      <c r="E23" s="471"/>
      <c r="F23" s="471"/>
      <c r="G23" s="472">
        <f t="shared" si="0"/>
        <v>0</v>
      </c>
      <c r="H23" s="478"/>
    </row>
    <row r="24" spans="1:8" ht="15" x14ac:dyDescent="0.2">
      <c r="A24" s="640"/>
      <c r="B24" s="474"/>
      <c r="C24" s="474"/>
      <c r="D24" s="474"/>
      <c r="E24" s="474"/>
      <c r="F24" s="474"/>
      <c r="G24" s="472">
        <f t="shared" si="0"/>
        <v>0</v>
      </c>
      <c r="H24" s="475"/>
    </row>
    <row r="25" spans="1:8" ht="15" x14ac:dyDescent="0.2">
      <c r="A25" s="640"/>
      <c r="B25" s="474"/>
      <c r="C25" s="474"/>
      <c r="D25" s="474"/>
      <c r="E25" s="474"/>
      <c r="F25" s="474"/>
      <c r="G25" s="472">
        <f t="shared" si="0"/>
        <v>0</v>
      </c>
      <c r="H25" s="475"/>
    </row>
    <row r="26" spans="1:8" ht="15" x14ac:dyDescent="0.2">
      <c r="A26" s="640"/>
      <c r="B26" s="474"/>
      <c r="C26" s="474"/>
      <c r="D26" s="474"/>
      <c r="E26" s="474"/>
      <c r="F26" s="474"/>
      <c r="G26" s="472">
        <f t="shared" si="0"/>
        <v>0</v>
      </c>
      <c r="H26" s="475"/>
    </row>
    <row r="27" spans="1:8" ht="15.75" thickBot="1" x14ac:dyDescent="0.25">
      <c r="A27" s="643"/>
      <c r="B27" s="476"/>
      <c r="C27" s="476"/>
      <c r="D27" s="476"/>
      <c r="E27" s="476"/>
      <c r="F27" s="476"/>
      <c r="G27" s="472">
        <f t="shared" si="0"/>
        <v>0</v>
      </c>
      <c r="H27" s="477"/>
    </row>
    <row r="28" spans="1:8" ht="18.75" thickBot="1" x14ac:dyDescent="0.25">
      <c r="A28" s="636" t="s">
        <v>115</v>
      </c>
      <c r="B28" s="637"/>
      <c r="C28" s="637"/>
      <c r="D28" s="637"/>
      <c r="E28" s="637"/>
      <c r="F28" s="638"/>
      <c r="G28" s="470">
        <f>SUM(G3:G27)</f>
        <v>0</v>
      </c>
      <c r="H28" s="360">
        <f>SUM(H3:H27)</f>
        <v>0</v>
      </c>
    </row>
  </sheetData>
  <mergeCells count="6">
    <mergeCell ref="A28:F28"/>
    <mergeCell ref="A3:A7"/>
    <mergeCell ref="A8:A12"/>
    <mergeCell ref="A13:A17"/>
    <mergeCell ref="A18:A22"/>
    <mergeCell ref="A23:A2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rightToLeft="1" zoomScaleNormal="100" workbookViewId="0">
      <selection activeCell="K19" sqref="K19"/>
    </sheetView>
  </sheetViews>
  <sheetFormatPr defaultRowHeight="14.25" x14ac:dyDescent="0.2"/>
  <cols>
    <col min="2" max="2" width="28.875" customWidth="1"/>
    <col min="3" max="3" width="19.875" customWidth="1"/>
    <col min="4" max="4" width="13.25" customWidth="1"/>
  </cols>
  <sheetData>
    <row r="1" spans="1:7" x14ac:dyDescent="0.2">
      <c r="A1" s="41"/>
      <c r="B1" s="31"/>
      <c r="C1" s="31"/>
      <c r="D1" s="31"/>
      <c r="E1" s="31"/>
      <c r="F1" s="31"/>
      <c r="G1" s="42"/>
    </row>
    <row r="2" spans="1:7" ht="15" x14ac:dyDescent="0.25">
      <c r="A2" s="43"/>
      <c r="B2" s="44" t="s">
        <v>410</v>
      </c>
      <c r="C2" s="30"/>
      <c r="D2" s="30"/>
      <c r="E2" s="30"/>
      <c r="F2" s="30"/>
      <c r="G2" s="45"/>
    </row>
    <row r="3" spans="1:7" ht="15.75" x14ac:dyDescent="0.25">
      <c r="A3" s="43"/>
      <c r="B3" s="44"/>
      <c r="C3" s="30"/>
      <c r="D3" s="30"/>
      <c r="E3" s="46" t="s">
        <v>106</v>
      </c>
      <c r="F3" s="47" t="str">
        <f>IFERROR(IF('שאלון-חובה'!C21="", "",'שאלון-חובה'!C21),"")</f>
        <v/>
      </c>
      <c r="G3" s="45"/>
    </row>
    <row r="4" spans="1:7" ht="15" x14ac:dyDescent="0.2">
      <c r="A4" s="43"/>
      <c r="B4" s="33"/>
      <c r="C4" s="30"/>
      <c r="D4" s="30"/>
      <c r="E4" s="30"/>
      <c r="F4" s="30"/>
      <c r="G4" s="45"/>
    </row>
    <row r="5" spans="1:7" ht="18" x14ac:dyDescent="0.25">
      <c r="A5" s="43"/>
      <c r="B5" s="48" t="s">
        <v>85</v>
      </c>
      <c r="C5" s="361">
        <f>'שאלון-חובה'!C4</f>
        <v>0</v>
      </c>
      <c r="D5" s="352"/>
      <c r="E5" s="48"/>
      <c r="F5" s="33"/>
      <c r="G5" s="49"/>
    </row>
    <row r="6" spans="1:7" ht="18" x14ac:dyDescent="0.25">
      <c r="A6" s="43"/>
      <c r="B6" s="48" t="s">
        <v>86</v>
      </c>
      <c r="C6" s="351">
        <f>'שאלון-חובה'!C5</f>
        <v>0</v>
      </c>
      <c r="D6" s="352"/>
      <c r="E6" s="30"/>
      <c r="F6" s="30"/>
      <c r="G6" s="45"/>
    </row>
    <row r="7" spans="1:7" ht="18" x14ac:dyDescent="0.25">
      <c r="A7" s="43"/>
      <c r="B7" s="48" t="s">
        <v>87</v>
      </c>
      <c r="C7" s="351">
        <f>'שאלון-חובה'!C6</f>
        <v>0</v>
      </c>
      <c r="D7" s="353"/>
      <c r="E7" s="30"/>
      <c r="F7" s="30"/>
      <c r="G7" s="45"/>
    </row>
    <row r="8" spans="1:7" ht="18" x14ac:dyDescent="0.25">
      <c r="A8" s="43"/>
      <c r="B8" s="48" t="s">
        <v>91</v>
      </c>
      <c r="C8" s="351">
        <f>'שאלון-חובה'!C7</f>
        <v>0</v>
      </c>
      <c r="D8" s="352"/>
      <c r="E8" s="30"/>
      <c r="F8" s="30"/>
      <c r="G8" s="45"/>
    </row>
    <row r="9" spans="1:7" ht="18" x14ac:dyDescent="0.25">
      <c r="A9" s="43"/>
      <c r="B9" s="48" t="s">
        <v>632</v>
      </c>
      <c r="C9" s="351">
        <f>'שאלון-חובה'!C8</f>
        <v>0</v>
      </c>
      <c r="D9" s="352"/>
      <c r="E9" s="30"/>
      <c r="F9" s="30"/>
      <c r="G9" s="45"/>
    </row>
    <row r="10" spans="1:7" ht="18" x14ac:dyDescent="0.25">
      <c r="A10" s="43"/>
      <c r="B10" s="48" t="s">
        <v>633</v>
      </c>
      <c r="C10" s="351">
        <f>'שאלון-חובה'!C10</f>
        <v>0</v>
      </c>
      <c r="D10" s="352"/>
      <c r="E10" s="30"/>
      <c r="F10" s="30"/>
      <c r="G10" s="45"/>
    </row>
    <row r="11" spans="1:7" ht="18" x14ac:dyDescent="0.25">
      <c r="A11" s="43"/>
      <c r="B11" s="48" t="s">
        <v>563</v>
      </c>
      <c r="C11" s="351">
        <f>'שאלון-חובה'!C12</f>
        <v>0</v>
      </c>
      <c r="D11" s="352"/>
      <c r="E11" s="30"/>
      <c r="F11" s="30"/>
      <c r="G11" s="45"/>
    </row>
    <row r="12" spans="1:7" ht="18" x14ac:dyDescent="0.25">
      <c r="A12" s="43"/>
      <c r="B12" s="48" t="s">
        <v>564</v>
      </c>
      <c r="C12" s="351">
        <f>'שאלון-חובה'!C13</f>
        <v>0</v>
      </c>
      <c r="D12" s="352"/>
      <c r="E12" s="30"/>
      <c r="F12" s="30"/>
      <c r="G12" s="45"/>
    </row>
    <row r="13" spans="1:7" ht="18" x14ac:dyDescent="0.25">
      <c r="A13" s="43"/>
      <c r="B13" s="48" t="s">
        <v>644</v>
      </c>
      <c r="C13" s="351">
        <f>'שאלון-חובה'!C18</f>
        <v>0</v>
      </c>
      <c r="D13" s="354"/>
      <c r="E13" s="30"/>
      <c r="F13" s="30"/>
      <c r="G13" s="45"/>
    </row>
    <row r="14" spans="1:7" x14ac:dyDescent="0.2">
      <c r="A14" s="43"/>
      <c r="B14" s="30"/>
      <c r="C14" s="30"/>
      <c r="D14" s="30"/>
      <c r="E14" s="30"/>
      <c r="F14" s="30"/>
      <c r="G14" s="45"/>
    </row>
    <row r="15" spans="1:7" ht="16.5" thickBot="1" x14ac:dyDescent="0.3">
      <c r="A15" s="43"/>
      <c r="B15" s="50" t="s">
        <v>107</v>
      </c>
      <c r="C15" s="30"/>
      <c r="D15" s="30"/>
      <c r="E15" s="30"/>
      <c r="F15" s="30"/>
      <c r="G15" s="45"/>
    </row>
    <row r="16" spans="1:7" ht="31.5" x14ac:dyDescent="0.2">
      <c r="A16" s="43"/>
      <c r="B16" s="487" t="s">
        <v>108</v>
      </c>
      <c r="C16" s="488" t="s">
        <v>447</v>
      </c>
      <c r="D16" s="489" t="s">
        <v>448</v>
      </c>
      <c r="E16" s="30"/>
      <c r="F16" s="30"/>
      <c r="G16" s="45"/>
    </row>
    <row r="17" spans="1:7" ht="15" x14ac:dyDescent="0.25">
      <c r="A17" s="43"/>
      <c r="B17" s="490" t="s">
        <v>104</v>
      </c>
      <c r="C17" s="494">
        <f>'ריפוי בעיסוק'!G67</f>
        <v>0</v>
      </c>
      <c r="D17" s="495">
        <f>'ריפוי בעיסוק'!M67</f>
        <v>0</v>
      </c>
      <c r="E17" s="30"/>
      <c r="F17" s="30"/>
      <c r="G17" s="45"/>
    </row>
    <row r="18" spans="1:7" ht="15" x14ac:dyDescent="0.25">
      <c r="A18" s="43"/>
      <c r="B18" s="491" t="s">
        <v>366</v>
      </c>
      <c r="C18" s="494">
        <f>פיזיותרפיה!G71</f>
        <v>9250</v>
      </c>
      <c r="D18" s="495">
        <f>פיזיותרפיה!M71</f>
        <v>0</v>
      </c>
      <c r="E18" s="30"/>
      <c r="F18" s="30"/>
      <c r="G18" s="45"/>
    </row>
    <row r="19" spans="1:7" ht="15" x14ac:dyDescent="0.25">
      <c r="A19" s="43"/>
      <c r="B19" s="490" t="s">
        <v>424</v>
      </c>
      <c r="C19" s="494">
        <f>'קלינאית תקשורת'!G34</f>
        <v>0</v>
      </c>
      <c r="D19" s="495">
        <f>'קלינאית תקשורת'!M34</f>
        <v>0</v>
      </c>
      <c r="E19" s="30"/>
      <c r="F19" s="30"/>
      <c r="G19" s="45"/>
    </row>
    <row r="20" spans="1:7" ht="14.25" customHeight="1" x14ac:dyDescent="0.25">
      <c r="A20" s="43"/>
      <c r="B20" s="491" t="s">
        <v>364</v>
      </c>
      <c r="C20" s="494">
        <f>'טיפול באומנויות'!G92</f>
        <v>0</v>
      </c>
      <c r="D20" s="495">
        <f>'טיפול באומנויות'!M92</f>
        <v>0</v>
      </c>
      <c r="E20" s="30"/>
      <c r="F20" s="30"/>
      <c r="G20" s="45"/>
    </row>
    <row r="21" spans="1:7" ht="15" x14ac:dyDescent="0.25">
      <c r="A21" s="43"/>
      <c r="B21" s="491" t="s">
        <v>365</v>
      </c>
      <c r="C21" s="494">
        <f>'ציוד ללקויות ראייה'!G49</f>
        <v>0</v>
      </c>
      <c r="D21" s="495">
        <f>'ציוד ללקויות ראייה'!M49</f>
        <v>0</v>
      </c>
      <c r="E21" s="30"/>
      <c r="F21" s="30"/>
      <c r="G21" s="45"/>
    </row>
    <row r="22" spans="1:7" ht="15" x14ac:dyDescent="0.25">
      <c r="A22" s="43"/>
      <c r="B22" s="491" t="s">
        <v>425</v>
      </c>
      <c r="C22" s="494">
        <f>'ציוד ללקויות שמיעה'!G29</f>
        <v>0</v>
      </c>
      <c r="D22" s="495">
        <f>'ציוד ללקויות שמיעה'!M29</f>
        <v>0</v>
      </c>
      <c r="E22" s="30"/>
      <c r="F22" s="30"/>
      <c r="G22" s="45"/>
    </row>
    <row r="23" spans="1:7" ht="14.25" customHeight="1" x14ac:dyDescent="0.25">
      <c r="A23" s="43"/>
      <c r="B23" s="491" t="s">
        <v>298</v>
      </c>
      <c r="C23" s="494">
        <f>'מטבח טיפולי'!G28</f>
        <v>0</v>
      </c>
      <c r="D23" s="495">
        <f>'מטבח טיפולי'!M28</f>
        <v>0</v>
      </c>
      <c r="E23" s="30"/>
      <c r="F23" s="30"/>
      <c r="G23" s="45"/>
    </row>
    <row r="24" spans="1:7" ht="15" x14ac:dyDescent="0.25">
      <c r="A24" s="43"/>
      <c r="B24" s="491" t="s">
        <v>315</v>
      </c>
      <c r="C24" s="494">
        <f>'דירת אימון'!G42</f>
        <v>0</v>
      </c>
      <c r="D24" s="495">
        <f>'דירת אימון'!M42</f>
        <v>0</v>
      </c>
      <c r="E24" s="30"/>
      <c r="F24" s="30"/>
      <c r="G24" s="45"/>
    </row>
    <row r="25" spans="1:7" ht="15" x14ac:dyDescent="0.25">
      <c r="A25" s="43"/>
      <c r="B25" s="491" t="s">
        <v>367</v>
      </c>
      <c r="C25" s="494">
        <f>'חדר סנוזלן'!G25</f>
        <v>0</v>
      </c>
      <c r="D25" s="495">
        <f>'חדר סנוזלן'!M25</f>
        <v>0</v>
      </c>
      <c r="E25" s="30"/>
      <c r="F25" s="30"/>
      <c r="G25" s="45"/>
    </row>
    <row r="26" spans="1:7" ht="15" x14ac:dyDescent="0.25">
      <c r="A26" s="43"/>
      <c r="B26" s="491" t="s">
        <v>121</v>
      </c>
      <c r="C26" s="494">
        <f>'מתקני חצר'!H18</f>
        <v>0</v>
      </c>
      <c r="D26" s="495">
        <f>'מתקני חצר'!N18</f>
        <v>0</v>
      </c>
      <c r="E26" s="30"/>
      <c r="F26" s="30"/>
      <c r="G26" s="45"/>
    </row>
    <row r="27" spans="1:7" ht="15" x14ac:dyDescent="0.25">
      <c r="A27" s="43"/>
      <c r="B27" s="491" t="s">
        <v>346</v>
      </c>
      <c r="C27" s="494">
        <f>'חדר כושר'!H24</f>
        <v>0</v>
      </c>
      <c r="D27" s="495">
        <f>'חדר כושר'!N24</f>
        <v>0</v>
      </c>
      <c r="E27" s="30"/>
      <c r="F27" s="30"/>
      <c r="G27" s="45"/>
    </row>
    <row r="28" spans="1:7" ht="15" x14ac:dyDescent="0.25">
      <c r="A28" s="43"/>
      <c r="B28" s="491" t="s">
        <v>426</v>
      </c>
      <c r="C28" s="494">
        <f>'סדנאות-מגמות'!G122</f>
        <v>0</v>
      </c>
      <c r="D28" s="495">
        <f>'סדנאות-מגמות'!M122</f>
        <v>0</v>
      </c>
      <c r="E28" s="30"/>
      <c r="F28" s="30"/>
      <c r="G28" s="45"/>
    </row>
    <row r="29" spans="1:7" ht="15" x14ac:dyDescent="0.25">
      <c r="A29" s="43"/>
      <c r="B29" s="491" t="s">
        <v>450</v>
      </c>
      <c r="C29" s="494">
        <f>'ציוד נוסף שלא קיים בתקן'!G28</f>
        <v>0</v>
      </c>
      <c r="D29" s="495">
        <f>'ציוד נוסף שלא קיים בתקן'!H28</f>
        <v>0</v>
      </c>
      <c r="E29" s="30"/>
      <c r="F29" s="30"/>
      <c r="G29" s="45"/>
    </row>
    <row r="30" spans="1:7" ht="15.75" thickBot="1" x14ac:dyDescent="0.3">
      <c r="A30" s="43"/>
      <c r="B30" s="483" t="s">
        <v>109</v>
      </c>
      <c r="C30" s="484">
        <f>SUM(C17:C29)</f>
        <v>9250</v>
      </c>
      <c r="D30" s="496">
        <f>SUM(D17:D29)</f>
        <v>0</v>
      </c>
      <c r="E30" s="30"/>
      <c r="F30" s="30"/>
      <c r="G30" s="45"/>
    </row>
    <row r="31" spans="1:7" x14ac:dyDescent="0.2">
      <c r="A31" s="43"/>
      <c r="B31" s="30"/>
      <c r="C31" s="30"/>
      <c r="D31" s="30"/>
      <c r="E31" s="30"/>
      <c r="F31" s="30"/>
      <c r="G31" s="45"/>
    </row>
    <row r="32" spans="1:7" ht="16.5" thickBot="1" x14ac:dyDescent="0.3">
      <c r="A32" s="43"/>
      <c r="B32" s="485" t="s">
        <v>449</v>
      </c>
      <c r="C32" s="486"/>
      <c r="D32" s="30"/>
      <c r="E32" s="30"/>
      <c r="F32" s="30"/>
      <c r="G32" s="45"/>
    </row>
    <row r="33" spans="1:7" ht="15.75" x14ac:dyDescent="0.2">
      <c r="A33" s="43"/>
      <c r="B33" s="487" t="s">
        <v>110</v>
      </c>
      <c r="C33" s="500" t="s">
        <v>111</v>
      </c>
      <c r="D33" s="501" t="s">
        <v>112</v>
      </c>
      <c r="E33" s="30"/>
      <c r="F33" s="30"/>
      <c r="G33" s="45"/>
    </row>
    <row r="34" spans="1:7" ht="14.25" customHeight="1" x14ac:dyDescent="0.25">
      <c r="A34" s="43"/>
      <c r="B34" s="492" t="s">
        <v>113</v>
      </c>
      <c r="C34" s="497">
        <f>IF(F3&lt;=4,90%,IF(F3&lt;8,80%,70%))</f>
        <v>0.7</v>
      </c>
      <c r="D34" s="502">
        <f>D30*C34</f>
        <v>0</v>
      </c>
      <c r="E34" s="30"/>
      <c r="F34" s="30"/>
      <c r="G34" s="45"/>
    </row>
    <row r="35" spans="1:7" ht="15.75" x14ac:dyDescent="0.25">
      <c r="A35" s="43"/>
      <c r="B35" s="492" t="s">
        <v>114</v>
      </c>
      <c r="C35" s="498">
        <f>100%-C34</f>
        <v>0.30000000000000004</v>
      </c>
      <c r="D35" s="502">
        <f>D30*C35</f>
        <v>0</v>
      </c>
      <c r="E35" s="30"/>
      <c r="F35" s="30"/>
      <c r="G35" s="45"/>
    </row>
    <row r="36" spans="1:7" ht="16.5" thickBot="1" x14ac:dyDescent="0.3">
      <c r="A36" s="43"/>
      <c r="B36" s="493" t="s">
        <v>115</v>
      </c>
      <c r="C36" s="499">
        <f>SUM(C34:C35)</f>
        <v>1</v>
      </c>
      <c r="D36" s="503">
        <f>SUM(D34:D35)</f>
        <v>0</v>
      </c>
      <c r="E36" s="30"/>
      <c r="F36" s="30"/>
      <c r="G36" s="45"/>
    </row>
    <row r="37" spans="1:7" x14ac:dyDescent="0.2">
      <c r="A37" s="43"/>
      <c r="B37" s="51"/>
      <c r="C37" s="30"/>
      <c r="D37" s="30"/>
      <c r="E37" s="30"/>
      <c r="F37" s="30"/>
      <c r="G37" s="45"/>
    </row>
    <row r="38" spans="1:7" x14ac:dyDescent="0.2">
      <c r="A38" s="43"/>
      <c r="B38" s="30"/>
      <c r="C38" s="30"/>
      <c r="D38" s="30"/>
      <c r="E38" s="30"/>
      <c r="F38" s="30"/>
      <c r="G38" s="45"/>
    </row>
    <row r="39" spans="1:7" x14ac:dyDescent="0.2">
      <c r="A39" s="43"/>
      <c r="B39" s="30"/>
      <c r="C39" s="30"/>
      <c r="D39" s="30"/>
      <c r="E39" s="30"/>
      <c r="F39" s="30"/>
      <c r="G39" s="45"/>
    </row>
    <row r="40" spans="1:7" ht="15" thickBot="1" x14ac:dyDescent="0.25">
      <c r="A40" s="52"/>
      <c r="B40" s="53"/>
      <c r="C40" s="53"/>
      <c r="D40" s="53"/>
      <c r="E40" s="53"/>
      <c r="F40" s="53"/>
      <c r="G40" s="54"/>
    </row>
  </sheetData>
  <sheetProtection formatCells="0" formatColumns="0" formatRows="0"/>
  <pageMargins left="0.7" right="0.7" top="0.75" bottom="0.75" header="0.3" footer="0.3"/>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73"/>
  <sheetViews>
    <sheetView showGridLines="0" rightToLeft="1" zoomScaleNormal="100" workbookViewId="0">
      <pane ySplit="4" topLeftCell="A50" activePane="bottomLeft" state="frozen"/>
      <selection pane="bottomLeft" activeCell="D6" sqref="D6"/>
    </sheetView>
  </sheetViews>
  <sheetFormatPr defaultRowHeight="14.25" x14ac:dyDescent="0.2"/>
  <cols>
    <col min="2" max="2" width="25.375" bestFit="1" customWidth="1"/>
    <col min="4" max="4" width="9.875" bestFit="1" customWidth="1"/>
    <col min="12" max="12" width="10.875" bestFit="1" customWidth="1"/>
  </cols>
  <sheetData>
    <row r="2" spans="1:4" ht="18" x14ac:dyDescent="0.25">
      <c r="B2" s="8" t="s">
        <v>0</v>
      </c>
    </row>
    <row r="3" spans="1:4" ht="18" x14ac:dyDescent="0.25">
      <c r="B3" s="9">
        <v>42036</v>
      </c>
    </row>
    <row r="5" spans="1:4" ht="15" x14ac:dyDescent="0.25">
      <c r="D5" s="1"/>
    </row>
    <row r="6" spans="1:4" ht="15.75" x14ac:dyDescent="0.2">
      <c r="A6" s="5" t="s">
        <v>1</v>
      </c>
    </row>
    <row r="7" spans="1:4" ht="15.75" x14ac:dyDescent="0.2">
      <c r="A7" s="2"/>
    </row>
    <row r="8" spans="1:4" ht="15" x14ac:dyDescent="0.2">
      <c r="A8" s="6" t="s">
        <v>32</v>
      </c>
    </row>
    <row r="9" spans="1:4" ht="15" x14ac:dyDescent="0.2">
      <c r="A9" s="6" t="s">
        <v>33</v>
      </c>
    </row>
    <row r="10" spans="1:4" ht="15" x14ac:dyDescent="0.2">
      <c r="A10" s="6" t="s">
        <v>2</v>
      </c>
    </row>
    <row r="11" spans="1:4" ht="15" x14ac:dyDescent="0.2">
      <c r="A11" s="6" t="s">
        <v>34</v>
      </c>
    </row>
    <row r="12" spans="1:4" ht="15" x14ac:dyDescent="0.2">
      <c r="A12" s="6" t="s">
        <v>35</v>
      </c>
    </row>
    <row r="13" spans="1:4" ht="15" x14ac:dyDescent="0.2">
      <c r="A13" s="6" t="s">
        <v>3</v>
      </c>
    </row>
    <row r="14" spans="1:4" ht="15" x14ac:dyDescent="0.2">
      <c r="A14" s="6" t="s">
        <v>4</v>
      </c>
    </row>
    <row r="15" spans="1:4" ht="15" x14ac:dyDescent="0.2">
      <c r="A15" s="6"/>
    </row>
    <row r="16" spans="1:4" ht="15.75" x14ac:dyDescent="0.2">
      <c r="A16" s="5" t="s">
        <v>5</v>
      </c>
    </row>
    <row r="17" spans="1:12" ht="15.75" x14ac:dyDescent="0.2">
      <c r="A17" s="2"/>
    </row>
    <row r="18" spans="1:12" ht="15" x14ac:dyDescent="0.2">
      <c r="A18" s="6" t="s">
        <v>6</v>
      </c>
    </row>
    <row r="19" spans="1:12" ht="15" x14ac:dyDescent="0.2">
      <c r="A19" s="6" t="s">
        <v>7</v>
      </c>
    </row>
    <row r="20" spans="1:12" ht="15" x14ac:dyDescent="0.2">
      <c r="A20" s="6" t="s">
        <v>8</v>
      </c>
    </row>
    <row r="21" spans="1:12" ht="15" x14ac:dyDescent="0.2">
      <c r="A21" s="6" t="s">
        <v>9</v>
      </c>
    </row>
    <row r="22" spans="1:12" ht="15" x14ac:dyDescent="0.2">
      <c r="A22" s="6" t="s">
        <v>10</v>
      </c>
    </row>
    <row r="23" spans="1:12" ht="15" x14ac:dyDescent="0.2">
      <c r="A23" s="6" t="s">
        <v>11</v>
      </c>
    </row>
    <row r="24" spans="1:12" ht="15" x14ac:dyDescent="0.2">
      <c r="A24" s="6" t="s">
        <v>12</v>
      </c>
    </row>
    <row r="25" spans="1:12" ht="15" x14ac:dyDescent="0.2">
      <c r="A25" s="6" t="s">
        <v>13</v>
      </c>
    </row>
    <row r="26" spans="1:12" ht="15" x14ac:dyDescent="0.2">
      <c r="A26" s="6"/>
      <c r="L26" s="10"/>
    </row>
    <row r="27" spans="1:12" ht="15.75" x14ac:dyDescent="0.2">
      <c r="A27" s="5" t="s">
        <v>14</v>
      </c>
    </row>
    <row r="28" spans="1:12" ht="15.75" x14ac:dyDescent="0.2">
      <c r="A28" s="2"/>
    </row>
    <row r="29" spans="1:12" ht="15" x14ac:dyDescent="0.2">
      <c r="A29" s="6" t="s">
        <v>15</v>
      </c>
    </row>
    <row r="30" spans="1:12" ht="15" x14ac:dyDescent="0.2">
      <c r="A30" s="4" t="s">
        <v>16</v>
      </c>
    </row>
    <row r="31" spans="1:12" ht="15" x14ac:dyDescent="0.2">
      <c r="A31" s="4" t="s">
        <v>17</v>
      </c>
    </row>
    <row r="32" spans="1:12" ht="15" x14ac:dyDescent="0.2">
      <c r="A32" s="4" t="s">
        <v>18</v>
      </c>
    </row>
    <row r="33" spans="1:1" ht="15" x14ac:dyDescent="0.2">
      <c r="A33" s="4" t="s">
        <v>19</v>
      </c>
    </row>
    <row r="34" spans="1:1" ht="15" x14ac:dyDescent="0.2">
      <c r="A34" s="6" t="s">
        <v>20</v>
      </c>
    </row>
    <row r="35" spans="1:1" ht="15" x14ac:dyDescent="0.2">
      <c r="A35" s="4" t="s">
        <v>80</v>
      </c>
    </row>
    <row r="36" spans="1:1" ht="15" x14ac:dyDescent="0.2">
      <c r="A36" s="4" t="s">
        <v>81</v>
      </c>
    </row>
    <row r="37" spans="1:1" ht="15" x14ac:dyDescent="0.2">
      <c r="A37" s="6" t="s">
        <v>38</v>
      </c>
    </row>
    <row r="38" spans="1:1" x14ac:dyDescent="0.2">
      <c r="A38" s="11" t="s">
        <v>37</v>
      </c>
    </row>
    <row r="39" spans="1:1" x14ac:dyDescent="0.2">
      <c r="A39" s="11"/>
    </row>
    <row r="40" spans="1:1" ht="15.75" x14ac:dyDescent="0.2">
      <c r="A40" s="5" t="s">
        <v>21</v>
      </c>
    </row>
    <row r="41" spans="1:1" ht="15.75" x14ac:dyDescent="0.2">
      <c r="A41" s="2"/>
    </row>
    <row r="42" spans="1:1" ht="15" x14ac:dyDescent="0.2">
      <c r="A42" s="6" t="s">
        <v>22</v>
      </c>
    </row>
    <row r="43" spans="1:1" ht="15" x14ac:dyDescent="0.2">
      <c r="A43" s="6" t="s">
        <v>23</v>
      </c>
    </row>
    <row r="44" spans="1:1" ht="15" x14ac:dyDescent="0.2">
      <c r="A44" s="6" t="s">
        <v>24</v>
      </c>
    </row>
    <row r="45" spans="1:1" ht="15" x14ac:dyDescent="0.2">
      <c r="A45" s="6" t="s">
        <v>25</v>
      </c>
    </row>
    <row r="46" spans="1:1" ht="15" x14ac:dyDescent="0.2">
      <c r="A46" s="6" t="s">
        <v>26</v>
      </c>
    </row>
    <row r="47" spans="1:1" ht="15" x14ac:dyDescent="0.2">
      <c r="A47" s="6" t="s">
        <v>27</v>
      </c>
    </row>
    <row r="48" spans="1:1" ht="15" x14ac:dyDescent="0.2">
      <c r="A48" s="6" t="s">
        <v>92</v>
      </c>
    </row>
    <row r="49" spans="1:4" ht="15" x14ac:dyDescent="0.2">
      <c r="A49" s="6" t="s">
        <v>93</v>
      </c>
    </row>
    <row r="50" spans="1:4" ht="15" x14ac:dyDescent="0.2">
      <c r="A50" s="6" t="s">
        <v>28</v>
      </c>
    </row>
    <row r="51" spans="1:4" x14ac:dyDescent="0.2">
      <c r="A51" s="7"/>
    </row>
    <row r="52" spans="1:4" x14ac:dyDescent="0.2">
      <c r="A52" s="7"/>
    </row>
    <row r="53" spans="1:4" s="3" customFormat="1" ht="15" x14ac:dyDescent="0.2">
      <c r="A53" s="6" t="s">
        <v>36</v>
      </c>
    </row>
    <row r="54" spans="1:4" s="3" customFormat="1" ht="15" x14ac:dyDescent="0.2">
      <c r="A54" s="6" t="s">
        <v>29</v>
      </c>
    </row>
    <row r="55" spans="1:4" s="3" customFormat="1" ht="15" x14ac:dyDescent="0.2">
      <c r="A55" s="6" t="s">
        <v>30</v>
      </c>
    </row>
    <row r="56" spans="1:4" s="3" customFormat="1" ht="15" x14ac:dyDescent="0.2">
      <c r="A56" s="6" t="s">
        <v>31</v>
      </c>
    </row>
    <row r="58" spans="1:4" ht="15.75" thickBot="1" x14ac:dyDescent="0.3">
      <c r="A58" s="12" t="s">
        <v>51</v>
      </c>
    </row>
    <row r="59" spans="1:4" ht="33" customHeight="1" x14ac:dyDescent="0.25">
      <c r="A59" s="646" t="s">
        <v>52</v>
      </c>
      <c r="B59" s="647"/>
      <c r="C59" s="15" t="s">
        <v>55</v>
      </c>
      <c r="D59" s="16" t="s">
        <v>56</v>
      </c>
    </row>
    <row r="60" spans="1:4" x14ac:dyDescent="0.2">
      <c r="A60" s="648" t="s">
        <v>54</v>
      </c>
      <c r="B60" s="13" t="s">
        <v>40</v>
      </c>
      <c r="C60" s="13" t="s">
        <v>57</v>
      </c>
      <c r="D60" s="649">
        <f>'מטבח טיפולי'!D28</f>
        <v>76800</v>
      </c>
    </row>
    <row r="61" spans="1:4" x14ac:dyDescent="0.2">
      <c r="A61" s="648"/>
      <c r="B61" s="13" t="s">
        <v>41</v>
      </c>
      <c r="C61" s="13" t="s">
        <v>57</v>
      </c>
      <c r="D61" s="650"/>
    </row>
    <row r="62" spans="1:4" x14ac:dyDescent="0.2">
      <c r="A62" s="648"/>
      <c r="B62" s="13" t="s">
        <v>42</v>
      </c>
      <c r="C62" s="13" t="s">
        <v>57</v>
      </c>
      <c r="D62" s="650"/>
    </row>
    <row r="63" spans="1:4" x14ac:dyDescent="0.2">
      <c r="A63" s="648"/>
      <c r="B63" s="13" t="s">
        <v>53</v>
      </c>
      <c r="C63" s="13" t="s">
        <v>57</v>
      </c>
      <c r="D63" s="651"/>
    </row>
    <row r="64" spans="1:4" x14ac:dyDescent="0.2">
      <c r="A64" s="652" t="s">
        <v>58</v>
      </c>
      <c r="B64" s="13" t="s">
        <v>59</v>
      </c>
      <c r="C64" s="13" t="s">
        <v>61</v>
      </c>
      <c r="D64" s="17" t="e">
        <f>'מטבח טיפולי'!#REF!</f>
        <v>#REF!</v>
      </c>
    </row>
    <row r="65" spans="1:6" x14ac:dyDescent="0.2">
      <c r="A65" s="653"/>
      <c r="B65" s="13" t="s">
        <v>60</v>
      </c>
      <c r="C65" s="13" t="s">
        <v>62</v>
      </c>
      <c r="D65" s="17" t="e">
        <f>'מטבח טיפולי'!#REF!</f>
        <v>#REF!</v>
      </c>
    </row>
    <row r="66" spans="1:6" ht="15" thickBot="1" x14ac:dyDescent="0.25">
      <c r="A66" s="652" t="s">
        <v>63</v>
      </c>
      <c r="B66" s="13" t="s">
        <v>64</v>
      </c>
      <c r="C66" s="13" t="s">
        <v>67</v>
      </c>
      <c r="D66" s="17">
        <f>'ציוד ללקויות ראייה'!D18</f>
        <v>19974</v>
      </c>
    </row>
    <row r="67" spans="1:6" ht="15" thickBot="1" x14ac:dyDescent="0.25">
      <c r="A67" s="654"/>
      <c r="B67" s="13" t="s">
        <v>65</v>
      </c>
      <c r="C67" s="13" t="s">
        <v>68</v>
      </c>
      <c r="D67" s="17" t="e">
        <f>'ציוד ללקויות ראייה'!#REF!</f>
        <v>#REF!</v>
      </c>
      <c r="F67" s="14"/>
    </row>
    <row r="68" spans="1:6" x14ac:dyDescent="0.2">
      <c r="A68" s="653"/>
      <c r="B68" s="13" t="s">
        <v>66</v>
      </c>
      <c r="C68" s="13" t="s">
        <v>69</v>
      </c>
      <c r="D68" s="17" t="e">
        <f>'ציוד ללקויות ראייה'!#REF!</f>
        <v>#REF!</v>
      </c>
    </row>
    <row r="69" spans="1:6" x14ac:dyDescent="0.2">
      <c r="A69" s="655" t="s">
        <v>70</v>
      </c>
      <c r="B69" s="656"/>
      <c r="C69" s="13" t="s">
        <v>71</v>
      </c>
      <c r="D69" s="17" t="e">
        <f>#REF!</f>
        <v>#REF!</v>
      </c>
    </row>
    <row r="70" spans="1:6" x14ac:dyDescent="0.2">
      <c r="A70" s="644" t="s">
        <v>50</v>
      </c>
      <c r="B70" s="13" t="s">
        <v>72</v>
      </c>
      <c r="C70" s="13" t="s">
        <v>74</v>
      </c>
      <c r="D70" s="17" t="e">
        <f>#REF!</f>
        <v>#REF!</v>
      </c>
    </row>
    <row r="71" spans="1:6" x14ac:dyDescent="0.2">
      <c r="A71" s="644"/>
      <c r="B71" s="13" t="s">
        <v>73</v>
      </c>
      <c r="C71" s="13" t="s">
        <v>75</v>
      </c>
      <c r="D71" s="17" t="e">
        <f>#REF!</f>
        <v>#REF!</v>
      </c>
    </row>
    <row r="72" spans="1:6" x14ac:dyDescent="0.2">
      <c r="A72" s="644" t="s">
        <v>49</v>
      </c>
      <c r="B72" s="13" t="s">
        <v>72</v>
      </c>
      <c r="C72" s="13" t="s">
        <v>74</v>
      </c>
      <c r="D72" s="17" t="e">
        <f>#REF!</f>
        <v>#REF!</v>
      </c>
    </row>
    <row r="73" spans="1:6" ht="15" thickBot="1" x14ac:dyDescent="0.25">
      <c r="A73" s="645"/>
      <c r="B73" s="18" t="s">
        <v>73</v>
      </c>
      <c r="C73" s="18" t="s">
        <v>75</v>
      </c>
      <c r="D73" s="19" t="e">
        <f>#REF!</f>
        <v>#REF!</v>
      </c>
    </row>
  </sheetData>
  <mergeCells count="8">
    <mergeCell ref="A72:A73"/>
    <mergeCell ref="A59:B59"/>
    <mergeCell ref="A60:A63"/>
    <mergeCell ref="D60:D63"/>
    <mergeCell ref="A64:A65"/>
    <mergeCell ref="A66:A68"/>
    <mergeCell ref="A69:B69"/>
    <mergeCell ref="A70:A71"/>
  </mergeCells>
  <hyperlinks>
    <hyperlink ref="A10" location="_ftn1" display="_ftn1"/>
    <hyperlink ref="A14" location="_ftn2" display="_ftn2"/>
    <hyperlink ref="A21" location="_ftn3" display="_ftn3"/>
    <hyperlink ref="A46" location="_ftn4" display="_ftn4"/>
    <hyperlink ref="A54" location="_ftnref2" display="_ftnref2"/>
    <hyperlink ref="A55" location="_ftnref3" display="_ftnref3"/>
    <hyperlink ref="A56" location="_ftnref4" display="_ftnref4"/>
  </hyperlinks>
  <pageMargins left="0.7" right="0.7" top="0.75" bottom="0.75" header="0.3" footer="0.3"/>
  <pageSetup paperSize="9" scale="78"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rightToLeft="1" zoomScaleNormal="100" workbookViewId="0">
      <selection activeCell="C21" sqref="C21"/>
    </sheetView>
  </sheetViews>
  <sheetFormatPr defaultRowHeight="14.25" x14ac:dyDescent="0.2"/>
  <cols>
    <col min="2" max="2" width="42" style="21" customWidth="1"/>
    <col min="3" max="3" width="33.625" customWidth="1"/>
    <col min="4" max="4" width="20.375" customWidth="1"/>
  </cols>
  <sheetData>
    <row r="1" spans="2:10" ht="15" thickBot="1" x14ac:dyDescent="0.25"/>
    <row r="2" spans="2:10" ht="18" x14ac:dyDescent="0.25">
      <c r="B2" s="535" t="s">
        <v>90</v>
      </c>
      <c r="C2" s="536"/>
      <c r="D2" s="537"/>
    </row>
    <row r="3" spans="2:10" ht="18" x14ac:dyDescent="0.25">
      <c r="B3" s="233"/>
      <c r="C3" s="210"/>
      <c r="D3" s="211"/>
    </row>
    <row r="4" spans="2:10" ht="18" x14ac:dyDescent="0.25">
      <c r="B4" s="212" t="s">
        <v>85</v>
      </c>
      <c r="C4" s="358"/>
      <c r="D4" s="211"/>
    </row>
    <row r="5" spans="2:10" ht="24.95" customHeight="1" x14ac:dyDescent="0.25">
      <c r="B5" s="212" t="s">
        <v>86</v>
      </c>
      <c r="C5" s="356"/>
      <c r="D5" s="213"/>
    </row>
    <row r="6" spans="2:10" ht="24.95" customHeight="1" x14ac:dyDescent="0.25">
      <c r="B6" s="212" t="s">
        <v>87</v>
      </c>
      <c r="C6" s="356"/>
      <c r="D6" s="214"/>
    </row>
    <row r="7" spans="2:10" ht="24.95" customHeight="1" x14ac:dyDescent="0.25">
      <c r="B7" s="212" t="s">
        <v>91</v>
      </c>
      <c r="C7" s="356"/>
      <c r="D7" s="214"/>
    </row>
    <row r="8" spans="2:10" ht="24.95" customHeight="1" x14ac:dyDescent="0.25">
      <c r="B8" s="212" t="s">
        <v>569</v>
      </c>
      <c r="C8" s="356"/>
      <c r="D8" s="214"/>
      <c r="H8" s="24"/>
      <c r="I8" s="24"/>
      <c r="J8" s="24"/>
    </row>
    <row r="9" spans="2:10" ht="24.95" customHeight="1" x14ac:dyDescent="0.25">
      <c r="B9" s="212" t="s">
        <v>570</v>
      </c>
      <c r="C9" s="356"/>
      <c r="D9" s="214"/>
      <c r="H9" s="24"/>
      <c r="I9" s="24"/>
      <c r="J9" s="24"/>
    </row>
    <row r="10" spans="2:10" ht="24.95" customHeight="1" x14ac:dyDescent="0.25">
      <c r="B10" s="212" t="s">
        <v>571</v>
      </c>
      <c r="C10" s="357"/>
      <c r="D10" s="214"/>
    </row>
    <row r="11" spans="2:10" ht="24.95" customHeight="1" x14ac:dyDescent="0.25">
      <c r="B11" s="212" t="s">
        <v>572</v>
      </c>
      <c r="C11" s="355"/>
      <c r="D11" s="214"/>
    </row>
    <row r="12" spans="2:10" ht="24.95" customHeight="1" x14ac:dyDescent="0.25">
      <c r="B12" s="212" t="s">
        <v>563</v>
      </c>
      <c r="C12" s="356"/>
      <c r="D12" s="215"/>
    </row>
    <row r="13" spans="2:10" ht="24.95" customHeight="1" x14ac:dyDescent="0.25">
      <c r="B13" s="212" t="s">
        <v>564</v>
      </c>
      <c r="C13" s="356"/>
      <c r="D13" s="215"/>
    </row>
    <row r="14" spans="2:10" ht="24.95" customHeight="1" x14ac:dyDescent="0.25">
      <c r="B14" s="212" t="s">
        <v>568</v>
      </c>
      <c r="C14" s="358"/>
      <c r="D14" s="214"/>
    </row>
    <row r="15" spans="2:10" ht="24.95" customHeight="1" x14ac:dyDescent="0.25">
      <c r="B15" s="212" t="s">
        <v>567</v>
      </c>
      <c r="C15" s="358"/>
      <c r="D15" s="214"/>
    </row>
    <row r="16" spans="2:10" ht="24.95" customHeight="1" x14ac:dyDescent="0.25">
      <c r="B16" s="212" t="s">
        <v>566</v>
      </c>
      <c r="C16" s="356"/>
      <c r="D16" s="214"/>
    </row>
    <row r="17" spans="2:4" ht="24.95" customHeight="1" x14ac:dyDescent="0.25">
      <c r="B17" s="212" t="s">
        <v>565</v>
      </c>
      <c r="C17" s="356"/>
      <c r="D17" s="214"/>
    </row>
    <row r="18" spans="2:4" ht="24.95" customHeight="1" x14ac:dyDescent="0.25">
      <c r="B18" s="212" t="s">
        <v>643</v>
      </c>
      <c r="C18" s="356"/>
      <c r="D18" s="214"/>
    </row>
    <row r="19" spans="2:4" ht="24.95" customHeight="1" x14ac:dyDescent="0.25">
      <c r="B19" s="212" t="s">
        <v>573</v>
      </c>
      <c r="C19" s="356"/>
      <c r="D19" s="214"/>
    </row>
    <row r="20" spans="2:4" ht="24.95" customHeight="1" x14ac:dyDescent="0.25">
      <c r="B20" s="212" t="s">
        <v>645</v>
      </c>
      <c r="C20" s="356"/>
      <c r="D20" s="214"/>
    </row>
    <row r="21" spans="2:4" ht="24.95" customHeight="1" x14ac:dyDescent="0.25">
      <c r="B21" s="212" t="s">
        <v>88</v>
      </c>
      <c r="C21" s="216"/>
      <c r="D21" s="211"/>
    </row>
    <row r="22" spans="2:4" ht="24.95" customHeight="1" thickBot="1" x14ac:dyDescent="0.3">
      <c r="B22" s="217" t="s">
        <v>89</v>
      </c>
      <c r="C22" s="218"/>
      <c r="D22" s="219"/>
    </row>
    <row r="23" spans="2:4" ht="24.95" customHeight="1" x14ac:dyDescent="0.2"/>
    <row r="24" spans="2:4" ht="24.95" customHeight="1" x14ac:dyDescent="0.2"/>
    <row r="25" spans="2:4" ht="24.95" customHeight="1" x14ac:dyDescent="0.2"/>
    <row r="26" spans="2:4" ht="24.95" customHeight="1" x14ac:dyDescent="0.2"/>
    <row r="27" spans="2:4" ht="24.95" customHeight="1" x14ac:dyDescent="0.2"/>
    <row r="28" spans="2:4" ht="24.95" customHeight="1" x14ac:dyDescent="0.2"/>
    <row r="29" spans="2:4" ht="24.95" customHeight="1" x14ac:dyDescent="0.2"/>
    <row r="30" spans="2:4" ht="24.95" customHeight="1" x14ac:dyDescent="0.2"/>
    <row r="31" spans="2:4" ht="24.95" customHeight="1" x14ac:dyDescent="0.2"/>
    <row r="32" spans="2:4" ht="24.95" customHeight="1" x14ac:dyDescent="0.2"/>
  </sheetData>
  <sheetProtection formatCells="0" formatColumns="0" formatRows="0"/>
  <mergeCells count="1">
    <mergeCell ref="B2:D2"/>
  </mergeCells>
  <dataValidations count="1">
    <dataValidation type="list" allowBlank="1" showInputMessage="1" showErrorMessage="1" sqref="C21">
      <formula1>"1,2,3,4,5,6,7,8,9,10"</formula1>
    </dataValidation>
  </dataValidations>
  <pageMargins left="0.7" right="0.7" top="0.75" bottom="0.75" header="0.3" footer="0.3"/>
  <pageSetup paperSize="9" orientation="portrait"/>
  <colBreaks count="1" manualBreakCount="1">
    <brk id="4" min="1" max="2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9"/>
  <sheetViews>
    <sheetView rightToLeft="1" zoomScaleNormal="100" workbookViewId="0">
      <pane ySplit="2" topLeftCell="A54" activePane="bottomLeft" state="frozen"/>
      <selection pane="bottomLeft" activeCell="F20" sqref="F20"/>
    </sheetView>
  </sheetViews>
  <sheetFormatPr defaultColWidth="9" defaultRowHeight="14.25" x14ac:dyDescent="0.2"/>
  <cols>
    <col min="1" max="1" width="41" style="22" customWidth="1"/>
    <col min="2" max="2" width="8.125" style="243" customWidth="1"/>
    <col min="3" max="3" width="10.25" style="247" customWidth="1"/>
    <col min="4" max="4" width="12.875" style="243" bestFit="1" customWidth="1"/>
    <col min="5" max="5" width="3.75" style="22" customWidth="1"/>
    <col min="6" max="6" width="10" style="243" customWidth="1"/>
    <col min="7" max="7" width="15.625" style="243" customWidth="1"/>
    <col min="8" max="8" width="12.625" style="243" customWidth="1"/>
    <col min="9" max="9" width="11.375" style="22" customWidth="1"/>
    <col min="10" max="10" width="7.75" style="22" customWidth="1"/>
    <col min="11" max="11" width="9" style="39"/>
    <col min="12" max="12" width="9.25" style="270" customWidth="1"/>
    <col min="13" max="13" width="15" style="270" customWidth="1"/>
    <col min="14" max="14" width="12.75" style="243" customWidth="1"/>
    <col min="15" max="15" width="23.125" style="22" customWidth="1"/>
    <col min="16" max="16384" width="9" style="22"/>
  </cols>
  <sheetData>
    <row r="1" spans="1:16" ht="24" thickBot="1" x14ac:dyDescent="0.4">
      <c r="A1" s="538" t="s">
        <v>658</v>
      </c>
      <c r="B1" s="538"/>
      <c r="C1" s="538"/>
      <c r="D1" s="538"/>
      <c r="E1" s="69"/>
      <c r="F1" s="323"/>
      <c r="G1" s="107"/>
      <c r="H1" s="107"/>
      <c r="I1" s="69"/>
      <c r="J1" s="69"/>
      <c r="K1" s="95"/>
      <c r="L1" s="264"/>
      <c r="M1" s="264"/>
      <c r="N1" s="107"/>
      <c r="O1" s="69"/>
      <c r="P1" s="69"/>
    </row>
    <row r="2" spans="1:16" ht="28.5" thickBot="1" x14ac:dyDescent="0.25">
      <c r="A2" s="191" t="s">
        <v>104</v>
      </c>
      <c r="B2" s="107"/>
      <c r="C2" s="266"/>
      <c r="D2" s="107"/>
      <c r="E2" s="87"/>
      <c r="F2" s="107"/>
      <c r="G2" s="107"/>
      <c r="H2" s="107"/>
      <c r="I2" s="69"/>
      <c r="J2" s="87"/>
      <c r="K2" s="95"/>
      <c r="L2" s="264"/>
      <c r="M2" s="264"/>
      <c r="N2" s="107"/>
      <c r="O2" s="69"/>
      <c r="P2" s="69"/>
    </row>
    <row r="3" spans="1:16" ht="27.75" x14ac:dyDescent="0.4">
      <c r="A3" s="539" t="s">
        <v>646</v>
      </c>
      <c r="B3" s="540"/>
      <c r="C3" s="540"/>
      <c r="D3" s="541"/>
      <c r="E3" s="87"/>
      <c r="F3" s="545" t="s">
        <v>116</v>
      </c>
      <c r="G3" s="546"/>
      <c r="H3" s="546"/>
      <c r="I3" s="547"/>
      <c r="J3" s="172"/>
      <c r="K3" s="545" t="s">
        <v>96</v>
      </c>
      <c r="L3" s="546"/>
      <c r="M3" s="546"/>
      <c r="N3" s="546"/>
      <c r="O3" s="547"/>
      <c r="P3" s="69"/>
    </row>
    <row r="4" spans="1:16" ht="47.25" x14ac:dyDescent="0.25">
      <c r="A4" s="79" t="s">
        <v>45</v>
      </c>
      <c r="B4" s="80" t="s">
        <v>76</v>
      </c>
      <c r="C4" s="80" t="s">
        <v>77</v>
      </c>
      <c r="D4" s="81" t="s">
        <v>78</v>
      </c>
      <c r="E4" s="69"/>
      <c r="F4" s="96" t="s">
        <v>120</v>
      </c>
      <c r="G4" s="97" t="s">
        <v>98</v>
      </c>
      <c r="H4" s="98" t="s">
        <v>99</v>
      </c>
      <c r="I4" s="81" t="s">
        <v>100</v>
      </c>
      <c r="J4" s="99"/>
      <c r="K4" s="508" t="s">
        <v>101</v>
      </c>
      <c r="L4" s="509" t="s">
        <v>119</v>
      </c>
      <c r="M4" s="509" t="s">
        <v>577</v>
      </c>
      <c r="N4" s="80" t="s">
        <v>99</v>
      </c>
      <c r="O4" s="81" t="s">
        <v>103</v>
      </c>
      <c r="P4" s="69"/>
    </row>
    <row r="5" spans="1:16" ht="18" x14ac:dyDescent="0.25">
      <c r="A5" s="82" t="s">
        <v>124</v>
      </c>
      <c r="B5" s="106">
        <v>3</v>
      </c>
      <c r="C5" s="104">
        <v>300</v>
      </c>
      <c r="D5" s="105">
        <f t="shared" ref="D5:D66" si="0">C5*B5</f>
        <v>900</v>
      </c>
      <c r="E5" s="69"/>
      <c r="F5" s="108"/>
      <c r="G5" s="109">
        <f t="shared" ref="G5:G32" si="1">F5*C5</f>
        <v>0</v>
      </c>
      <c r="H5" s="110" t="str">
        <f t="shared" ref="H5:H67" si="2">IF(G5=0,"",IF(OR(G5-$D5&gt;0,G5-$D5&lt;0), (G5-$D5)/$D5, ""))</f>
        <v/>
      </c>
      <c r="I5" s="72"/>
      <c r="J5" s="69"/>
      <c r="K5" s="134"/>
      <c r="L5" s="510"/>
      <c r="M5" s="511">
        <f t="shared" ref="M5:M61" si="3">IFERROR(L5*C5,"")</f>
        <v>0</v>
      </c>
      <c r="N5" s="110" t="str">
        <f>IFERROR(IF(M5=0,"",IF(OR(M5-$D5&gt;0,M5-$D5&lt;0), (M5-$D5)/$D5, "")),"")</f>
        <v/>
      </c>
      <c r="O5" s="88"/>
      <c r="P5" s="69"/>
    </row>
    <row r="6" spans="1:16" ht="18" x14ac:dyDescent="0.25">
      <c r="A6" s="202" t="s">
        <v>559</v>
      </c>
      <c r="B6" s="106">
        <v>1</v>
      </c>
      <c r="C6" s="104">
        <v>1500</v>
      </c>
      <c r="D6" s="237">
        <f t="shared" ref="D6" si="4">C6*B6</f>
        <v>1500</v>
      </c>
      <c r="E6" s="69"/>
      <c r="F6" s="108"/>
      <c r="G6" s="109">
        <f t="shared" si="1"/>
        <v>0</v>
      </c>
      <c r="H6" s="110" t="str">
        <f t="shared" si="2"/>
        <v/>
      </c>
      <c r="I6" s="72"/>
      <c r="J6" s="69"/>
      <c r="K6" s="134"/>
      <c r="L6" s="510"/>
      <c r="M6" s="511">
        <f t="shared" si="3"/>
        <v>0</v>
      </c>
      <c r="N6" s="110" t="str">
        <f t="shared" ref="N6:N13" si="5">IFERROR(IF(M6=0,"",IF(OR(M6-$D6&gt;0,M6-$D6&lt;0), (M6-$D6)/$D6, "")),"")</f>
        <v/>
      </c>
      <c r="O6" s="88"/>
      <c r="P6" s="69"/>
    </row>
    <row r="7" spans="1:16" ht="18" x14ac:dyDescent="0.25">
      <c r="A7" s="83" t="s">
        <v>512</v>
      </c>
      <c r="B7" s="106">
        <v>1</v>
      </c>
      <c r="C7" s="104">
        <v>500</v>
      </c>
      <c r="D7" s="105">
        <f t="shared" si="0"/>
        <v>500</v>
      </c>
      <c r="E7" s="69"/>
      <c r="F7" s="108"/>
      <c r="G7" s="109">
        <f t="shared" si="1"/>
        <v>0</v>
      </c>
      <c r="H7" s="110" t="str">
        <f t="shared" si="2"/>
        <v/>
      </c>
      <c r="I7" s="72"/>
      <c r="J7" s="69"/>
      <c r="K7" s="134"/>
      <c r="L7" s="510"/>
      <c r="M7" s="511">
        <f t="shared" si="3"/>
        <v>0</v>
      </c>
      <c r="N7" s="110" t="str">
        <f t="shared" si="5"/>
        <v/>
      </c>
      <c r="O7" s="88"/>
      <c r="P7" s="69"/>
    </row>
    <row r="8" spans="1:16" ht="18" x14ac:dyDescent="0.25">
      <c r="A8" s="204" t="s">
        <v>470</v>
      </c>
      <c r="B8" s="131">
        <v>1</v>
      </c>
      <c r="C8" s="287">
        <v>800</v>
      </c>
      <c r="D8" s="105">
        <v>800</v>
      </c>
      <c r="E8" s="69"/>
      <c r="F8" s="108"/>
      <c r="G8" s="109">
        <f t="shared" si="1"/>
        <v>0</v>
      </c>
      <c r="H8" s="110" t="str">
        <f t="shared" si="2"/>
        <v/>
      </c>
      <c r="I8" s="72"/>
      <c r="J8" s="69"/>
      <c r="K8" s="134"/>
      <c r="L8" s="510"/>
      <c r="M8" s="511">
        <f t="shared" si="3"/>
        <v>0</v>
      </c>
      <c r="N8" s="110" t="str">
        <f t="shared" si="5"/>
        <v/>
      </c>
      <c r="O8" s="88"/>
      <c r="P8" s="69"/>
    </row>
    <row r="9" spans="1:16" ht="21" customHeight="1" x14ac:dyDescent="0.25">
      <c r="A9" s="204" t="s">
        <v>471</v>
      </c>
      <c r="B9" s="131">
        <v>1</v>
      </c>
      <c r="C9" s="287">
        <v>700</v>
      </c>
      <c r="D9" s="105">
        <v>700</v>
      </c>
      <c r="E9" s="69"/>
      <c r="F9" s="108"/>
      <c r="G9" s="109">
        <f t="shared" si="1"/>
        <v>0</v>
      </c>
      <c r="H9" s="110" t="str">
        <f t="shared" si="2"/>
        <v/>
      </c>
      <c r="I9" s="72"/>
      <c r="J9" s="69"/>
      <c r="K9" s="134"/>
      <c r="L9" s="510"/>
      <c r="M9" s="511">
        <f t="shared" si="3"/>
        <v>0</v>
      </c>
      <c r="N9" s="110" t="str">
        <f t="shared" si="5"/>
        <v/>
      </c>
      <c r="O9" s="88"/>
      <c r="P9" s="69"/>
    </row>
    <row r="10" spans="1:16" ht="18" x14ac:dyDescent="0.25">
      <c r="A10" s="202" t="s">
        <v>478</v>
      </c>
      <c r="B10" s="106">
        <v>1</v>
      </c>
      <c r="C10" s="104">
        <v>450</v>
      </c>
      <c r="D10" s="237">
        <f>C10*B10</f>
        <v>450</v>
      </c>
      <c r="E10" s="69"/>
      <c r="F10" s="108"/>
      <c r="G10" s="109">
        <f t="shared" si="1"/>
        <v>0</v>
      </c>
      <c r="H10" s="110" t="str">
        <f t="shared" si="2"/>
        <v/>
      </c>
      <c r="I10" s="72"/>
      <c r="J10" s="69"/>
      <c r="K10" s="134"/>
      <c r="L10" s="510"/>
      <c r="M10" s="511">
        <f t="shared" si="3"/>
        <v>0</v>
      </c>
      <c r="N10" s="110" t="str">
        <f t="shared" si="5"/>
        <v/>
      </c>
      <c r="O10" s="88"/>
      <c r="P10" s="69"/>
    </row>
    <row r="11" spans="1:16" ht="18" x14ac:dyDescent="0.25">
      <c r="A11" s="205" t="s">
        <v>474</v>
      </c>
      <c r="B11" s="132">
        <v>1</v>
      </c>
      <c r="C11" s="287">
        <v>850</v>
      </c>
      <c r="D11" s="105">
        <v>850</v>
      </c>
      <c r="E11" s="69"/>
      <c r="F11" s="108"/>
      <c r="G11" s="109">
        <f t="shared" si="1"/>
        <v>0</v>
      </c>
      <c r="H11" s="110" t="str">
        <f t="shared" si="2"/>
        <v/>
      </c>
      <c r="I11" s="72"/>
      <c r="J11" s="69"/>
      <c r="K11" s="134"/>
      <c r="L11" s="510"/>
      <c r="M11" s="511">
        <f t="shared" si="3"/>
        <v>0</v>
      </c>
      <c r="N11" s="110" t="str">
        <f t="shared" si="5"/>
        <v/>
      </c>
      <c r="O11" s="88"/>
      <c r="P11" s="69"/>
    </row>
    <row r="12" spans="1:16" ht="18" x14ac:dyDescent="0.25">
      <c r="A12" s="83" t="s">
        <v>130</v>
      </c>
      <c r="B12" s="106">
        <v>1</v>
      </c>
      <c r="C12" s="104">
        <v>5000</v>
      </c>
      <c r="D12" s="105">
        <f>C12*B12</f>
        <v>5000</v>
      </c>
      <c r="E12" s="69"/>
      <c r="F12" s="108"/>
      <c r="G12" s="109">
        <f t="shared" si="1"/>
        <v>0</v>
      </c>
      <c r="H12" s="110" t="str">
        <f t="shared" si="2"/>
        <v/>
      </c>
      <c r="I12" s="72"/>
      <c r="J12" s="69"/>
      <c r="K12" s="134"/>
      <c r="L12" s="510"/>
      <c r="M12" s="511">
        <f t="shared" si="3"/>
        <v>0</v>
      </c>
      <c r="N12" s="110" t="str">
        <f t="shared" si="5"/>
        <v/>
      </c>
      <c r="O12" s="88"/>
      <c r="P12" s="69"/>
    </row>
    <row r="13" spans="1:16" ht="17.25" customHeight="1" x14ac:dyDescent="0.25">
      <c r="A13" s="82" t="s">
        <v>128</v>
      </c>
      <c r="B13" s="106">
        <v>1</v>
      </c>
      <c r="C13" s="104">
        <v>850</v>
      </c>
      <c r="D13" s="105">
        <f>C13*B13</f>
        <v>850</v>
      </c>
      <c r="E13" s="69"/>
      <c r="F13" s="108"/>
      <c r="G13" s="109">
        <f>F13*C13</f>
        <v>0</v>
      </c>
      <c r="H13" s="110" t="str">
        <f>IF(G13=0,"",IF(OR(G13-$D13&gt;0,G13-$D13&lt;0), (G13-$D13)/$D13, ""))</f>
        <v/>
      </c>
      <c r="I13" s="72"/>
      <c r="J13" s="69"/>
      <c r="K13" s="134"/>
      <c r="L13" s="510"/>
      <c r="M13" s="511">
        <f>IFERROR(L13*C13,"")</f>
        <v>0</v>
      </c>
      <c r="N13" s="110" t="str">
        <f t="shared" si="5"/>
        <v/>
      </c>
      <c r="O13" s="88"/>
      <c r="P13" s="69"/>
    </row>
    <row r="14" spans="1:16" ht="18" x14ac:dyDescent="0.25">
      <c r="A14" s="205" t="s">
        <v>475</v>
      </c>
      <c r="B14" s="132">
        <v>3</v>
      </c>
      <c r="C14" s="287">
        <v>150</v>
      </c>
      <c r="D14" s="105">
        <v>450</v>
      </c>
      <c r="E14" s="69"/>
      <c r="F14" s="108"/>
      <c r="G14" s="109">
        <f t="shared" si="1"/>
        <v>0</v>
      </c>
      <c r="H14" s="110" t="str">
        <f t="shared" si="2"/>
        <v/>
      </c>
      <c r="I14" s="72"/>
      <c r="J14" s="69"/>
      <c r="K14" s="134"/>
      <c r="L14" s="510"/>
      <c r="M14" s="511">
        <f t="shared" si="3"/>
        <v>0</v>
      </c>
      <c r="N14" s="110" t="str">
        <f t="shared" ref="N14:N66" si="6">IFERROR(IF(M14=0,"",IF(OR(M14-$D14&gt;0,M14-$D14&lt;0), (M14-$D14)/$D14, "")),"")</f>
        <v/>
      </c>
      <c r="O14" s="88"/>
      <c r="P14" s="69"/>
    </row>
    <row r="15" spans="1:16" ht="18" x14ac:dyDescent="0.25">
      <c r="A15" s="82" t="s">
        <v>127</v>
      </c>
      <c r="B15" s="106">
        <v>1</v>
      </c>
      <c r="C15" s="104">
        <v>1500</v>
      </c>
      <c r="D15" s="105">
        <f>C15*B15</f>
        <v>1500</v>
      </c>
      <c r="E15" s="69"/>
      <c r="F15" s="108"/>
      <c r="G15" s="109">
        <f t="shared" si="1"/>
        <v>0</v>
      </c>
      <c r="H15" s="110" t="str">
        <f t="shared" si="2"/>
        <v/>
      </c>
      <c r="I15" s="72"/>
      <c r="J15" s="69"/>
      <c r="K15" s="134"/>
      <c r="L15" s="510"/>
      <c r="M15" s="511">
        <f t="shared" si="3"/>
        <v>0</v>
      </c>
      <c r="N15" s="110" t="str">
        <f t="shared" si="6"/>
        <v/>
      </c>
      <c r="O15" s="88"/>
      <c r="P15" s="69"/>
    </row>
    <row r="16" spans="1:16" ht="18" x14ac:dyDescent="0.25">
      <c r="A16" s="77" t="s">
        <v>558</v>
      </c>
      <c r="B16" s="131">
        <v>1</v>
      </c>
      <c r="C16" s="287">
        <v>980</v>
      </c>
      <c r="D16" s="105">
        <f>C16*B16</f>
        <v>980</v>
      </c>
      <c r="E16" s="69"/>
      <c r="F16" s="108"/>
      <c r="G16" s="109">
        <f t="shared" si="1"/>
        <v>0</v>
      </c>
      <c r="H16" s="110" t="str">
        <f t="shared" si="2"/>
        <v/>
      </c>
      <c r="I16" s="72"/>
      <c r="J16" s="69"/>
      <c r="K16" s="134"/>
      <c r="L16" s="510"/>
      <c r="M16" s="511">
        <f t="shared" si="3"/>
        <v>0</v>
      </c>
      <c r="N16" s="110" t="str">
        <f t="shared" si="6"/>
        <v/>
      </c>
      <c r="O16" s="88"/>
      <c r="P16" s="69"/>
    </row>
    <row r="17" spans="1:16" ht="18" x14ac:dyDescent="0.25">
      <c r="A17" s="206" t="s">
        <v>126</v>
      </c>
      <c r="B17" s="132">
        <v>1</v>
      </c>
      <c r="C17" s="287">
        <v>2000</v>
      </c>
      <c r="D17" s="105">
        <v>2000</v>
      </c>
      <c r="E17" s="69"/>
      <c r="F17" s="108"/>
      <c r="G17" s="109">
        <f t="shared" si="1"/>
        <v>0</v>
      </c>
      <c r="H17" s="110" t="str">
        <f t="shared" si="2"/>
        <v/>
      </c>
      <c r="I17" s="72"/>
      <c r="J17" s="69"/>
      <c r="K17" s="134"/>
      <c r="L17" s="510"/>
      <c r="M17" s="511">
        <f t="shared" si="3"/>
        <v>0</v>
      </c>
      <c r="N17" s="110" t="str">
        <f t="shared" si="6"/>
        <v/>
      </c>
      <c r="O17" s="88"/>
      <c r="P17" s="69"/>
    </row>
    <row r="18" spans="1:16" ht="18" x14ac:dyDescent="0.25">
      <c r="A18" s="203" t="s">
        <v>476</v>
      </c>
      <c r="B18" s="131">
        <v>2</v>
      </c>
      <c r="C18" s="287">
        <v>2000</v>
      </c>
      <c r="D18" s="237">
        <v>4000</v>
      </c>
      <c r="E18" s="69"/>
      <c r="F18" s="108"/>
      <c r="G18" s="109">
        <f t="shared" si="1"/>
        <v>0</v>
      </c>
      <c r="H18" s="110" t="str">
        <f t="shared" si="2"/>
        <v/>
      </c>
      <c r="I18" s="72"/>
      <c r="J18" s="69"/>
      <c r="K18" s="134"/>
      <c r="L18" s="510"/>
      <c r="M18" s="511">
        <f t="shared" si="3"/>
        <v>0</v>
      </c>
      <c r="N18" s="110" t="str">
        <f t="shared" si="6"/>
        <v/>
      </c>
      <c r="O18" s="88"/>
      <c r="P18" s="69"/>
    </row>
    <row r="19" spans="1:16" ht="18" x14ac:dyDescent="0.25">
      <c r="A19" s="203" t="s">
        <v>477</v>
      </c>
      <c r="B19" s="131">
        <v>1</v>
      </c>
      <c r="C19" s="287">
        <v>1200</v>
      </c>
      <c r="D19" s="237">
        <v>1200</v>
      </c>
      <c r="E19" s="69"/>
      <c r="F19" s="108"/>
      <c r="G19" s="109">
        <f t="shared" si="1"/>
        <v>0</v>
      </c>
      <c r="H19" s="110" t="str">
        <f t="shared" si="2"/>
        <v/>
      </c>
      <c r="I19" s="72"/>
      <c r="J19" s="69"/>
      <c r="K19" s="134"/>
      <c r="L19" s="510"/>
      <c r="M19" s="511">
        <f t="shared" si="3"/>
        <v>0</v>
      </c>
      <c r="N19" s="110" t="str">
        <f t="shared" si="6"/>
        <v/>
      </c>
      <c r="O19" s="88"/>
      <c r="P19" s="69"/>
    </row>
    <row r="20" spans="1:16" ht="18" x14ac:dyDescent="0.25">
      <c r="A20" s="77" t="s">
        <v>472</v>
      </c>
      <c r="B20" s="132">
        <v>2</v>
      </c>
      <c r="C20" s="287">
        <v>370</v>
      </c>
      <c r="D20" s="105">
        <f>C20*B20</f>
        <v>740</v>
      </c>
      <c r="E20" s="69"/>
      <c r="F20" s="108"/>
      <c r="G20" s="109">
        <f t="shared" si="1"/>
        <v>0</v>
      </c>
      <c r="H20" s="110" t="str">
        <f t="shared" si="2"/>
        <v/>
      </c>
      <c r="I20" s="72"/>
      <c r="J20" s="69"/>
      <c r="K20" s="134"/>
      <c r="L20" s="510"/>
      <c r="M20" s="511">
        <f t="shared" si="3"/>
        <v>0</v>
      </c>
      <c r="N20" s="110" t="str">
        <f t="shared" si="6"/>
        <v/>
      </c>
      <c r="O20" s="88"/>
      <c r="P20" s="69"/>
    </row>
    <row r="21" spans="1:16" ht="18" x14ac:dyDescent="0.25">
      <c r="A21" s="140" t="s">
        <v>285</v>
      </c>
      <c r="B21" s="106">
        <v>1</v>
      </c>
      <c r="C21" s="104">
        <v>2500</v>
      </c>
      <c r="D21" s="237">
        <f t="shared" ref="D21" si="7">C21*B21</f>
        <v>2500</v>
      </c>
      <c r="E21" s="69"/>
      <c r="F21" s="108"/>
      <c r="G21" s="109">
        <f t="shared" si="1"/>
        <v>0</v>
      </c>
      <c r="H21" s="110" t="str">
        <f t="shared" si="2"/>
        <v/>
      </c>
      <c r="I21" s="72"/>
      <c r="J21" s="69"/>
      <c r="K21" s="134"/>
      <c r="L21" s="510"/>
      <c r="M21" s="511">
        <f t="shared" si="3"/>
        <v>0</v>
      </c>
      <c r="N21" s="110" t="str">
        <f t="shared" si="6"/>
        <v/>
      </c>
      <c r="O21" s="88"/>
      <c r="P21" s="69"/>
    </row>
    <row r="22" spans="1:16" ht="18" x14ac:dyDescent="0.25">
      <c r="A22" s="203" t="s">
        <v>459</v>
      </c>
      <c r="B22" s="131">
        <v>1</v>
      </c>
      <c r="C22" s="287">
        <v>750</v>
      </c>
      <c r="D22" s="237">
        <v>750</v>
      </c>
      <c r="E22" s="69"/>
      <c r="F22" s="108"/>
      <c r="G22" s="109">
        <f t="shared" si="1"/>
        <v>0</v>
      </c>
      <c r="H22" s="110" t="str">
        <f t="shared" si="2"/>
        <v/>
      </c>
      <c r="I22" s="72"/>
      <c r="J22" s="69"/>
      <c r="K22" s="134"/>
      <c r="L22" s="510"/>
      <c r="M22" s="511">
        <f t="shared" si="3"/>
        <v>0</v>
      </c>
      <c r="N22" s="110" t="str">
        <f t="shared" si="6"/>
        <v/>
      </c>
      <c r="O22" s="88"/>
      <c r="P22" s="69"/>
    </row>
    <row r="23" spans="1:16" ht="18" x14ac:dyDescent="0.25">
      <c r="A23" s="68" t="s">
        <v>458</v>
      </c>
      <c r="B23" s="131">
        <v>1</v>
      </c>
      <c r="C23" s="287">
        <v>1000</v>
      </c>
      <c r="D23" s="105">
        <f t="shared" ref="D23:D29" si="8">C23*B23</f>
        <v>1000</v>
      </c>
      <c r="E23" s="69"/>
      <c r="F23" s="108"/>
      <c r="G23" s="109">
        <f t="shared" si="1"/>
        <v>0</v>
      </c>
      <c r="H23" s="110" t="str">
        <f t="shared" si="2"/>
        <v/>
      </c>
      <c r="I23" s="72"/>
      <c r="J23" s="69"/>
      <c r="K23" s="134"/>
      <c r="L23" s="510"/>
      <c r="M23" s="511">
        <f t="shared" si="3"/>
        <v>0</v>
      </c>
      <c r="N23" s="110" t="str">
        <f t="shared" si="6"/>
        <v/>
      </c>
      <c r="O23" s="88"/>
      <c r="P23" s="69"/>
    </row>
    <row r="24" spans="1:16" ht="18" x14ac:dyDescent="0.25">
      <c r="A24" s="76" t="s">
        <v>457</v>
      </c>
      <c r="B24" s="131">
        <v>1</v>
      </c>
      <c r="C24" s="287">
        <v>1000</v>
      </c>
      <c r="D24" s="105">
        <f t="shared" si="8"/>
        <v>1000</v>
      </c>
      <c r="E24" s="69"/>
      <c r="F24" s="108"/>
      <c r="G24" s="109">
        <f t="shared" si="1"/>
        <v>0</v>
      </c>
      <c r="H24" s="110" t="str">
        <f t="shared" si="2"/>
        <v/>
      </c>
      <c r="I24" s="72"/>
      <c r="J24" s="69"/>
      <c r="K24" s="134"/>
      <c r="L24" s="510"/>
      <c r="M24" s="511">
        <f t="shared" si="3"/>
        <v>0</v>
      </c>
      <c r="N24" s="110" t="str">
        <f t="shared" si="6"/>
        <v/>
      </c>
      <c r="O24" s="88"/>
      <c r="P24" s="69"/>
    </row>
    <row r="25" spans="1:16" ht="19.5" customHeight="1" x14ac:dyDescent="0.25">
      <c r="A25" s="78" t="s">
        <v>453</v>
      </c>
      <c r="B25" s="131">
        <v>1</v>
      </c>
      <c r="C25" s="287">
        <v>2860</v>
      </c>
      <c r="D25" s="105">
        <f t="shared" si="8"/>
        <v>2860</v>
      </c>
      <c r="E25" s="69"/>
      <c r="F25" s="108"/>
      <c r="G25" s="109">
        <f t="shared" si="1"/>
        <v>0</v>
      </c>
      <c r="H25" s="110" t="str">
        <f t="shared" si="2"/>
        <v/>
      </c>
      <c r="I25" s="72"/>
      <c r="J25" s="69"/>
      <c r="K25" s="134"/>
      <c r="L25" s="510"/>
      <c r="M25" s="511">
        <f t="shared" si="3"/>
        <v>0</v>
      </c>
      <c r="N25" s="110" t="str">
        <f t="shared" si="6"/>
        <v/>
      </c>
      <c r="O25" s="88"/>
      <c r="P25" s="69"/>
    </row>
    <row r="26" spans="1:16" ht="18" x14ac:dyDescent="0.25">
      <c r="A26" s="202" t="s">
        <v>539</v>
      </c>
      <c r="B26" s="106">
        <v>1</v>
      </c>
      <c r="C26" s="104">
        <v>4570</v>
      </c>
      <c r="D26" s="237">
        <f t="shared" si="8"/>
        <v>4570</v>
      </c>
      <c r="E26" s="69"/>
      <c r="F26" s="108"/>
      <c r="G26" s="109">
        <f t="shared" si="1"/>
        <v>0</v>
      </c>
      <c r="H26" s="110" t="str">
        <f t="shared" si="2"/>
        <v/>
      </c>
      <c r="I26" s="72"/>
      <c r="J26" s="69"/>
      <c r="K26" s="134"/>
      <c r="L26" s="510"/>
      <c r="M26" s="511">
        <f t="shared" si="3"/>
        <v>0</v>
      </c>
      <c r="N26" s="110" t="str">
        <f t="shared" si="6"/>
        <v/>
      </c>
      <c r="O26" s="88"/>
      <c r="P26" s="69"/>
    </row>
    <row r="27" spans="1:16" ht="18" x14ac:dyDescent="0.25">
      <c r="A27" s="74" t="s">
        <v>548</v>
      </c>
      <c r="B27" s="131">
        <v>1</v>
      </c>
      <c r="C27" s="287">
        <v>2000</v>
      </c>
      <c r="D27" s="105">
        <f t="shared" si="8"/>
        <v>2000</v>
      </c>
      <c r="E27" s="69"/>
      <c r="F27" s="108"/>
      <c r="G27" s="109">
        <f t="shared" si="1"/>
        <v>0</v>
      </c>
      <c r="H27" s="110" t="str">
        <f t="shared" si="2"/>
        <v/>
      </c>
      <c r="I27" s="72"/>
      <c r="J27" s="69"/>
      <c r="K27" s="134"/>
      <c r="L27" s="510"/>
      <c r="M27" s="511">
        <f t="shared" si="3"/>
        <v>0</v>
      </c>
      <c r="N27" s="110" t="str">
        <f t="shared" si="6"/>
        <v/>
      </c>
      <c r="O27" s="88"/>
      <c r="P27" s="69"/>
    </row>
    <row r="28" spans="1:16" ht="18" x14ac:dyDescent="0.25">
      <c r="A28" s="203" t="s">
        <v>463</v>
      </c>
      <c r="B28" s="131">
        <v>1</v>
      </c>
      <c r="C28" s="287">
        <v>250</v>
      </c>
      <c r="D28" s="105">
        <f t="shared" si="8"/>
        <v>250</v>
      </c>
      <c r="E28" s="69"/>
      <c r="F28" s="108"/>
      <c r="G28" s="109">
        <f t="shared" si="1"/>
        <v>0</v>
      </c>
      <c r="H28" s="110" t="str">
        <f t="shared" si="2"/>
        <v/>
      </c>
      <c r="I28" s="72"/>
      <c r="J28" s="69"/>
      <c r="K28" s="134"/>
      <c r="L28" s="510"/>
      <c r="M28" s="511">
        <f t="shared" si="3"/>
        <v>0</v>
      </c>
      <c r="N28" s="110" t="str">
        <f t="shared" si="6"/>
        <v/>
      </c>
      <c r="O28" s="88"/>
      <c r="P28" s="69"/>
    </row>
    <row r="29" spans="1:16" ht="18" x14ac:dyDescent="0.25">
      <c r="A29" s="76" t="s">
        <v>48</v>
      </c>
      <c r="B29" s="131">
        <v>1</v>
      </c>
      <c r="C29" s="287">
        <v>300</v>
      </c>
      <c r="D29" s="105">
        <f t="shared" si="8"/>
        <v>300</v>
      </c>
      <c r="E29" s="69"/>
      <c r="F29" s="108"/>
      <c r="G29" s="109">
        <f t="shared" si="1"/>
        <v>0</v>
      </c>
      <c r="H29" s="110" t="str">
        <f t="shared" si="2"/>
        <v/>
      </c>
      <c r="I29" s="72"/>
      <c r="J29" s="69"/>
      <c r="K29" s="134"/>
      <c r="L29" s="510"/>
      <c r="M29" s="511">
        <f t="shared" si="3"/>
        <v>0</v>
      </c>
      <c r="N29" s="110" t="str">
        <f t="shared" si="6"/>
        <v/>
      </c>
      <c r="O29" s="88"/>
      <c r="P29" s="69"/>
    </row>
    <row r="30" spans="1:16" ht="18" x14ac:dyDescent="0.25">
      <c r="A30" s="203" t="s">
        <v>461</v>
      </c>
      <c r="B30" s="131">
        <v>1</v>
      </c>
      <c r="C30" s="287">
        <v>1000</v>
      </c>
      <c r="D30" s="237">
        <v>1000</v>
      </c>
      <c r="E30" s="69"/>
      <c r="F30" s="108"/>
      <c r="G30" s="109">
        <f t="shared" si="1"/>
        <v>0</v>
      </c>
      <c r="H30" s="110" t="str">
        <f t="shared" si="2"/>
        <v/>
      </c>
      <c r="I30" s="72"/>
      <c r="J30" s="69"/>
      <c r="K30" s="134"/>
      <c r="L30" s="510"/>
      <c r="M30" s="511">
        <f t="shared" si="3"/>
        <v>0</v>
      </c>
      <c r="N30" s="110" t="str">
        <f t="shared" si="6"/>
        <v/>
      </c>
      <c r="O30" s="88"/>
      <c r="P30" s="69"/>
    </row>
    <row r="31" spans="1:16" ht="18" x14ac:dyDescent="0.25">
      <c r="A31" s="203" t="s">
        <v>464</v>
      </c>
      <c r="B31" s="131">
        <v>1</v>
      </c>
      <c r="C31" s="287">
        <v>300</v>
      </c>
      <c r="D31" s="105">
        <f>C31*B31</f>
        <v>300</v>
      </c>
      <c r="E31" s="69"/>
      <c r="F31" s="108"/>
      <c r="G31" s="109">
        <f t="shared" si="1"/>
        <v>0</v>
      </c>
      <c r="H31" s="110" t="str">
        <f t="shared" si="2"/>
        <v/>
      </c>
      <c r="I31" s="72"/>
      <c r="J31" s="69"/>
      <c r="K31" s="134"/>
      <c r="L31" s="510"/>
      <c r="M31" s="511">
        <f t="shared" si="3"/>
        <v>0</v>
      </c>
      <c r="N31" s="110" t="str">
        <f t="shared" si="6"/>
        <v/>
      </c>
      <c r="O31" s="88"/>
      <c r="P31" s="69"/>
    </row>
    <row r="32" spans="1:16" ht="18" x14ac:dyDescent="0.25">
      <c r="A32" s="203" t="s">
        <v>465</v>
      </c>
      <c r="B32" s="131">
        <v>1</v>
      </c>
      <c r="C32" s="287">
        <v>200</v>
      </c>
      <c r="D32" s="105">
        <f>C32*B32</f>
        <v>200</v>
      </c>
      <c r="E32" s="69"/>
      <c r="F32" s="108"/>
      <c r="G32" s="109">
        <f t="shared" si="1"/>
        <v>0</v>
      </c>
      <c r="H32" s="110" t="str">
        <f t="shared" si="2"/>
        <v/>
      </c>
      <c r="I32" s="72"/>
      <c r="J32" s="69"/>
      <c r="K32" s="134"/>
      <c r="L32" s="510"/>
      <c r="M32" s="511">
        <f t="shared" si="3"/>
        <v>0</v>
      </c>
      <c r="N32" s="110" t="str">
        <f t="shared" si="6"/>
        <v/>
      </c>
      <c r="O32" s="88"/>
      <c r="P32" s="69"/>
    </row>
    <row r="33" spans="1:16" ht="18" x14ac:dyDescent="0.25">
      <c r="A33" s="83" t="s">
        <v>132</v>
      </c>
      <c r="B33" s="106">
        <v>1</v>
      </c>
      <c r="C33" s="104">
        <v>200</v>
      </c>
      <c r="D33" s="105">
        <f t="shared" ref="D33:D34" si="9">C33*B33</f>
        <v>200</v>
      </c>
      <c r="E33" s="69"/>
      <c r="F33" s="108"/>
      <c r="G33" s="109">
        <f>F33*C33</f>
        <v>0</v>
      </c>
      <c r="H33" s="110" t="str">
        <f t="shared" si="2"/>
        <v/>
      </c>
      <c r="I33" s="72"/>
      <c r="J33" s="69"/>
      <c r="K33" s="134"/>
      <c r="L33" s="510"/>
      <c r="M33" s="511">
        <f t="shared" si="3"/>
        <v>0</v>
      </c>
      <c r="N33" s="110" t="str">
        <f t="shared" si="6"/>
        <v/>
      </c>
      <c r="O33" s="88"/>
      <c r="P33" s="69"/>
    </row>
    <row r="34" spans="1:16" ht="18" x14ac:dyDescent="0.25">
      <c r="A34" s="83" t="s">
        <v>578</v>
      </c>
      <c r="B34" s="106">
        <v>1</v>
      </c>
      <c r="C34" s="104">
        <v>2800</v>
      </c>
      <c r="D34" s="105">
        <f t="shared" si="9"/>
        <v>2800</v>
      </c>
      <c r="E34" s="69"/>
      <c r="F34" s="108"/>
      <c r="G34" s="109">
        <f t="shared" ref="G34:G66" si="10">F34*C34</f>
        <v>0</v>
      </c>
      <c r="H34" s="110" t="str">
        <f t="shared" si="2"/>
        <v/>
      </c>
      <c r="I34" s="72"/>
      <c r="J34" s="69"/>
      <c r="K34" s="134"/>
      <c r="L34" s="510"/>
      <c r="M34" s="511">
        <f t="shared" si="3"/>
        <v>0</v>
      </c>
      <c r="N34" s="110" t="str">
        <f t="shared" si="6"/>
        <v/>
      </c>
      <c r="O34" s="88"/>
      <c r="P34" s="69"/>
    </row>
    <row r="35" spans="1:16" ht="18" x14ac:dyDescent="0.25">
      <c r="A35" s="203" t="s">
        <v>451</v>
      </c>
      <c r="B35" s="131">
        <v>1</v>
      </c>
      <c r="C35" s="287">
        <v>1500</v>
      </c>
      <c r="D35" s="237">
        <v>1500</v>
      </c>
      <c r="E35" s="69"/>
      <c r="F35" s="108"/>
      <c r="G35" s="109">
        <f t="shared" si="10"/>
        <v>0</v>
      </c>
      <c r="H35" s="110" t="str">
        <f t="shared" si="2"/>
        <v/>
      </c>
      <c r="I35" s="72"/>
      <c r="J35" s="69"/>
      <c r="K35" s="134"/>
      <c r="L35" s="510"/>
      <c r="M35" s="511">
        <f t="shared" si="3"/>
        <v>0</v>
      </c>
      <c r="N35" s="110" t="str">
        <f t="shared" si="6"/>
        <v/>
      </c>
      <c r="O35" s="88"/>
      <c r="P35" s="69"/>
    </row>
    <row r="36" spans="1:16" ht="18" x14ac:dyDescent="0.25">
      <c r="A36" s="203" t="s">
        <v>452</v>
      </c>
      <c r="B36" s="131">
        <v>1</v>
      </c>
      <c r="C36" s="287">
        <v>500</v>
      </c>
      <c r="D36" s="237">
        <v>500</v>
      </c>
      <c r="E36" s="69"/>
      <c r="F36" s="108"/>
      <c r="G36" s="109">
        <f t="shared" si="10"/>
        <v>0</v>
      </c>
      <c r="H36" s="110" t="str">
        <f t="shared" si="2"/>
        <v/>
      </c>
      <c r="I36" s="72"/>
      <c r="J36" s="69"/>
      <c r="K36" s="134"/>
      <c r="L36" s="510"/>
      <c r="M36" s="511">
        <f t="shared" si="3"/>
        <v>0</v>
      </c>
      <c r="N36" s="110" t="str">
        <f t="shared" si="6"/>
        <v/>
      </c>
      <c r="O36" s="88"/>
      <c r="P36" s="69"/>
    </row>
    <row r="37" spans="1:16" ht="18" x14ac:dyDescent="0.25">
      <c r="A37" s="83" t="s">
        <v>133</v>
      </c>
      <c r="B37" s="106">
        <v>1</v>
      </c>
      <c r="C37" s="104">
        <v>450</v>
      </c>
      <c r="D37" s="105">
        <f t="shared" ref="D37" si="11">C37*B37</f>
        <v>450</v>
      </c>
      <c r="E37" s="69"/>
      <c r="F37" s="108"/>
      <c r="G37" s="109">
        <f t="shared" si="10"/>
        <v>0</v>
      </c>
      <c r="H37" s="110" t="str">
        <f t="shared" si="2"/>
        <v/>
      </c>
      <c r="I37" s="72"/>
      <c r="J37" s="69"/>
      <c r="K37" s="134"/>
      <c r="L37" s="510"/>
      <c r="M37" s="511">
        <f t="shared" si="3"/>
        <v>0</v>
      </c>
      <c r="N37" s="110" t="str">
        <f t="shared" si="6"/>
        <v/>
      </c>
      <c r="O37" s="88"/>
      <c r="P37" s="69"/>
    </row>
    <row r="38" spans="1:16" ht="36" x14ac:dyDescent="0.25">
      <c r="A38" s="75" t="s">
        <v>550</v>
      </c>
      <c r="B38" s="131">
        <v>1</v>
      </c>
      <c r="C38" s="287">
        <v>2000</v>
      </c>
      <c r="D38" s="105">
        <f>C38*B38</f>
        <v>2000</v>
      </c>
      <c r="E38" s="69"/>
      <c r="F38" s="108"/>
      <c r="G38" s="109">
        <f t="shared" si="10"/>
        <v>0</v>
      </c>
      <c r="H38" s="110" t="str">
        <f t="shared" si="2"/>
        <v/>
      </c>
      <c r="I38" s="72"/>
      <c r="J38" s="69"/>
      <c r="K38" s="134"/>
      <c r="L38" s="510"/>
      <c r="M38" s="511">
        <f t="shared" si="3"/>
        <v>0</v>
      </c>
      <c r="N38" s="110" t="str">
        <f t="shared" si="6"/>
        <v/>
      </c>
      <c r="O38" s="88"/>
      <c r="P38" s="69"/>
    </row>
    <row r="39" spans="1:16" ht="18" x14ac:dyDescent="0.25">
      <c r="A39" s="75" t="s">
        <v>551</v>
      </c>
      <c r="B39" s="131">
        <v>1</v>
      </c>
      <c r="C39" s="287">
        <v>1500</v>
      </c>
      <c r="D39" s="105">
        <f>C39*B39</f>
        <v>1500</v>
      </c>
      <c r="E39" s="69"/>
      <c r="F39" s="108"/>
      <c r="G39" s="109">
        <f t="shared" si="10"/>
        <v>0</v>
      </c>
      <c r="H39" s="110" t="str">
        <f t="shared" si="2"/>
        <v/>
      </c>
      <c r="I39" s="72"/>
      <c r="J39" s="69"/>
      <c r="K39" s="134"/>
      <c r="L39" s="510"/>
      <c r="M39" s="511">
        <f t="shared" si="3"/>
        <v>0</v>
      </c>
      <c r="N39" s="110" t="str">
        <f t="shared" si="6"/>
        <v/>
      </c>
      <c r="O39" s="88"/>
      <c r="P39" s="69"/>
    </row>
    <row r="40" spans="1:16" ht="18" x14ac:dyDescent="0.25">
      <c r="A40" s="76" t="s">
        <v>552</v>
      </c>
      <c r="B40" s="131">
        <v>1</v>
      </c>
      <c r="C40" s="287">
        <v>2000</v>
      </c>
      <c r="D40" s="105">
        <f>C40*B40</f>
        <v>2000</v>
      </c>
      <c r="E40" s="69"/>
      <c r="F40" s="108"/>
      <c r="G40" s="109">
        <f t="shared" si="10"/>
        <v>0</v>
      </c>
      <c r="H40" s="110" t="str">
        <f t="shared" si="2"/>
        <v/>
      </c>
      <c r="I40" s="72"/>
      <c r="J40" s="69"/>
      <c r="K40" s="134"/>
      <c r="L40" s="510"/>
      <c r="M40" s="511">
        <f t="shared" si="3"/>
        <v>0</v>
      </c>
      <c r="N40" s="110" t="str">
        <f t="shared" si="6"/>
        <v/>
      </c>
      <c r="O40" s="88"/>
      <c r="P40" s="69"/>
    </row>
    <row r="41" spans="1:16" ht="18" x14ac:dyDescent="0.25">
      <c r="A41" s="76" t="s">
        <v>553</v>
      </c>
      <c r="B41" s="131">
        <v>1</v>
      </c>
      <c r="C41" s="287">
        <v>3000</v>
      </c>
      <c r="D41" s="105">
        <f>C41*B41</f>
        <v>3000</v>
      </c>
      <c r="E41" s="69"/>
      <c r="F41" s="108"/>
      <c r="G41" s="109">
        <f t="shared" si="10"/>
        <v>0</v>
      </c>
      <c r="H41" s="110" t="str">
        <f t="shared" si="2"/>
        <v/>
      </c>
      <c r="I41" s="72"/>
      <c r="J41" s="69"/>
      <c r="K41" s="134"/>
      <c r="L41" s="510"/>
      <c r="M41" s="511">
        <f t="shared" si="3"/>
        <v>0</v>
      </c>
      <c r="N41" s="110" t="str">
        <f t="shared" si="6"/>
        <v/>
      </c>
      <c r="O41" s="88"/>
      <c r="P41" s="69"/>
    </row>
    <row r="42" spans="1:16" ht="18" x14ac:dyDescent="0.25">
      <c r="A42" s="76" t="s">
        <v>547</v>
      </c>
      <c r="B42" s="131">
        <v>1</v>
      </c>
      <c r="C42" s="287">
        <v>3000</v>
      </c>
      <c r="D42" s="105">
        <f>C42*B42</f>
        <v>3000</v>
      </c>
      <c r="E42" s="69"/>
      <c r="F42" s="108"/>
      <c r="G42" s="109">
        <f t="shared" si="10"/>
        <v>0</v>
      </c>
      <c r="H42" s="110" t="str">
        <f t="shared" si="2"/>
        <v/>
      </c>
      <c r="I42" s="72"/>
      <c r="J42" s="69"/>
      <c r="K42" s="134"/>
      <c r="L42" s="510"/>
      <c r="M42" s="511">
        <f t="shared" si="3"/>
        <v>0</v>
      </c>
      <c r="N42" s="110" t="str">
        <f t="shared" si="6"/>
        <v/>
      </c>
      <c r="O42" s="88"/>
      <c r="P42" s="69"/>
    </row>
    <row r="43" spans="1:16" ht="72" x14ac:dyDescent="0.25">
      <c r="A43" s="75" t="s">
        <v>549</v>
      </c>
      <c r="B43" s="106">
        <v>1</v>
      </c>
      <c r="C43" s="104">
        <v>3000</v>
      </c>
      <c r="D43" s="105">
        <f t="shared" ref="D43:D47" si="12">C43</f>
        <v>3000</v>
      </c>
      <c r="E43" s="69"/>
      <c r="F43" s="108"/>
      <c r="G43" s="109">
        <f t="shared" si="10"/>
        <v>0</v>
      </c>
      <c r="H43" s="110" t="str">
        <f t="shared" si="2"/>
        <v/>
      </c>
      <c r="I43" s="72"/>
      <c r="J43" s="69"/>
      <c r="K43" s="134"/>
      <c r="L43" s="510"/>
      <c r="M43" s="511">
        <f t="shared" si="3"/>
        <v>0</v>
      </c>
      <c r="N43" s="110" t="str">
        <f t="shared" si="6"/>
        <v/>
      </c>
      <c r="O43" s="88"/>
      <c r="P43" s="69"/>
    </row>
    <row r="44" spans="1:16" ht="33.75" customHeight="1" x14ac:dyDescent="0.25">
      <c r="A44" s="204" t="s">
        <v>455</v>
      </c>
      <c r="B44" s="131">
        <v>1</v>
      </c>
      <c r="C44" s="287">
        <v>3000</v>
      </c>
      <c r="D44" s="237">
        <v>3000</v>
      </c>
      <c r="E44" s="69"/>
      <c r="F44" s="108"/>
      <c r="G44" s="109">
        <f t="shared" si="10"/>
        <v>0</v>
      </c>
      <c r="H44" s="110" t="str">
        <f t="shared" si="2"/>
        <v/>
      </c>
      <c r="I44" s="72"/>
      <c r="J44" s="69"/>
      <c r="K44" s="134"/>
      <c r="L44" s="510"/>
      <c r="M44" s="511">
        <f t="shared" si="3"/>
        <v>0</v>
      </c>
      <c r="N44" s="110" t="str">
        <f t="shared" si="6"/>
        <v/>
      </c>
      <c r="O44" s="88"/>
      <c r="P44" s="69"/>
    </row>
    <row r="45" spans="1:16" ht="36" x14ac:dyDescent="0.25">
      <c r="A45" s="76" t="s">
        <v>554</v>
      </c>
      <c r="B45" s="131">
        <v>1</v>
      </c>
      <c r="C45" s="287">
        <v>1200</v>
      </c>
      <c r="D45" s="105">
        <f>C45*B45</f>
        <v>1200</v>
      </c>
      <c r="E45" s="69"/>
      <c r="F45" s="108"/>
      <c r="G45" s="109">
        <f t="shared" si="10"/>
        <v>0</v>
      </c>
      <c r="H45" s="110" t="str">
        <f t="shared" si="2"/>
        <v/>
      </c>
      <c r="I45" s="72"/>
      <c r="J45" s="69"/>
      <c r="K45" s="134"/>
      <c r="L45" s="510"/>
      <c r="M45" s="511">
        <f t="shared" si="3"/>
        <v>0</v>
      </c>
      <c r="N45" s="110" t="str">
        <f t="shared" si="6"/>
        <v/>
      </c>
      <c r="O45" s="88"/>
      <c r="P45" s="69"/>
    </row>
    <row r="46" spans="1:16" ht="18" x14ac:dyDescent="0.25">
      <c r="A46" s="83" t="s">
        <v>546</v>
      </c>
      <c r="B46" s="106">
        <v>1</v>
      </c>
      <c r="C46" s="104">
        <v>2000</v>
      </c>
      <c r="D46" s="105">
        <f t="shared" si="12"/>
        <v>2000</v>
      </c>
      <c r="E46" s="69"/>
      <c r="F46" s="108"/>
      <c r="G46" s="109">
        <f t="shared" si="10"/>
        <v>0</v>
      </c>
      <c r="H46" s="110" t="str">
        <f t="shared" si="2"/>
        <v/>
      </c>
      <c r="I46" s="72"/>
      <c r="J46" s="69"/>
      <c r="K46" s="134"/>
      <c r="L46" s="510"/>
      <c r="M46" s="511">
        <f t="shared" si="3"/>
        <v>0</v>
      </c>
      <c r="N46" s="110" t="str">
        <f t="shared" si="6"/>
        <v/>
      </c>
      <c r="O46" s="88"/>
      <c r="P46" s="69"/>
    </row>
    <row r="47" spans="1:16" ht="18" x14ac:dyDescent="0.25">
      <c r="A47" s="83" t="s">
        <v>545</v>
      </c>
      <c r="B47" s="106">
        <v>1</v>
      </c>
      <c r="C47" s="104">
        <v>1000</v>
      </c>
      <c r="D47" s="105">
        <f t="shared" si="12"/>
        <v>1000</v>
      </c>
      <c r="E47" s="69"/>
      <c r="F47" s="108"/>
      <c r="G47" s="109">
        <f t="shared" si="10"/>
        <v>0</v>
      </c>
      <c r="H47" s="110" t="str">
        <f t="shared" si="2"/>
        <v/>
      </c>
      <c r="I47" s="72"/>
      <c r="J47" s="69"/>
      <c r="K47" s="134"/>
      <c r="L47" s="510"/>
      <c r="M47" s="511">
        <f t="shared" si="3"/>
        <v>0</v>
      </c>
      <c r="N47" s="110" t="str">
        <f t="shared" si="6"/>
        <v/>
      </c>
      <c r="O47" s="88"/>
      <c r="P47" s="69"/>
    </row>
    <row r="48" spans="1:16" ht="18" x14ac:dyDescent="0.25">
      <c r="A48" s="83" t="s">
        <v>535</v>
      </c>
      <c r="B48" s="131">
        <v>1</v>
      </c>
      <c r="C48" s="287">
        <v>6000</v>
      </c>
      <c r="D48" s="105">
        <f>C48*B48</f>
        <v>6000</v>
      </c>
      <c r="E48" s="69"/>
      <c r="F48" s="108"/>
      <c r="G48" s="109">
        <f t="shared" si="10"/>
        <v>0</v>
      </c>
      <c r="H48" s="110" t="str">
        <f t="shared" si="2"/>
        <v/>
      </c>
      <c r="I48" s="72"/>
      <c r="J48" s="69"/>
      <c r="K48" s="134"/>
      <c r="L48" s="510"/>
      <c r="M48" s="511">
        <f t="shared" si="3"/>
        <v>0</v>
      </c>
      <c r="N48" s="110" t="str">
        <f t="shared" si="6"/>
        <v/>
      </c>
      <c r="O48" s="88"/>
      <c r="P48" s="69"/>
    </row>
    <row r="49" spans="1:16" ht="18" x14ac:dyDescent="0.25">
      <c r="A49" s="83" t="s">
        <v>134</v>
      </c>
      <c r="B49" s="106">
        <v>1</v>
      </c>
      <c r="C49" s="104">
        <v>4500</v>
      </c>
      <c r="D49" s="105">
        <f t="shared" si="0"/>
        <v>4500</v>
      </c>
      <c r="E49" s="69"/>
      <c r="F49" s="108"/>
      <c r="G49" s="109">
        <f t="shared" si="10"/>
        <v>0</v>
      </c>
      <c r="H49" s="110" t="str">
        <f t="shared" si="2"/>
        <v/>
      </c>
      <c r="I49" s="72"/>
      <c r="J49" s="69"/>
      <c r="K49" s="134"/>
      <c r="L49" s="510"/>
      <c r="M49" s="511">
        <f t="shared" si="3"/>
        <v>0</v>
      </c>
      <c r="N49" s="110" t="str">
        <f t="shared" si="6"/>
        <v/>
      </c>
      <c r="O49" s="88"/>
      <c r="P49" s="69"/>
    </row>
    <row r="50" spans="1:16" ht="18" x14ac:dyDescent="0.25">
      <c r="A50" s="83" t="s">
        <v>135</v>
      </c>
      <c r="B50" s="106">
        <v>1</v>
      </c>
      <c r="C50" s="104">
        <v>1600</v>
      </c>
      <c r="D50" s="105">
        <f t="shared" si="0"/>
        <v>1600</v>
      </c>
      <c r="E50" s="69"/>
      <c r="F50" s="108"/>
      <c r="G50" s="109">
        <f t="shared" si="10"/>
        <v>0</v>
      </c>
      <c r="H50" s="110" t="str">
        <f t="shared" si="2"/>
        <v/>
      </c>
      <c r="I50" s="72"/>
      <c r="J50" s="69"/>
      <c r="K50" s="134"/>
      <c r="L50" s="510"/>
      <c r="M50" s="511">
        <f t="shared" si="3"/>
        <v>0</v>
      </c>
      <c r="N50" s="110" t="str">
        <f t="shared" si="6"/>
        <v/>
      </c>
      <c r="O50" s="88"/>
      <c r="P50" s="69"/>
    </row>
    <row r="51" spans="1:16" ht="18" x14ac:dyDescent="0.25">
      <c r="A51" s="84" t="s">
        <v>579</v>
      </c>
      <c r="B51" s="106">
        <v>1</v>
      </c>
      <c r="C51" s="104">
        <v>2200</v>
      </c>
      <c r="D51" s="105">
        <f t="shared" si="0"/>
        <v>2200</v>
      </c>
      <c r="E51" s="69"/>
      <c r="F51" s="108"/>
      <c r="G51" s="109">
        <f t="shared" si="10"/>
        <v>0</v>
      </c>
      <c r="H51" s="110" t="str">
        <f t="shared" si="2"/>
        <v/>
      </c>
      <c r="I51" s="72"/>
      <c r="J51" s="69"/>
      <c r="K51" s="134"/>
      <c r="L51" s="510"/>
      <c r="M51" s="511">
        <f t="shared" si="3"/>
        <v>0</v>
      </c>
      <c r="N51" s="110" t="str">
        <f t="shared" si="6"/>
        <v/>
      </c>
      <c r="O51" s="88"/>
      <c r="P51" s="69"/>
    </row>
    <row r="52" spans="1:16" ht="18" x14ac:dyDescent="0.25">
      <c r="A52" s="83" t="s">
        <v>136</v>
      </c>
      <c r="B52" s="106">
        <v>1</v>
      </c>
      <c r="C52" s="104">
        <v>450</v>
      </c>
      <c r="D52" s="105">
        <f t="shared" si="0"/>
        <v>450</v>
      </c>
      <c r="E52" s="69"/>
      <c r="F52" s="108"/>
      <c r="G52" s="109">
        <f t="shared" si="10"/>
        <v>0</v>
      </c>
      <c r="H52" s="110" t="str">
        <f t="shared" si="2"/>
        <v/>
      </c>
      <c r="I52" s="72"/>
      <c r="J52" s="69"/>
      <c r="K52" s="134"/>
      <c r="L52" s="510"/>
      <c r="M52" s="511">
        <f t="shared" si="3"/>
        <v>0</v>
      </c>
      <c r="N52" s="110" t="str">
        <f t="shared" si="6"/>
        <v/>
      </c>
      <c r="O52" s="88"/>
      <c r="P52" s="69"/>
    </row>
    <row r="53" spans="1:16" ht="18" x14ac:dyDescent="0.25">
      <c r="A53" s="209" t="s">
        <v>555</v>
      </c>
      <c r="B53" s="131">
        <v>1</v>
      </c>
      <c r="C53" s="287">
        <v>150</v>
      </c>
      <c r="D53" s="105">
        <f>C53*B53</f>
        <v>150</v>
      </c>
      <c r="E53" s="69"/>
      <c r="F53" s="108"/>
      <c r="G53" s="109">
        <f t="shared" si="10"/>
        <v>0</v>
      </c>
      <c r="H53" s="110" t="str">
        <f t="shared" si="2"/>
        <v/>
      </c>
      <c r="I53" s="72"/>
      <c r="J53" s="69"/>
      <c r="K53" s="134"/>
      <c r="L53" s="510"/>
      <c r="M53" s="511">
        <f t="shared" si="3"/>
        <v>0</v>
      </c>
      <c r="N53" s="110" t="str">
        <f t="shared" si="6"/>
        <v/>
      </c>
      <c r="O53" s="88"/>
      <c r="P53" s="69"/>
    </row>
    <row r="54" spans="1:16" ht="18" x14ac:dyDescent="0.25">
      <c r="A54" s="84" t="s">
        <v>137</v>
      </c>
      <c r="B54" s="106">
        <v>1</v>
      </c>
      <c r="C54" s="104">
        <v>900</v>
      </c>
      <c r="D54" s="105">
        <f t="shared" si="0"/>
        <v>900</v>
      </c>
      <c r="E54" s="69"/>
      <c r="F54" s="108"/>
      <c r="G54" s="109">
        <f t="shared" si="10"/>
        <v>0</v>
      </c>
      <c r="H54" s="110" t="str">
        <f t="shared" si="2"/>
        <v/>
      </c>
      <c r="I54" s="72"/>
      <c r="J54" s="69"/>
      <c r="K54" s="134"/>
      <c r="L54" s="510"/>
      <c r="M54" s="511">
        <f t="shared" si="3"/>
        <v>0</v>
      </c>
      <c r="N54" s="110" t="str">
        <f t="shared" si="6"/>
        <v/>
      </c>
      <c r="O54" s="88"/>
      <c r="P54" s="69"/>
    </row>
    <row r="55" spans="1:16" ht="18" x14ac:dyDescent="0.25">
      <c r="A55" s="83" t="s">
        <v>138</v>
      </c>
      <c r="B55" s="106">
        <v>1</v>
      </c>
      <c r="C55" s="104">
        <v>3800</v>
      </c>
      <c r="D55" s="105">
        <f t="shared" si="0"/>
        <v>3800</v>
      </c>
      <c r="E55" s="69"/>
      <c r="F55" s="108"/>
      <c r="G55" s="109">
        <f t="shared" si="10"/>
        <v>0</v>
      </c>
      <c r="H55" s="110" t="str">
        <f t="shared" si="2"/>
        <v/>
      </c>
      <c r="I55" s="72"/>
      <c r="J55" s="69"/>
      <c r="K55" s="134"/>
      <c r="L55" s="510"/>
      <c r="M55" s="511">
        <f t="shared" si="3"/>
        <v>0</v>
      </c>
      <c r="N55" s="110" t="str">
        <f t="shared" si="6"/>
        <v/>
      </c>
      <c r="O55" s="88"/>
      <c r="P55" s="69"/>
    </row>
    <row r="56" spans="1:16" ht="36" x14ac:dyDescent="0.25">
      <c r="A56" s="209" t="s">
        <v>557</v>
      </c>
      <c r="B56" s="131">
        <v>1</v>
      </c>
      <c r="C56" s="287">
        <v>4000</v>
      </c>
      <c r="D56" s="105">
        <f>C56*B56</f>
        <v>4000</v>
      </c>
      <c r="E56" s="69"/>
      <c r="F56" s="108"/>
      <c r="G56" s="109">
        <f t="shared" si="10"/>
        <v>0</v>
      </c>
      <c r="H56" s="110" t="str">
        <f t="shared" si="2"/>
        <v/>
      </c>
      <c r="I56" s="72"/>
      <c r="J56" s="69"/>
      <c r="K56" s="134"/>
      <c r="L56" s="510"/>
      <c r="M56" s="511">
        <f t="shared" si="3"/>
        <v>0</v>
      </c>
      <c r="N56" s="110" t="str">
        <f t="shared" si="6"/>
        <v/>
      </c>
      <c r="O56" s="88"/>
      <c r="P56" s="69"/>
    </row>
    <row r="57" spans="1:16" ht="18" x14ac:dyDescent="0.25">
      <c r="A57" s="209" t="s">
        <v>556</v>
      </c>
      <c r="B57" s="131">
        <v>1</v>
      </c>
      <c r="C57" s="287">
        <v>2500</v>
      </c>
      <c r="D57" s="105">
        <f>C57*B57</f>
        <v>2500</v>
      </c>
      <c r="E57" s="69"/>
      <c r="F57" s="108"/>
      <c r="G57" s="109">
        <f t="shared" si="10"/>
        <v>0</v>
      </c>
      <c r="H57" s="110" t="str">
        <f t="shared" si="2"/>
        <v/>
      </c>
      <c r="I57" s="72"/>
      <c r="J57" s="69"/>
      <c r="K57" s="134"/>
      <c r="L57" s="510"/>
      <c r="M57" s="511">
        <f t="shared" si="3"/>
        <v>0</v>
      </c>
      <c r="N57" s="110" t="str">
        <f t="shared" si="6"/>
        <v/>
      </c>
      <c r="O57" s="88"/>
      <c r="P57" s="69"/>
    </row>
    <row r="58" spans="1:16" ht="221.25" customHeight="1" x14ac:dyDescent="0.25">
      <c r="A58" s="135" t="s">
        <v>139</v>
      </c>
      <c r="B58" s="106">
        <v>1</v>
      </c>
      <c r="C58" s="104">
        <v>27000</v>
      </c>
      <c r="D58" s="105">
        <f t="shared" si="0"/>
        <v>27000</v>
      </c>
      <c r="E58" s="69"/>
      <c r="F58" s="108"/>
      <c r="G58" s="109">
        <f t="shared" si="10"/>
        <v>0</v>
      </c>
      <c r="H58" s="110" t="str">
        <f t="shared" si="2"/>
        <v/>
      </c>
      <c r="I58" s="72"/>
      <c r="J58" s="69"/>
      <c r="K58" s="134"/>
      <c r="L58" s="510"/>
      <c r="M58" s="511">
        <f t="shared" si="3"/>
        <v>0</v>
      </c>
      <c r="N58" s="110" t="str">
        <f t="shared" si="6"/>
        <v/>
      </c>
      <c r="O58" s="88"/>
      <c r="P58" s="69"/>
    </row>
    <row r="59" spans="1:16" ht="18" x14ac:dyDescent="0.25">
      <c r="A59" s="135" t="s">
        <v>140</v>
      </c>
      <c r="B59" s="106">
        <v>1</v>
      </c>
      <c r="C59" s="104">
        <v>2100</v>
      </c>
      <c r="D59" s="105">
        <f t="shared" si="0"/>
        <v>2100</v>
      </c>
      <c r="E59" s="69"/>
      <c r="F59" s="108"/>
      <c r="G59" s="109">
        <f t="shared" si="10"/>
        <v>0</v>
      </c>
      <c r="H59" s="110" t="str">
        <f t="shared" ref="H59" si="13">IF(G59=0,"",IF(OR(G59-$D59&gt;0,G59-$D59&lt;0), (G59-$D59)/$D59, ""))</f>
        <v/>
      </c>
      <c r="I59" s="72"/>
      <c r="J59" s="69"/>
      <c r="K59" s="134"/>
      <c r="L59" s="510"/>
      <c r="M59" s="511">
        <f t="shared" si="3"/>
        <v>0</v>
      </c>
      <c r="N59" s="110" t="str">
        <f t="shared" si="6"/>
        <v/>
      </c>
      <c r="O59" s="88"/>
      <c r="P59" s="69"/>
    </row>
    <row r="60" spans="1:16" ht="18" x14ac:dyDescent="0.25">
      <c r="A60" s="135" t="s">
        <v>141</v>
      </c>
      <c r="B60" s="106">
        <v>1</v>
      </c>
      <c r="C60" s="104">
        <v>2000</v>
      </c>
      <c r="D60" s="105">
        <f t="shared" si="0"/>
        <v>2000</v>
      </c>
      <c r="E60" s="69"/>
      <c r="F60" s="108"/>
      <c r="G60" s="109">
        <f t="shared" si="10"/>
        <v>0</v>
      </c>
      <c r="H60" s="110" t="str">
        <f t="shared" si="2"/>
        <v/>
      </c>
      <c r="I60" s="72"/>
      <c r="J60" s="69"/>
      <c r="K60" s="134"/>
      <c r="L60" s="510"/>
      <c r="M60" s="511">
        <f t="shared" si="3"/>
        <v>0</v>
      </c>
      <c r="N60" s="110" t="str">
        <f t="shared" si="6"/>
        <v/>
      </c>
      <c r="O60" s="88"/>
      <c r="P60" s="69"/>
    </row>
    <row r="61" spans="1:16" ht="18" x14ac:dyDescent="0.25">
      <c r="A61" s="181" t="s">
        <v>142</v>
      </c>
      <c r="B61" s="325">
        <v>1</v>
      </c>
      <c r="C61" s="326">
        <v>40000</v>
      </c>
      <c r="D61" s="105">
        <f t="shared" si="0"/>
        <v>40000</v>
      </c>
      <c r="E61" s="69"/>
      <c r="F61" s="108"/>
      <c r="G61" s="109">
        <f t="shared" si="10"/>
        <v>0</v>
      </c>
      <c r="H61" s="110" t="str">
        <f t="shared" si="2"/>
        <v/>
      </c>
      <c r="I61" s="180"/>
      <c r="J61" s="69"/>
      <c r="K61" s="134"/>
      <c r="L61" s="510"/>
      <c r="M61" s="511">
        <f t="shared" si="3"/>
        <v>0</v>
      </c>
      <c r="N61" s="110" t="str">
        <f t="shared" si="6"/>
        <v/>
      </c>
      <c r="O61" s="182"/>
      <c r="P61" s="69"/>
    </row>
    <row r="62" spans="1:16" ht="18" x14ac:dyDescent="0.25">
      <c r="A62" s="135" t="s">
        <v>543</v>
      </c>
      <c r="B62" s="106">
        <v>1</v>
      </c>
      <c r="C62" s="104">
        <v>2500</v>
      </c>
      <c r="D62" s="105">
        <f t="shared" ref="D62:D65" si="14">C62*B62</f>
        <v>2500</v>
      </c>
      <c r="E62" s="69"/>
      <c r="F62" s="108"/>
      <c r="G62" s="109">
        <f t="shared" si="10"/>
        <v>0</v>
      </c>
      <c r="H62" s="110" t="str">
        <f t="shared" si="2"/>
        <v/>
      </c>
      <c r="I62" s="72"/>
      <c r="J62" s="69"/>
      <c r="K62" s="134"/>
      <c r="L62" s="510"/>
      <c r="M62" s="511">
        <f t="shared" ref="M62:M66" si="15">IFERROR(L62*C62,"")</f>
        <v>0</v>
      </c>
      <c r="N62" s="110" t="str">
        <f t="shared" si="6"/>
        <v/>
      </c>
      <c r="O62" s="88"/>
      <c r="P62" s="69"/>
    </row>
    <row r="63" spans="1:16" ht="18" x14ac:dyDescent="0.25">
      <c r="A63" s="135" t="s">
        <v>544</v>
      </c>
      <c r="B63" s="106">
        <v>1</v>
      </c>
      <c r="C63" s="104">
        <v>1200</v>
      </c>
      <c r="D63" s="105">
        <f t="shared" si="14"/>
        <v>1200</v>
      </c>
      <c r="E63" s="69"/>
      <c r="F63" s="108"/>
      <c r="G63" s="109">
        <f t="shared" si="10"/>
        <v>0</v>
      </c>
      <c r="H63" s="110" t="str">
        <f t="shared" si="2"/>
        <v/>
      </c>
      <c r="I63" s="72"/>
      <c r="J63" s="69"/>
      <c r="K63" s="134"/>
      <c r="L63" s="510"/>
      <c r="M63" s="511">
        <f t="shared" si="15"/>
        <v>0</v>
      </c>
      <c r="N63" s="110" t="str">
        <f t="shared" si="6"/>
        <v/>
      </c>
      <c r="O63" s="88"/>
      <c r="P63" s="69"/>
    </row>
    <row r="64" spans="1:16" ht="18" x14ac:dyDescent="0.25">
      <c r="A64" s="135" t="s">
        <v>540</v>
      </c>
      <c r="B64" s="106">
        <v>1</v>
      </c>
      <c r="C64" s="104">
        <v>4500</v>
      </c>
      <c r="D64" s="105">
        <f t="shared" si="14"/>
        <v>4500</v>
      </c>
      <c r="E64" s="69"/>
      <c r="F64" s="108"/>
      <c r="G64" s="109">
        <f t="shared" si="10"/>
        <v>0</v>
      </c>
      <c r="H64" s="110" t="str">
        <f t="shared" si="2"/>
        <v/>
      </c>
      <c r="I64" s="72"/>
      <c r="J64" s="69"/>
      <c r="K64" s="134"/>
      <c r="L64" s="510"/>
      <c r="M64" s="511">
        <f t="shared" si="15"/>
        <v>0</v>
      </c>
      <c r="N64" s="110" t="str">
        <f t="shared" si="6"/>
        <v/>
      </c>
      <c r="O64" s="88"/>
      <c r="P64" s="69"/>
    </row>
    <row r="65" spans="1:16" ht="15.75" customHeight="1" x14ac:dyDescent="0.25">
      <c r="A65" s="135" t="s">
        <v>541</v>
      </c>
      <c r="B65" s="106">
        <v>1</v>
      </c>
      <c r="C65" s="104">
        <v>5000</v>
      </c>
      <c r="D65" s="105">
        <f t="shared" si="14"/>
        <v>5000</v>
      </c>
      <c r="E65" s="69"/>
      <c r="F65" s="108"/>
      <c r="G65" s="109">
        <f t="shared" si="10"/>
        <v>0</v>
      </c>
      <c r="H65" s="110" t="str">
        <f t="shared" si="2"/>
        <v/>
      </c>
      <c r="I65" s="72"/>
      <c r="J65" s="69"/>
      <c r="K65" s="134"/>
      <c r="L65" s="510"/>
      <c r="M65" s="511">
        <f t="shared" si="15"/>
        <v>0</v>
      </c>
      <c r="N65" s="110" t="str">
        <f t="shared" si="6"/>
        <v/>
      </c>
      <c r="O65" s="88"/>
      <c r="P65" s="69"/>
    </row>
    <row r="66" spans="1:16" ht="18.75" thickBot="1" x14ac:dyDescent="0.3">
      <c r="A66" s="364" t="s">
        <v>542</v>
      </c>
      <c r="B66" s="325">
        <v>1</v>
      </c>
      <c r="C66" s="326">
        <v>5000</v>
      </c>
      <c r="D66" s="365">
        <f t="shared" si="0"/>
        <v>5000</v>
      </c>
      <c r="E66" s="87"/>
      <c r="F66" s="343"/>
      <c r="G66" s="344">
        <f t="shared" si="10"/>
        <v>0</v>
      </c>
      <c r="H66" s="368" t="str">
        <f t="shared" si="2"/>
        <v/>
      </c>
      <c r="I66" s="180"/>
      <c r="J66" s="87"/>
      <c r="K66" s="229"/>
      <c r="L66" s="512"/>
      <c r="M66" s="513">
        <f t="shared" si="15"/>
        <v>0</v>
      </c>
      <c r="N66" s="368" t="str">
        <f t="shared" si="6"/>
        <v/>
      </c>
      <c r="O66" s="182"/>
      <c r="P66" s="69"/>
    </row>
    <row r="67" spans="1:16" ht="16.5" customHeight="1" thickBot="1" x14ac:dyDescent="0.3">
      <c r="A67" s="542" t="s">
        <v>47</v>
      </c>
      <c r="B67" s="543"/>
      <c r="C67" s="544"/>
      <c r="D67" s="366">
        <f>SUM(D5:D66)</f>
        <v>181700</v>
      </c>
      <c r="E67" s="87"/>
      <c r="F67" s="324"/>
      <c r="G67" s="245">
        <f>SUM(G5:G66)</f>
        <v>0</v>
      </c>
      <c r="H67" s="369" t="str">
        <f t="shared" si="2"/>
        <v/>
      </c>
      <c r="I67" s="367"/>
      <c r="J67" s="114"/>
      <c r="K67" s="514"/>
      <c r="L67" s="515"/>
      <c r="M67" s="515">
        <f>SUM(M5:M66)</f>
        <v>0</v>
      </c>
      <c r="N67" s="369" t="str">
        <f>IFERROR(IF(M67=0,"",IF(OR(M67-$D67&gt;0,M67-$D67&lt;0), (M67-$D67)/$D67, "")),"")</f>
        <v/>
      </c>
      <c r="O67" s="372"/>
      <c r="P67" s="69"/>
    </row>
    <row r="68" spans="1:16" x14ac:dyDescent="0.2">
      <c r="A68" s="69"/>
      <c r="B68" s="107"/>
      <c r="C68" s="266"/>
      <c r="D68" s="107"/>
      <c r="E68" s="69"/>
      <c r="F68" s="107"/>
      <c r="G68" s="107"/>
      <c r="H68" s="107"/>
      <c r="I68" s="69"/>
      <c r="J68" s="69"/>
      <c r="K68" s="95"/>
      <c r="L68" s="264"/>
      <c r="M68" s="264"/>
      <c r="N68" s="107"/>
      <c r="O68" s="69"/>
      <c r="P68" s="69"/>
    </row>
    <row r="69" spans="1:16" ht="18" x14ac:dyDescent="0.25">
      <c r="A69" s="188" t="s">
        <v>423</v>
      </c>
      <c r="B69" s="107"/>
      <c r="C69" s="266"/>
      <c r="D69" s="107"/>
      <c r="L69" s="39"/>
      <c r="M69" s="39"/>
      <c r="N69" s="22"/>
      <c r="P69" s="69"/>
    </row>
    <row r="70" spans="1:16" ht="21" customHeight="1" x14ac:dyDescent="0.25">
      <c r="A70" s="188"/>
      <c r="B70" s="107"/>
      <c r="C70" s="266"/>
      <c r="D70" s="107"/>
      <c r="L70" s="39"/>
      <c r="M70" s="39"/>
      <c r="N70" s="22"/>
      <c r="P70" s="69"/>
    </row>
    <row r="71" spans="1:16" x14ac:dyDescent="0.2">
      <c r="A71" s="69"/>
      <c r="B71" s="107"/>
      <c r="C71" s="266"/>
      <c r="D71" s="107"/>
      <c r="E71" s="69"/>
      <c r="F71" s="107"/>
      <c r="G71" s="107"/>
      <c r="H71" s="107"/>
      <c r="I71" s="69"/>
      <c r="J71" s="69"/>
      <c r="K71" s="95"/>
      <c r="L71" s="516"/>
      <c r="M71" s="264"/>
      <c r="N71" s="107"/>
      <c r="O71" s="69"/>
      <c r="P71" s="69"/>
    </row>
    <row r="75" spans="1:16" x14ac:dyDescent="0.2">
      <c r="C75" s="243"/>
    </row>
    <row r="76" spans="1:16" x14ac:dyDescent="0.2">
      <c r="C76" s="243"/>
    </row>
    <row r="77" spans="1:16" x14ac:dyDescent="0.2">
      <c r="C77" s="243"/>
    </row>
    <row r="78" spans="1:16" x14ac:dyDescent="0.2">
      <c r="C78" s="243"/>
    </row>
    <row r="79" spans="1:16" x14ac:dyDescent="0.2">
      <c r="C79" s="243"/>
    </row>
  </sheetData>
  <sheetProtection formatCells="0" formatColumns="0" formatRows="0" insertColumns="0" insertRows="0" deleteColumns="0" deleteRows="0"/>
  <mergeCells count="5">
    <mergeCell ref="A1:D1"/>
    <mergeCell ref="A3:D3"/>
    <mergeCell ref="A67:C67"/>
    <mergeCell ref="F3:I3"/>
    <mergeCell ref="K3:O3"/>
  </mergeCells>
  <conditionalFormatting sqref="H5:H66 N5:N66">
    <cfRule type="cellIs" dxfId="325" priority="79" operator="lessThan">
      <formula>0</formula>
    </cfRule>
    <cfRule type="cellIs" dxfId="324" priority="80" operator="greaterThan">
      <formula>0.01</formula>
    </cfRule>
  </conditionalFormatting>
  <conditionalFormatting sqref="H5">
    <cfRule type="cellIs" dxfId="323" priority="75" operator="lessThan">
      <formula>0</formula>
    </cfRule>
    <cfRule type="cellIs" dxfId="322" priority="76" operator="greaterThan">
      <formula>0.01</formula>
    </cfRule>
  </conditionalFormatting>
  <conditionalFormatting sqref="H8">
    <cfRule type="cellIs" dxfId="321" priority="71" operator="lessThan">
      <formula>0</formula>
    </cfRule>
    <cfRule type="cellIs" dxfId="320" priority="72" operator="greaterThan">
      <formula>0.01</formula>
    </cfRule>
  </conditionalFormatting>
  <conditionalFormatting sqref="H66 H25:H28">
    <cfRule type="cellIs" dxfId="319" priority="69" operator="lessThan">
      <formula>0</formula>
    </cfRule>
    <cfRule type="cellIs" dxfId="318" priority="70" operator="greaterThan">
      <formula>0.01</formula>
    </cfRule>
  </conditionalFormatting>
  <conditionalFormatting sqref="H66">
    <cfRule type="cellIs" dxfId="317" priority="67" operator="lessThan">
      <formula>0</formula>
    </cfRule>
    <cfRule type="cellIs" dxfId="316" priority="68" operator="greaterThan">
      <formula>0.01</formula>
    </cfRule>
  </conditionalFormatting>
  <conditionalFormatting sqref="H29:H33">
    <cfRule type="cellIs" dxfId="315" priority="33" operator="lessThan">
      <formula>0</formula>
    </cfRule>
    <cfRule type="cellIs" dxfId="314" priority="34" operator="greaterThan">
      <formula>0.01</formula>
    </cfRule>
  </conditionalFormatting>
  <conditionalFormatting sqref="H34">
    <cfRule type="cellIs" dxfId="313" priority="31" operator="lessThan">
      <formula>0</formula>
    </cfRule>
    <cfRule type="cellIs" dxfId="312" priority="32" operator="greaterThan">
      <formula>0.01</formula>
    </cfRule>
  </conditionalFormatting>
  <conditionalFormatting sqref="H35:H36">
    <cfRule type="cellIs" dxfId="311" priority="29" operator="lessThan">
      <formula>0</formula>
    </cfRule>
    <cfRule type="cellIs" dxfId="310" priority="30" operator="greaterThan">
      <formula>0.01</formula>
    </cfRule>
  </conditionalFormatting>
  <conditionalFormatting sqref="H42">
    <cfRule type="cellIs" dxfId="309" priority="19" operator="lessThan">
      <formula>0</formula>
    </cfRule>
    <cfRule type="cellIs" dxfId="308" priority="20" operator="greaterThan">
      <formula>0.01</formula>
    </cfRule>
  </conditionalFormatting>
  <conditionalFormatting sqref="H43:H45">
    <cfRule type="cellIs" dxfId="307" priority="17" operator="lessThan">
      <formula>0</formula>
    </cfRule>
    <cfRule type="cellIs" dxfId="306" priority="18" operator="greaterThan">
      <formula>0.01</formula>
    </cfRule>
  </conditionalFormatting>
  <conditionalFormatting sqref="H62:H65">
    <cfRule type="cellIs" dxfId="305" priority="11" operator="lessThan">
      <formula>0</formula>
    </cfRule>
    <cfRule type="cellIs" dxfId="304" priority="12" operator="greaterThan">
      <formula>0.01</formula>
    </cfRule>
  </conditionalFormatting>
  <conditionalFormatting sqref="H62:H65">
    <cfRule type="cellIs" dxfId="303" priority="9" operator="lessThan">
      <formula>0</formula>
    </cfRule>
    <cfRule type="cellIs" dxfId="302" priority="10" operator="greaterThan">
      <formula>0.01</formula>
    </cfRule>
  </conditionalFormatting>
  <conditionalFormatting sqref="H19:H24">
    <cfRule type="cellIs" dxfId="301" priority="5" operator="lessThan">
      <formula>0</formula>
    </cfRule>
    <cfRule type="cellIs" dxfId="300" priority="6" operator="greaterThan">
      <formula>0.01</formula>
    </cfRule>
  </conditionalFormatting>
  <dataValidations count="1">
    <dataValidation type="list" allowBlank="1" showInputMessage="1" showErrorMessage="1" sqref="K5:K66">
      <formula1>"מאשר, מאשר חלקי, לא מאשר"</formula1>
    </dataValidation>
  </dataValidations>
  <pageMargins left="0.7" right="0.7" top="0.75" bottom="0.75" header="0.3" footer="0.3"/>
  <pageSetup paperSize="9" scale="85" orientation="portrait"/>
  <colBreaks count="1" manualBreakCount="1">
    <brk id="9" max="36" man="1"/>
  </colBreak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rightToLeft="1" tabSelected="1" zoomScaleNormal="100" workbookViewId="0">
      <pane xSplit="1" ySplit="4" topLeftCell="B56" activePane="bottomRight" state="frozen"/>
      <selection pane="topRight" activeCell="B1" sqref="B1"/>
      <selection pane="bottomLeft" activeCell="A6" sqref="A6"/>
      <selection pane="bottomRight" activeCell="F27" sqref="F27"/>
    </sheetView>
  </sheetViews>
  <sheetFormatPr defaultColWidth="9" defaultRowHeight="14.25" x14ac:dyDescent="0.2"/>
  <cols>
    <col min="1" max="1" width="39.375" style="22" customWidth="1"/>
    <col min="2" max="2" width="9.875" style="243" customWidth="1"/>
    <col min="3" max="3" width="10.375" style="247" customWidth="1"/>
    <col min="4" max="4" width="13.625" style="404" customWidth="1"/>
    <col min="5" max="5" width="13.25" style="22" customWidth="1"/>
    <col min="6" max="6" width="10.375" style="243" customWidth="1"/>
    <col min="7" max="7" width="14.75" style="243" customWidth="1"/>
    <col min="8" max="8" width="12.25" style="22" customWidth="1"/>
    <col min="9" max="9" width="9.625" style="22" customWidth="1"/>
    <col min="10" max="10" width="7" style="22" customWidth="1"/>
    <col min="11" max="11" width="9" style="22"/>
    <col min="12" max="12" width="11.375" style="243" customWidth="1"/>
    <col min="13" max="13" width="15.625" style="22" customWidth="1"/>
    <col min="14" max="14" width="13.625" style="22" customWidth="1"/>
    <col min="15" max="15" width="25.125" style="22" customWidth="1"/>
    <col min="16" max="16384" width="9" style="22"/>
  </cols>
  <sheetData>
    <row r="1" spans="1:17" ht="24" thickBot="1" x14ac:dyDescent="0.4">
      <c r="A1" s="548" t="s">
        <v>658</v>
      </c>
      <c r="B1" s="548"/>
      <c r="C1" s="548"/>
      <c r="D1" s="548"/>
      <c r="E1" s="23"/>
      <c r="G1" s="246"/>
    </row>
    <row r="2" spans="1:17" ht="28.5" thickBot="1" x14ac:dyDescent="0.25">
      <c r="A2" s="549" t="s">
        <v>648</v>
      </c>
      <c r="B2" s="549"/>
      <c r="D2" s="399"/>
      <c r="E2" s="232"/>
      <c r="F2" s="247"/>
      <c r="G2" s="247"/>
      <c r="H2" s="28"/>
      <c r="I2" s="28"/>
      <c r="J2" s="232"/>
      <c r="K2" s="28"/>
      <c r="L2" s="247"/>
      <c r="M2" s="28"/>
      <c r="N2" s="28"/>
      <c r="O2" s="28"/>
      <c r="P2" s="28"/>
      <c r="Q2" s="28"/>
    </row>
    <row r="3" spans="1:17" ht="27.75" x14ac:dyDescent="0.4">
      <c r="A3" s="539" t="s">
        <v>647</v>
      </c>
      <c r="B3" s="540"/>
      <c r="C3" s="540"/>
      <c r="D3" s="541"/>
      <c r="E3" s="114"/>
      <c r="F3" s="539" t="s">
        <v>95</v>
      </c>
      <c r="G3" s="540"/>
      <c r="H3" s="540"/>
      <c r="I3" s="541"/>
      <c r="J3" s="231"/>
      <c r="K3" s="539" t="s">
        <v>96</v>
      </c>
      <c r="L3" s="540"/>
      <c r="M3" s="540"/>
      <c r="N3" s="540"/>
      <c r="O3" s="540"/>
    </row>
    <row r="4" spans="1:17" ht="72.75" thickBot="1" x14ac:dyDescent="0.3">
      <c r="A4" s="193" t="s">
        <v>45</v>
      </c>
      <c r="B4" s="194" t="s">
        <v>76</v>
      </c>
      <c r="C4" s="194" t="s">
        <v>77</v>
      </c>
      <c r="D4" s="386" t="s">
        <v>79</v>
      </c>
      <c r="E4" s="114"/>
      <c r="F4" s="96" t="s">
        <v>120</v>
      </c>
      <c r="G4" s="196" t="s">
        <v>98</v>
      </c>
      <c r="H4" s="197" t="s">
        <v>99</v>
      </c>
      <c r="I4" s="198" t="s">
        <v>100</v>
      </c>
      <c r="J4" s="199"/>
      <c r="K4" s="195" t="s">
        <v>101</v>
      </c>
      <c r="L4" s="97" t="s">
        <v>119</v>
      </c>
      <c r="M4" s="97" t="s">
        <v>577</v>
      </c>
      <c r="N4" s="200" t="s">
        <v>99</v>
      </c>
      <c r="O4" s="198" t="s">
        <v>103</v>
      </c>
    </row>
    <row r="5" spans="1:17" ht="18" x14ac:dyDescent="0.25">
      <c r="A5" s="201" t="s">
        <v>330</v>
      </c>
      <c r="B5" s="390">
        <v>1</v>
      </c>
      <c r="C5" s="391">
        <v>8000</v>
      </c>
      <c r="D5" s="392">
        <f t="shared" ref="D5:D6" si="0">C5*B5</f>
        <v>8000</v>
      </c>
      <c r="E5" s="114"/>
      <c r="F5" s="108">
        <v>1</v>
      </c>
      <c r="G5" s="70">
        <f t="shared" ref="G5:G57" si="1">F5*C5</f>
        <v>8000</v>
      </c>
      <c r="H5" s="71" t="str">
        <f>IF(G5=0,"",IF(OR(G5-$D5&gt;0,G5-$D5&lt;0), (G5-$D5)/$D5, ""))</f>
        <v/>
      </c>
      <c r="I5" s="72"/>
      <c r="J5" s="114"/>
      <c r="K5" s="73"/>
      <c r="L5" s="250"/>
      <c r="M5" s="70">
        <f t="shared" ref="M5:M57" si="2">IFERROR(L5*C5,"")</f>
        <v>0</v>
      </c>
      <c r="N5" s="71" t="str">
        <f>IF(M5=0,"",IF(OR(M5-$D5&gt;0,M5-$D5&lt;0), (M5-$D5)/$D5, ""))</f>
        <v/>
      </c>
      <c r="O5" s="72"/>
    </row>
    <row r="6" spans="1:17" ht="18" x14ac:dyDescent="0.25">
      <c r="A6" s="140" t="s">
        <v>580</v>
      </c>
      <c r="B6" s="106">
        <v>1</v>
      </c>
      <c r="C6" s="104">
        <v>5500</v>
      </c>
      <c r="D6" s="387">
        <f t="shared" si="0"/>
        <v>5500</v>
      </c>
      <c r="E6" s="114"/>
      <c r="F6" s="108"/>
      <c r="G6" s="70">
        <f t="shared" si="1"/>
        <v>0</v>
      </c>
      <c r="H6" s="71" t="str">
        <f>IF(G6=0,"",IF(OR(G6-$D6&gt;0,G6-$D6&lt;0), (G6-$D6)/$D6, ""))</f>
        <v/>
      </c>
      <c r="I6" s="72"/>
      <c r="J6" s="114"/>
      <c r="K6" s="73"/>
      <c r="L6" s="250"/>
      <c r="M6" s="70">
        <f t="shared" si="2"/>
        <v>0</v>
      </c>
      <c r="N6" s="71" t="str">
        <f t="shared" ref="N6:N24" si="3">IF(M6=0,"",IF(OR(M6-$D6&gt;0,M6-$D6&lt;0), (M6-$D6)/$D6, ""))</f>
        <v/>
      </c>
      <c r="O6" s="72"/>
    </row>
    <row r="7" spans="1:17" ht="18" x14ac:dyDescent="0.25">
      <c r="A7" s="203" t="s">
        <v>124</v>
      </c>
      <c r="B7" s="131">
        <v>3</v>
      </c>
      <c r="C7" s="287">
        <v>300</v>
      </c>
      <c r="D7" s="388">
        <f t="shared" ref="D7" si="4">C7*B7</f>
        <v>900</v>
      </c>
      <c r="E7" s="114"/>
      <c r="F7" s="108"/>
      <c r="G7" s="70">
        <f t="shared" si="1"/>
        <v>0</v>
      </c>
      <c r="H7" s="71" t="str">
        <f t="shared" ref="H7:H35" si="5">IF(G7=0,"",IF(OR(G7-$D7&gt;0,G7-$D7&lt;0), (G7-$D7)/$D7, ""))</f>
        <v/>
      </c>
      <c r="I7" s="72"/>
      <c r="J7" s="114"/>
      <c r="K7" s="73"/>
      <c r="L7" s="250"/>
      <c r="M7" s="70">
        <f t="shared" si="2"/>
        <v>0</v>
      </c>
      <c r="N7" s="71" t="str">
        <f t="shared" si="3"/>
        <v/>
      </c>
      <c r="O7" s="72"/>
    </row>
    <row r="8" spans="1:17" ht="18" x14ac:dyDescent="0.25">
      <c r="A8" s="202" t="s">
        <v>331</v>
      </c>
      <c r="B8" s="106">
        <v>1</v>
      </c>
      <c r="C8" s="104">
        <v>350</v>
      </c>
      <c r="D8" s="387">
        <f t="shared" ref="D8:D10" si="6">C8*B8</f>
        <v>350</v>
      </c>
      <c r="E8" s="114"/>
      <c r="F8" s="108"/>
      <c r="G8" s="70">
        <f t="shared" si="1"/>
        <v>0</v>
      </c>
      <c r="H8" s="71" t="str">
        <f t="shared" si="5"/>
        <v/>
      </c>
      <c r="I8" s="72"/>
      <c r="J8" s="114"/>
      <c r="K8" s="73"/>
      <c r="L8" s="250"/>
      <c r="M8" s="70">
        <f t="shared" si="2"/>
        <v>0</v>
      </c>
      <c r="N8" s="71" t="str">
        <f t="shared" si="3"/>
        <v/>
      </c>
      <c r="O8" s="72"/>
    </row>
    <row r="9" spans="1:17" ht="18" x14ac:dyDescent="0.25">
      <c r="A9" s="202" t="s">
        <v>316</v>
      </c>
      <c r="B9" s="132">
        <v>2</v>
      </c>
      <c r="C9" s="287">
        <v>500</v>
      </c>
      <c r="D9" s="387">
        <f>C9*B9</f>
        <v>1000</v>
      </c>
      <c r="E9" s="114"/>
      <c r="F9" s="108"/>
      <c r="G9" s="70">
        <f t="shared" si="1"/>
        <v>0</v>
      </c>
      <c r="H9" s="71" t="str">
        <f t="shared" si="5"/>
        <v/>
      </c>
      <c r="I9" s="72"/>
      <c r="J9" s="114"/>
      <c r="K9" s="73"/>
      <c r="L9" s="250"/>
      <c r="M9" s="70">
        <f t="shared" si="2"/>
        <v>0</v>
      </c>
      <c r="N9" s="71" t="str">
        <f t="shared" si="3"/>
        <v/>
      </c>
      <c r="O9" s="72"/>
    </row>
    <row r="10" spans="1:17" ht="18" x14ac:dyDescent="0.25">
      <c r="A10" s="202" t="s">
        <v>626</v>
      </c>
      <c r="B10" s="106">
        <v>1</v>
      </c>
      <c r="C10" s="104">
        <v>1250</v>
      </c>
      <c r="D10" s="387">
        <f t="shared" si="6"/>
        <v>1250</v>
      </c>
      <c r="E10" s="114"/>
      <c r="F10" s="108">
        <v>1</v>
      </c>
      <c r="G10" s="70">
        <f t="shared" si="1"/>
        <v>1250</v>
      </c>
      <c r="H10" s="71" t="str">
        <f t="shared" si="5"/>
        <v/>
      </c>
      <c r="I10" s="72"/>
      <c r="J10" s="114"/>
      <c r="K10" s="73"/>
      <c r="L10" s="250"/>
      <c r="M10" s="70">
        <f t="shared" si="2"/>
        <v>0</v>
      </c>
      <c r="N10" s="71" t="str">
        <f t="shared" si="3"/>
        <v/>
      </c>
      <c r="O10" s="72"/>
    </row>
    <row r="11" spans="1:17" ht="18" x14ac:dyDescent="0.25">
      <c r="A11" s="202" t="s">
        <v>284</v>
      </c>
      <c r="B11" s="106">
        <v>1</v>
      </c>
      <c r="C11" s="104">
        <v>6500</v>
      </c>
      <c r="D11" s="387">
        <f>C11*B11</f>
        <v>6500</v>
      </c>
      <c r="E11" s="114"/>
      <c r="F11" s="108"/>
      <c r="G11" s="70">
        <f>F11*C11</f>
        <v>0</v>
      </c>
      <c r="H11" s="71" t="str">
        <f t="shared" si="5"/>
        <v/>
      </c>
      <c r="I11" s="72"/>
      <c r="J11" s="114"/>
      <c r="K11" s="73"/>
      <c r="L11" s="250"/>
      <c r="M11" s="70">
        <f>IFERROR(L11*C11,"")</f>
        <v>0</v>
      </c>
      <c r="N11" s="71" t="str">
        <f t="shared" si="3"/>
        <v/>
      </c>
      <c r="O11" s="72"/>
    </row>
    <row r="12" spans="1:17" ht="18" x14ac:dyDescent="0.25">
      <c r="A12" s="204" t="s">
        <v>470</v>
      </c>
      <c r="B12" s="131">
        <v>1</v>
      </c>
      <c r="C12" s="287">
        <v>800</v>
      </c>
      <c r="D12" s="388">
        <v>800</v>
      </c>
      <c r="E12" s="114"/>
      <c r="F12" s="108"/>
      <c r="G12" s="70">
        <f t="shared" ref="G12" si="7">F12*C12</f>
        <v>0</v>
      </c>
      <c r="H12" s="71" t="str">
        <f t="shared" si="5"/>
        <v/>
      </c>
      <c r="I12" s="72"/>
      <c r="J12" s="114"/>
      <c r="K12" s="73"/>
      <c r="L12" s="250"/>
      <c r="M12" s="70">
        <f t="shared" si="2"/>
        <v>0</v>
      </c>
      <c r="N12" s="71" t="str">
        <f t="shared" si="3"/>
        <v/>
      </c>
      <c r="O12" s="72"/>
    </row>
    <row r="13" spans="1:17" ht="18" x14ac:dyDescent="0.25">
      <c r="A13" s="204" t="s">
        <v>471</v>
      </c>
      <c r="B13" s="131">
        <v>1</v>
      </c>
      <c r="C13" s="287">
        <v>700</v>
      </c>
      <c r="D13" s="105">
        <v>700</v>
      </c>
      <c r="E13" s="114"/>
      <c r="F13" s="108"/>
      <c r="G13" s="70">
        <f t="shared" si="1"/>
        <v>0</v>
      </c>
      <c r="H13" s="71" t="str">
        <f t="shared" si="5"/>
        <v/>
      </c>
      <c r="I13" s="72"/>
      <c r="J13" s="114"/>
      <c r="K13" s="73"/>
      <c r="L13" s="250"/>
      <c r="M13" s="70">
        <f t="shared" si="2"/>
        <v>0</v>
      </c>
      <c r="N13" s="71" t="str">
        <f t="shared" si="3"/>
        <v/>
      </c>
      <c r="O13" s="72"/>
    </row>
    <row r="14" spans="1:17" ht="18" x14ac:dyDescent="0.25">
      <c r="A14" s="205" t="s">
        <v>473</v>
      </c>
      <c r="B14" s="132">
        <v>1</v>
      </c>
      <c r="C14" s="104">
        <v>850</v>
      </c>
      <c r="D14" s="405">
        <v>850</v>
      </c>
      <c r="E14" s="114"/>
      <c r="F14" s="108"/>
      <c r="G14" s="70">
        <f t="shared" si="1"/>
        <v>0</v>
      </c>
      <c r="H14" s="71" t="str">
        <f t="shared" si="5"/>
        <v/>
      </c>
      <c r="I14" s="72"/>
      <c r="J14" s="114"/>
      <c r="K14" s="73"/>
      <c r="L14" s="250"/>
      <c r="M14" s="70">
        <f t="shared" si="2"/>
        <v>0</v>
      </c>
      <c r="N14" s="71" t="str">
        <f t="shared" si="3"/>
        <v/>
      </c>
      <c r="O14" s="72"/>
    </row>
    <row r="15" spans="1:17" ht="18" x14ac:dyDescent="0.25">
      <c r="A15" s="202" t="s">
        <v>478</v>
      </c>
      <c r="B15" s="106">
        <v>1</v>
      </c>
      <c r="C15" s="104">
        <v>450</v>
      </c>
      <c r="D15" s="387">
        <f>C15*B15</f>
        <v>450</v>
      </c>
      <c r="E15" s="114"/>
      <c r="F15" s="108"/>
      <c r="G15" s="70">
        <f t="shared" si="1"/>
        <v>0</v>
      </c>
      <c r="H15" s="71" t="str">
        <f t="shared" si="5"/>
        <v/>
      </c>
      <c r="I15" s="72"/>
      <c r="J15" s="114"/>
      <c r="K15" s="73"/>
      <c r="L15" s="250"/>
      <c r="M15" s="70">
        <f t="shared" si="2"/>
        <v>0</v>
      </c>
      <c r="N15" s="71" t="str">
        <f t="shared" si="3"/>
        <v/>
      </c>
      <c r="O15" s="72"/>
    </row>
    <row r="16" spans="1:17" ht="18" x14ac:dyDescent="0.25">
      <c r="A16" s="205" t="s">
        <v>474</v>
      </c>
      <c r="B16" s="132">
        <v>1</v>
      </c>
      <c r="C16" s="287">
        <v>850</v>
      </c>
      <c r="D16" s="388">
        <v>850</v>
      </c>
      <c r="E16" s="114"/>
      <c r="F16" s="108"/>
      <c r="G16" s="70">
        <f t="shared" si="1"/>
        <v>0</v>
      </c>
      <c r="H16" s="71" t="str">
        <f t="shared" si="5"/>
        <v/>
      </c>
      <c r="I16" s="72"/>
      <c r="J16" s="114"/>
      <c r="K16" s="73"/>
      <c r="L16" s="250"/>
      <c r="M16" s="70">
        <f t="shared" si="2"/>
        <v>0</v>
      </c>
      <c r="N16" s="71" t="str">
        <f t="shared" si="3"/>
        <v/>
      </c>
      <c r="O16" s="72"/>
    </row>
    <row r="17" spans="1:15" ht="18" x14ac:dyDescent="0.25">
      <c r="A17" s="205" t="s">
        <v>475</v>
      </c>
      <c r="B17" s="132">
        <v>3</v>
      </c>
      <c r="C17" s="287">
        <v>150</v>
      </c>
      <c r="D17" s="388">
        <v>450</v>
      </c>
      <c r="E17" s="114"/>
      <c r="F17" s="108"/>
      <c r="G17" s="70">
        <f t="shared" si="1"/>
        <v>0</v>
      </c>
      <c r="H17" s="71" t="str">
        <f t="shared" si="5"/>
        <v/>
      </c>
      <c r="I17" s="72"/>
      <c r="J17" s="114"/>
      <c r="K17" s="73"/>
      <c r="L17" s="250"/>
      <c r="M17" s="70">
        <f t="shared" si="2"/>
        <v>0</v>
      </c>
      <c r="N17" s="71" t="str">
        <f t="shared" si="3"/>
        <v/>
      </c>
      <c r="O17" s="72"/>
    </row>
    <row r="18" spans="1:15" ht="18" x14ac:dyDescent="0.25">
      <c r="A18" s="206" t="s">
        <v>126</v>
      </c>
      <c r="B18" s="132">
        <v>1</v>
      </c>
      <c r="C18" s="287">
        <v>2000</v>
      </c>
      <c r="D18" s="388">
        <v>2000</v>
      </c>
      <c r="E18" s="114"/>
      <c r="F18" s="108"/>
      <c r="G18" s="70">
        <f t="shared" si="1"/>
        <v>0</v>
      </c>
      <c r="H18" s="71" t="str">
        <f t="shared" si="5"/>
        <v/>
      </c>
      <c r="I18" s="72"/>
      <c r="J18" s="114"/>
      <c r="K18" s="73"/>
      <c r="L18" s="250"/>
      <c r="M18" s="70">
        <f t="shared" si="2"/>
        <v>0</v>
      </c>
      <c r="N18" s="71" t="str">
        <f t="shared" si="3"/>
        <v/>
      </c>
      <c r="O18" s="72"/>
    </row>
    <row r="19" spans="1:15" ht="18" x14ac:dyDescent="0.25">
      <c r="A19" s="203" t="s">
        <v>476</v>
      </c>
      <c r="B19" s="131">
        <v>2</v>
      </c>
      <c r="C19" s="287">
        <v>2000</v>
      </c>
      <c r="D19" s="387">
        <v>4000</v>
      </c>
      <c r="E19" s="114"/>
      <c r="F19" s="108"/>
      <c r="G19" s="70">
        <f t="shared" si="1"/>
        <v>0</v>
      </c>
      <c r="H19" s="71" t="str">
        <f t="shared" si="5"/>
        <v/>
      </c>
      <c r="I19" s="72"/>
      <c r="J19" s="114"/>
      <c r="K19" s="73"/>
      <c r="L19" s="250"/>
      <c r="M19" s="70">
        <f t="shared" si="2"/>
        <v>0</v>
      </c>
      <c r="N19" s="71" t="str">
        <f t="shared" si="3"/>
        <v/>
      </c>
      <c r="O19" s="72"/>
    </row>
    <row r="20" spans="1:15" ht="18" x14ac:dyDescent="0.25">
      <c r="A20" s="203" t="s">
        <v>477</v>
      </c>
      <c r="B20" s="131">
        <v>1</v>
      </c>
      <c r="C20" s="287">
        <v>1200</v>
      </c>
      <c r="D20" s="387">
        <v>1200</v>
      </c>
      <c r="E20" s="114"/>
      <c r="F20" s="108"/>
      <c r="G20" s="70">
        <f t="shared" si="1"/>
        <v>0</v>
      </c>
      <c r="H20" s="71" t="str">
        <f t="shared" si="5"/>
        <v/>
      </c>
      <c r="I20" s="72"/>
      <c r="J20" s="114"/>
      <c r="K20" s="73"/>
      <c r="L20" s="250"/>
      <c r="M20" s="70">
        <f t="shared" si="2"/>
        <v>0</v>
      </c>
      <c r="N20" s="71" t="str">
        <f t="shared" si="3"/>
        <v/>
      </c>
      <c r="O20" s="72"/>
    </row>
    <row r="21" spans="1:15" ht="18" x14ac:dyDescent="0.25">
      <c r="A21" s="140" t="s">
        <v>285</v>
      </c>
      <c r="B21" s="106">
        <v>1</v>
      </c>
      <c r="C21" s="104">
        <v>2500</v>
      </c>
      <c r="D21" s="387">
        <f t="shared" ref="D21:D23" si="8">C21*B21</f>
        <v>2500</v>
      </c>
      <c r="E21" s="114"/>
      <c r="F21" s="108"/>
      <c r="G21" s="70">
        <f t="shared" si="1"/>
        <v>0</v>
      </c>
      <c r="H21" s="71" t="str">
        <f t="shared" si="5"/>
        <v/>
      </c>
      <c r="I21" s="72"/>
      <c r="J21" s="114"/>
      <c r="K21" s="73"/>
      <c r="L21" s="250"/>
      <c r="M21" s="70">
        <f t="shared" si="2"/>
        <v>0</v>
      </c>
      <c r="N21" s="71" t="str">
        <f t="shared" si="3"/>
        <v/>
      </c>
      <c r="O21" s="72"/>
    </row>
    <row r="22" spans="1:15" ht="18" x14ac:dyDescent="0.25">
      <c r="A22" s="202" t="s">
        <v>286</v>
      </c>
      <c r="B22" s="106">
        <v>1</v>
      </c>
      <c r="C22" s="104">
        <v>4500</v>
      </c>
      <c r="D22" s="387">
        <f t="shared" si="8"/>
        <v>4500</v>
      </c>
      <c r="E22" s="114"/>
      <c r="F22" s="108"/>
      <c r="G22" s="70">
        <f t="shared" si="1"/>
        <v>0</v>
      </c>
      <c r="H22" s="71" t="str">
        <f t="shared" si="5"/>
        <v/>
      </c>
      <c r="I22" s="72"/>
      <c r="J22" s="114"/>
      <c r="K22" s="73"/>
      <c r="L22" s="250"/>
      <c r="M22" s="70">
        <f t="shared" si="2"/>
        <v>0</v>
      </c>
      <c r="N22" s="71" t="str">
        <f t="shared" si="3"/>
        <v/>
      </c>
      <c r="O22" s="72"/>
    </row>
    <row r="23" spans="1:15" ht="18.75" customHeight="1" x14ac:dyDescent="0.25">
      <c r="A23" s="140" t="s">
        <v>582</v>
      </c>
      <c r="B23" s="106">
        <v>1</v>
      </c>
      <c r="C23" s="104">
        <v>71666</v>
      </c>
      <c r="D23" s="387">
        <f t="shared" si="8"/>
        <v>71666</v>
      </c>
      <c r="E23" s="114"/>
      <c r="F23" s="108"/>
      <c r="G23" s="70">
        <f t="shared" si="1"/>
        <v>0</v>
      </c>
      <c r="H23" s="71" t="str">
        <f t="shared" si="5"/>
        <v/>
      </c>
      <c r="I23" s="72"/>
      <c r="J23" s="114"/>
      <c r="K23" s="73"/>
      <c r="L23" s="250"/>
      <c r="M23" s="70">
        <f t="shared" si="2"/>
        <v>0</v>
      </c>
      <c r="N23" s="71" t="str">
        <f t="shared" si="3"/>
        <v/>
      </c>
      <c r="O23" s="72"/>
    </row>
    <row r="24" spans="1:15" ht="18" x14ac:dyDescent="0.25">
      <c r="A24" s="202" t="s">
        <v>583</v>
      </c>
      <c r="B24" s="106">
        <v>1</v>
      </c>
      <c r="C24" s="104">
        <v>14500</v>
      </c>
      <c r="D24" s="387">
        <f t="shared" ref="D24:D25" si="9">C24*B24</f>
        <v>14500</v>
      </c>
      <c r="E24" s="114"/>
      <c r="F24" s="108"/>
      <c r="G24" s="70">
        <f t="shared" si="1"/>
        <v>0</v>
      </c>
      <c r="H24" s="71" t="str">
        <f t="shared" si="5"/>
        <v/>
      </c>
      <c r="I24" s="72"/>
      <c r="J24" s="114"/>
      <c r="K24" s="73"/>
      <c r="L24" s="250"/>
      <c r="M24" s="70">
        <f t="shared" si="2"/>
        <v>0</v>
      </c>
      <c r="N24" s="71" t="str">
        <f t="shared" si="3"/>
        <v/>
      </c>
      <c r="O24" s="72"/>
    </row>
    <row r="25" spans="1:15" ht="18" x14ac:dyDescent="0.25">
      <c r="A25" s="202" t="s">
        <v>287</v>
      </c>
      <c r="B25" s="106">
        <v>1</v>
      </c>
      <c r="C25" s="104">
        <v>17550</v>
      </c>
      <c r="D25" s="387">
        <f t="shared" si="9"/>
        <v>17550</v>
      </c>
      <c r="E25" s="114"/>
      <c r="F25" s="108"/>
      <c r="G25" s="70">
        <f t="shared" si="1"/>
        <v>0</v>
      </c>
      <c r="H25" s="71" t="str">
        <f t="shared" si="5"/>
        <v/>
      </c>
      <c r="I25" s="72"/>
      <c r="J25" s="114"/>
      <c r="K25" s="73"/>
      <c r="L25" s="250"/>
      <c r="M25" s="70">
        <f t="shared" si="2"/>
        <v>0</v>
      </c>
      <c r="N25" s="71" t="str">
        <f t="shared" ref="N25:N69" si="10">IF(M25=0,"",IF(OR(M25-$D25&gt;0,M25-$D25&lt;0), (M25-$D25)/$D25, ""))</f>
        <v/>
      </c>
      <c r="O25" s="72"/>
    </row>
    <row r="26" spans="1:15" ht="18" x14ac:dyDescent="0.25">
      <c r="A26" s="202" t="s">
        <v>391</v>
      </c>
      <c r="B26" s="106">
        <v>1</v>
      </c>
      <c r="C26" s="104">
        <v>16000</v>
      </c>
      <c r="D26" s="387">
        <f>C26*B26</f>
        <v>16000</v>
      </c>
      <c r="E26" s="114"/>
      <c r="F26" s="108"/>
      <c r="G26" s="70">
        <f t="shared" si="1"/>
        <v>0</v>
      </c>
      <c r="H26" s="71" t="str">
        <f>IF(G26=0,"",IF(OR(G26-$D26&gt;0,G26-$D26&lt;0), (G26-$D26)/$D26, ""))</f>
        <v/>
      </c>
      <c r="I26" s="72"/>
      <c r="J26" s="114"/>
      <c r="K26" s="73"/>
      <c r="L26" s="250"/>
      <c r="M26" s="70">
        <f t="shared" si="2"/>
        <v>0</v>
      </c>
      <c r="N26" s="71" t="str">
        <f t="shared" si="10"/>
        <v/>
      </c>
      <c r="O26" s="72"/>
    </row>
    <row r="27" spans="1:15" ht="18" x14ac:dyDescent="0.25">
      <c r="A27" s="140" t="s">
        <v>392</v>
      </c>
      <c r="B27" s="106">
        <v>1</v>
      </c>
      <c r="C27" s="104">
        <v>16000</v>
      </c>
      <c r="D27" s="387">
        <f t="shared" ref="D27:D30" si="11">C27*B27</f>
        <v>16000</v>
      </c>
      <c r="E27" s="114"/>
      <c r="F27" s="108"/>
      <c r="G27" s="70">
        <f t="shared" si="1"/>
        <v>0</v>
      </c>
      <c r="H27" s="71" t="str">
        <f t="shared" si="5"/>
        <v/>
      </c>
      <c r="I27" s="72"/>
      <c r="J27" s="114"/>
      <c r="K27" s="73"/>
      <c r="L27" s="250"/>
      <c r="M27" s="70">
        <f t="shared" si="2"/>
        <v>0</v>
      </c>
      <c r="N27" s="71" t="str">
        <f t="shared" si="10"/>
        <v/>
      </c>
      <c r="O27" s="72"/>
    </row>
    <row r="28" spans="1:15" ht="18" x14ac:dyDescent="0.25">
      <c r="A28" s="140" t="s">
        <v>288</v>
      </c>
      <c r="B28" s="106">
        <v>1</v>
      </c>
      <c r="C28" s="104">
        <v>15000</v>
      </c>
      <c r="D28" s="387">
        <f t="shared" si="11"/>
        <v>15000</v>
      </c>
      <c r="E28" s="114"/>
      <c r="F28" s="108"/>
      <c r="G28" s="70">
        <f t="shared" si="1"/>
        <v>0</v>
      </c>
      <c r="H28" s="71" t="str">
        <f t="shared" si="5"/>
        <v/>
      </c>
      <c r="I28" s="72"/>
      <c r="J28" s="114"/>
      <c r="K28" s="73"/>
      <c r="L28" s="250"/>
      <c r="M28" s="70">
        <f t="shared" si="2"/>
        <v>0</v>
      </c>
      <c r="N28" s="71" t="str">
        <f t="shared" si="10"/>
        <v/>
      </c>
      <c r="O28" s="72"/>
    </row>
    <row r="29" spans="1:15" ht="18" x14ac:dyDescent="0.25">
      <c r="A29" s="202" t="s">
        <v>289</v>
      </c>
      <c r="B29" s="106">
        <v>1</v>
      </c>
      <c r="C29" s="104">
        <v>23400</v>
      </c>
      <c r="D29" s="387">
        <f t="shared" si="11"/>
        <v>23400</v>
      </c>
      <c r="E29" s="114"/>
      <c r="F29" s="108"/>
      <c r="G29" s="70">
        <f t="shared" si="1"/>
        <v>0</v>
      </c>
      <c r="H29" s="71" t="str">
        <f t="shared" si="5"/>
        <v/>
      </c>
      <c r="I29" s="72"/>
      <c r="J29" s="114"/>
      <c r="K29" s="73"/>
      <c r="L29" s="250"/>
      <c r="M29" s="70">
        <f t="shared" si="2"/>
        <v>0</v>
      </c>
      <c r="N29" s="71" t="str">
        <f t="shared" si="10"/>
        <v/>
      </c>
      <c r="O29" s="72"/>
    </row>
    <row r="30" spans="1:15" ht="18" x14ac:dyDescent="0.25">
      <c r="A30" s="140" t="s">
        <v>586</v>
      </c>
      <c r="B30" s="106">
        <v>1</v>
      </c>
      <c r="C30" s="104">
        <v>45780</v>
      </c>
      <c r="D30" s="387">
        <f t="shared" si="11"/>
        <v>45780</v>
      </c>
      <c r="E30" s="114"/>
      <c r="F30" s="108"/>
      <c r="G30" s="70">
        <f t="shared" si="1"/>
        <v>0</v>
      </c>
      <c r="H30" s="71" t="str">
        <f t="shared" si="5"/>
        <v/>
      </c>
      <c r="I30" s="72"/>
      <c r="J30" s="114"/>
      <c r="K30" s="73"/>
      <c r="L30" s="250"/>
      <c r="M30" s="70">
        <f t="shared" si="2"/>
        <v>0</v>
      </c>
      <c r="N30" s="71" t="str">
        <f t="shared" si="10"/>
        <v/>
      </c>
      <c r="O30" s="72"/>
    </row>
    <row r="31" spans="1:15" ht="18" x14ac:dyDescent="0.25">
      <c r="A31" s="202" t="s">
        <v>290</v>
      </c>
      <c r="B31" s="106">
        <v>1</v>
      </c>
      <c r="C31" s="104">
        <v>200</v>
      </c>
      <c r="D31" s="387">
        <f>C31*B31</f>
        <v>200</v>
      </c>
      <c r="E31" s="114"/>
      <c r="F31" s="108"/>
      <c r="G31" s="70">
        <f t="shared" si="1"/>
        <v>0</v>
      </c>
      <c r="H31" s="71" t="str">
        <f t="shared" si="5"/>
        <v/>
      </c>
      <c r="I31" s="72"/>
      <c r="J31" s="114"/>
      <c r="K31" s="73"/>
      <c r="L31" s="250"/>
      <c r="M31" s="70">
        <f t="shared" si="2"/>
        <v>0</v>
      </c>
      <c r="N31" s="71" t="str">
        <f t="shared" si="10"/>
        <v/>
      </c>
      <c r="O31" s="72"/>
    </row>
    <row r="32" spans="1:15" ht="34.5" customHeight="1" x14ac:dyDescent="0.25">
      <c r="A32" s="140" t="s">
        <v>584</v>
      </c>
      <c r="B32" s="106">
        <v>1</v>
      </c>
      <c r="C32" s="104">
        <v>7000</v>
      </c>
      <c r="D32" s="387">
        <f t="shared" ref="D32:D35" si="12">C32*B32</f>
        <v>7000</v>
      </c>
      <c r="E32" s="114"/>
      <c r="F32" s="108"/>
      <c r="G32" s="70">
        <f t="shared" si="1"/>
        <v>0</v>
      </c>
      <c r="H32" s="71" t="str">
        <f t="shared" si="5"/>
        <v/>
      </c>
      <c r="I32" s="72"/>
      <c r="J32" s="114"/>
      <c r="K32" s="73"/>
      <c r="L32" s="250"/>
      <c r="M32" s="70">
        <f t="shared" si="2"/>
        <v>0</v>
      </c>
      <c r="N32" s="71" t="str">
        <f t="shared" si="10"/>
        <v/>
      </c>
      <c r="O32" s="72"/>
    </row>
    <row r="33" spans="1:15" ht="18" x14ac:dyDescent="0.25">
      <c r="A33" s="202" t="s">
        <v>291</v>
      </c>
      <c r="B33" s="106">
        <v>1</v>
      </c>
      <c r="C33" s="104">
        <v>3800</v>
      </c>
      <c r="D33" s="387">
        <f t="shared" si="12"/>
        <v>3800</v>
      </c>
      <c r="E33" s="114"/>
      <c r="F33" s="108"/>
      <c r="G33" s="70">
        <f t="shared" si="1"/>
        <v>0</v>
      </c>
      <c r="H33" s="71" t="str">
        <f t="shared" si="5"/>
        <v/>
      </c>
      <c r="I33" s="72"/>
      <c r="J33" s="114"/>
      <c r="K33" s="73"/>
      <c r="L33" s="250"/>
      <c r="M33" s="70">
        <f t="shared" si="2"/>
        <v>0</v>
      </c>
      <c r="N33" s="71" t="str">
        <f t="shared" si="10"/>
        <v/>
      </c>
      <c r="O33" s="72"/>
    </row>
    <row r="34" spans="1:15" ht="35.25" customHeight="1" x14ac:dyDescent="0.25">
      <c r="A34" s="140" t="s">
        <v>585</v>
      </c>
      <c r="B34" s="106">
        <v>1</v>
      </c>
      <c r="C34" s="104">
        <v>2500</v>
      </c>
      <c r="D34" s="387">
        <f t="shared" si="12"/>
        <v>2500</v>
      </c>
      <c r="E34" s="114"/>
      <c r="F34" s="108"/>
      <c r="G34" s="70">
        <f t="shared" si="1"/>
        <v>0</v>
      </c>
      <c r="H34" s="71" t="str">
        <f t="shared" si="5"/>
        <v/>
      </c>
      <c r="I34" s="72"/>
      <c r="J34" s="114"/>
      <c r="K34" s="73"/>
      <c r="L34" s="250"/>
      <c r="M34" s="70">
        <f t="shared" si="2"/>
        <v>0</v>
      </c>
      <c r="N34" s="71" t="str">
        <f t="shared" si="10"/>
        <v/>
      </c>
      <c r="O34" s="72"/>
    </row>
    <row r="35" spans="1:15" ht="18" x14ac:dyDescent="0.25">
      <c r="A35" s="202" t="s">
        <v>587</v>
      </c>
      <c r="B35" s="106">
        <v>2</v>
      </c>
      <c r="C35" s="104">
        <v>12000</v>
      </c>
      <c r="D35" s="387">
        <f t="shared" si="12"/>
        <v>24000</v>
      </c>
      <c r="E35" s="114"/>
      <c r="F35" s="108"/>
      <c r="G35" s="70">
        <f t="shared" si="1"/>
        <v>0</v>
      </c>
      <c r="H35" s="71" t="str">
        <f t="shared" si="5"/>
        <v/>
      </c>
      <c r="I35" s="72"/>
      <c r="J35" s="114"/>
      <c r="K35" s="73"/>
      <c r="L35" s="250"/>
      <c r="M35" s="70">
        <f t="shared" si="2"/>
        <v>0</v>
      </c>
      <c r="N35" s="71" t="str">
        <f t="shared" si="10"/>
        <v/>
      </c>
      <c r="O35" s="72"/>
    </row>
    <row r="36" spans="1:15" ht="18" x14ac:dyDescent="0.25">
      <c r="A36" s="202" t="s">
        <v>588</v>
      </c>
      <c r="B36" s="112">
        <v>1</v>
      </c>
      <c r="C36" s="104">
        <v>14000</v>
      </c>
      <c r="D36" s="387">
        <v>14000</v>
      </c>
      <c r="E36" s="114"/>
      <c r="F36" s="108"/>
      <c r="G36" s="70">
        <f t="shared" si="1"/>
        <v>0</v>
      </c>
      <c r="H36" s="85" t="str">
        <f>IF(G36=0,"",IF(OR(G36-$D36&gt;0,G36-$D36&lt;0), (G36-$D36)/$D36, ""))</f>
        <v/>
      </c>
      <c r="I36" s="72"/>
      <c r="J36" s="114"/>
      <c r="K36" s="207"/>
      <c r="L36" s="250"/>
      <c r="M36" s="70">
        <f t="shared" si="2"/>
        <v>0</v>
      </c>
      <c r="N36" s="71" t="str">
        <f t="shared" si="10"/>
        <v/>
      </c>
      <c r="O36" s="327"/>
    </row>
    <row r="37" spans="1:15" ht="18" x14ac:dyDescent="0.25">
      <c r="A37" s="140" t="s">
        <v>293</v>
      </c>
      <c r="B37" s="106">
        <v>1</v>
      </c>
      <c r="C37" s="104">
        <v>13900</v>
      </c>
      <c r="D37" s="387">
        <f t="shared" ref="D37:D38" si="13">C37*B37</f>
        <v>13900</v>
      </c>
      <c r="E37" s="114"/>
      <c r="F37" s="108"/>
      <c r="G37" s="70">
        <f t="shared" si="1"/>
        <v>0</v>
      </c>
      <c r="H37" s="85" t="str">
        <f t="shared" ref="H37:H39" si="14">IF(G37=0,"",IF(OR(G37-$D37&gt;0,G37-$D37&lt;0), (G37-$D37)/$D37, ""))</f>
        <v/>
      </c>
      <c r="I37" s="72"/>
      <c r="J37" s="114"/>
      <c r="K37" s="207"/>
      <c r="L37" s="250"/>
      <c r="M37" s="70">
        <f t="shared" si="2"/>
        <v>0</v>
      </c>
      <c r="N37" s="71" t="str">
        <f t="shared" si="10"/>
        <v/>
      </c>
      <c r="O37" s="327"/>
    </row>
    <row r="38" spans="1:15" ht="18" x14ac:dyDescent="0.25">
      <c r="A38" s="140" t="s">
        <v>294</v>
      </c>
      <c r="B38" s="106">
        <v>1</v>
      </c>
      <c r="C38" s="104">
        <v>14000</v>
      </c>
      <c r="D38" s="387">
        <f t="shared" si="13"/>
        <v>14000</v>
      </c>
      <c r="E38" s="114"/>
      <c r="F38" s="108"/>
      <c r="G38" s="70">
        <f t="shared" si="1"/>
        <v>0</v>
      </c>
      <c r="H38" s="85" t="str">
        <f t="shared" si="14"/>
        <v/>
      </c>
      <c r="I38" s="72"/>
      <c r="J38" s="114"/>
      <c r="K38" s="207"/>
      <c r="L38" s="250"/>
      <c r="M38" s="70">
        <f t="shared" si="2"/>
        <v>0</v>
      </c>
      <c r="N38" s="71" t="str">
        <f t="shared" si="10"/>
        <v/>
      </c>
      <c r="O38" s="327"/>
    </row>
    <row r="39" spans="1:15" ht="18" x14ac:dyDescent="0.25">
      <c r="A39" s="202" t="s">
        <v>292</v>
      </c>
      <c r="B39" s="112">
        <v>1</v>
      </c>
      <c r="C39" s="104">
        <v>1800</v>
      </c>
      <c r="D39" s="387">
        <v>1800</v>
      </c>
      <c r="E39" s="114"/>
      <c r="F39" s="108"/>
      <c r="G39" s="70">
        <f t="shared" si="1"/>
        <v>0</v>
      </c>
      <c r="H39" s="85" t="str">
        <f t="shared" si="14"/>
        <v/>
      </c>
      <c r="I39" s="72"/>
      <c r="J39" s="114"/>
      <c r="K39" s="207"/>
      <c r="L39" s="250"/>
      <c r="M39" s="70">
        <f t="shared" si="2"/>
        <v>0</v>
      </c>
      <c r="N39" s="71" t="str">
        <f t="shared" si="10"/>
        <v/>
      </c>
      <c r="O39" s="327"/>
    </row>
    <row r="40" spans="1:15" ht="18" x14ac:dyDescent="0.25">
      <c r="A40" s="140" t="s">
        <v>589</v>
      </c>
      <c r="B40" s="106">
        <v>1</v>
      </c>
      <c r="C40" s="104">
        <v>4000</v>
      </c>
      <c r="D40" s="387">
        <f>C40*B40</f>
        <v>4000</v>
      </c>
      <c r="E40" s="114"/>
      <c r="F40" s="108"/>
      <c r="G40" s="70">
        <f t="shared" si="1"/>
        <v>0</v>
      </c>
      <c r="H40" s="85" t="str">
        <f>IF(G40=0,"",IF(OR(G40-$D40&gt;0,G40-$D40&lt;0), (G40-$D40)/$D40, ""))</f>
        <v/>
      </c>
      <c r="I40" s="72"/>
      <c r="J40" s="114"/>
      <c r="K40" s="207"/>
      <c r="L40" s="250"/>
      <c r="M40" s="70">
        <f t="shared" si="2"/>
        <v>0</v>
      </c>
      <c r="N40" s="71" t="str">
        <f t="shared" si="10"/>
        <v/>
      </c>
      <c r="O40" s="327"/>
    </row>
    <row r="41" spans="1:15" ht="18" x14ac:dyDescent="0.25">
      <c r="A41" s="202" t="s">
        <v>295</v>
      </c>
      <c r="B41" s="106">
        <v>1</v>
      </c>
      <c r="C41" s="104">
        <v>15500</v>
      </c>
      <c r="D41" s="387">
        <f t="shared" ref="D41:D44" si="15">C41*B41</f>
        <v>15500</v>
      </c>
      <c r="E41" s="114"/>
      <c r="F41" s="108"/>
      <c r="G41" s="70">
        <f t="shared" si="1"/>
        <v>0</v>
      </c>
      <c r="H41" s="85" t="str">
        <f t="shared" ref="H41" si="16">IF(G41=0,"",IF(OR(G41-$D41&gt;0,G41-$D41&lt;0), (G41-$D41)/$D41, ""))</f>
        <v/>
      </c>
      <c r="I41" s="72"/>
      <c r="J41" s="114"/>
      <c r="K41" s="207"/>
      <c r="L41" s="250"/>
      <c r="M41" s="70">
        <f t="shared" si="2"/>
        <v>0</v>
      </c>
      <c r="N41" s="71" t="str">
        <f t="shared" si="10"/>
        <v/>
      </c>
      <c r="O41" s="327"/>
    </row>
    <row r="42" spans="1:15" ht="18" x14ac:dyDescent="0.25">
      <c r="A42" s="202" t="s">
        <v>297</v>
      </c>
      <c r="B42" s="106">
        <v>1</v>
      </c>
      <c r="C42" s="104">
        <v>6500</v>
      </c>
      <c r="D42" s="387">
        <f t="shared" si="15"/>
        <v>6500</v>
      </c>
      <c r="E42" s="114"/>
      <c r="F42" s="108"/>
      <c r="G42" s="70">
        <f t="shared" si="1"/>
        <v>0</v>
      </c>
      <c r="H42" s="85" t="str">
        <f t="shared" ref="H42:H51" si="17">IF(G42=0,"",IF(OR(G42-$D42&gt;0,G42-$D42&lt;0), (G42-$D42)/$D42, ""))</f>
        <v/>
      </c>
      <c r="I42" s="72"/>
      <c r="J42" s="114"/>
      <c r="K42" s="207"/>
      <c r="L42" s="250"/>
      <c r="M42" s="70">
        <f t="shared" si="2"/>
        <v>0</v>
      </c>
      <c r="N42" s="71" t="str">
        <f t="shared" si="10"/>
        <v/>
      </c>
      <c r="O42" s="327"/>
    </row>
    <row r="43" spans="1:15" ht="18" x14ac:dyDescent="0.25">
      <c r="A43" s="202" t="s">
        <v>590</v>
      </c>
      <c r="B43" s="106">
        <v>2</v>
      </c>
      <c r="C43" s="104">
        <v>400</v>
      </c>
      <c r="D43" s="387">
        <f t="shared" si="15"/>
        <v>800</v>
      </c>
      <c r="E43" s="114"/>
      <c r="F43" s="108"/>
      <c r="G43" s="70">
        <f t="shared" si="1"/>
        <v>0</v>
      </c>
      <c r="H43" s="85" t="str">
        <f t="shared" si="17"/>
        <v/>
      </c>
      <c r="I43" s="72"/>
      <c r="J43" s="114"/>
      <c r="K43" s="207"/>
      <c r="L43" s="250"/>
      <c r="M43" s="70">
        <f t="shared" si="2"/>
        <v>0</v>
      </c>
      <c r="N43" s="71" t="str">
        <f t="shared" si="10"/>
        <v/>
      </c>
      <c r="O43" s="327"/>
    </row>
    <row r="44" spans="1:15" ht="18" x14ac:dyDescent="0.25">
      <c r="A44" s="202" t="s">
        <v>296</v>
      </c>
      <c r="B44" s="106">
        <v>2</v>
      </c>
      <c r="C44" s="104">
        <v>700</v>
      </c>
      <c r="D44" s="387">
        <f t="shared" si="15"/>
        <v>1400</v>
      </c>
      <c r="E44" s="114"/>
      <c r="F44" s="108"/>
      <c r="G44" s="70">
        <f t="shared" si="1"/>
        <v>0</v>
      </c>
      <c r="H44" s="85" t="str">
        <f t="shared" si="17"/>
        <v/>
      </c>
      <c r="I44" s="72"/>
      <c r="J44" s="114"/>
      <c r="K44" s="207"/>
      <c r="L44" s="250"/>
      <c r="M44" s="70">
        <f t="shared" si="2"/>
        <v>0</v>
      </c>
      <c r="N44" s="71" t="str">
        <f t="shared" si="10"/>
        <v/>
      </c>
      <c r="O44" s="327"/>
    </row>
    <row r="45" spans="1:15" ht="18" x14ac:dyDescent="0.25">
      <c r="A45" s="203" t="s">
        <v>451</v>
      </c>
      <c r="B45" s="131">
        <v>1</v>
      </c>
      <c r="C45" s="287">
        <v>1500</v>
      </c>
      <c r="D45" s="387">
        <v>1500</v>
      </c>
      <c r="E45" s="114"/>
      <c r="F45" s="108"/>
      <c r="G45" s="70">
        <f t="shared" si="1"/>
        <v>0</v>
      </c>
      <c r="H45" s="85" t="str">
        <f t="shared" si="17"/>
        <v/>
      </c>
      <c r="I45" s="72"/>
      <c r="J45" s="114"/>
      <c r="K45" s="207"/>
      <c r="L45" s="250"/>
      <c r="M45" s="70">
        <f t="shared" si="2"/>
        <v>0</v>
      </c>
      <c r="N45" s="71" t="str">
        <f t="shared" si="10"/>
        <v/>
      </c>
      <c r="O45" s="327"/>
    </row>
    <row r="46" spans="1:15" ht="18" x14ac:dyDescent="0.25">
      <c r="A46" s="203" t="s">
        <v>452</v>
      </c>
      <c r="B46" s="131">
        <v>1</v>
      </c>
      <c r="C46" s="287">
        <v>500</v>
      </c>
      <c r="D46" s="387">
        <v>500</v>
      </c>
      <c r="E46" s="114"/>
      <c r="F46" s="108"/>
      <c r="G46" s="70">
        <f t="shared" si="1"/>
        <v>0</v>
      </c>
      <c r="H46" s="85" t="str">
        <f t="shared" si="17"/>
        <v/>
      </c>
      <c r="I46" s="72"/>
      <c r="J46" s="114"/>
      <c r="K46" s="207"/>
      <c r="L46" s="250"/>
      <c r="M46" s="70">
        <f t="shared" si="2"/>
        <v>0</v>
      </c>
      <c r="N46" s="71" t="str">
        <f t="shared" si="10"/>
        <v/>
      </c>
      <c r="O46" s="88"/>
    </row>
    <row r="47" spans="1:15" ht="18" x14ac:dyDescent="0.25">
      <c r="A47" s="203" t="s">
        <v>453</v>
      </c>
      <c r="B47" s="131">
        <v>1</v>
      </c>
      <c r="C47" s="287">
        <v>3000</v>
      </c>
      <c r="D47" s="387">
        <v>3000</v>
      </c>
      <c r="E47" s="114"/>
      <c r="F47" s="108"/>
      <c r="G47" s="70">
        <f t="shared" si="1"/>
        <v>0</v>
      </c>
      <c r="H47" s="85" t="str">
        <f t="shared" si="17"/>
        <v/>
      </c>
      <c r="I47" s="72"/>
      <c r="J47" s="114"/>
      <c r="K47" s="207"/>
      <c r="L47" s="250"/>
      <c r="M47" s="70">
        <f t="shared" si="2"/>
        <v>0</v>
      </c>
      <c r="N47" s="71" t="str">
        <f t="shared" si="10"/>
        <v/>
      </c>
      <c r="O47" s="88"/>
    </row>
    <row r="48" spans="1:15" ht="36" x14ac:dyDescent="0.25">
      <c r="A48" s="204" t="s">
        <v>454</v>
      </c>
      <c r="B48" s="131">
        <v>1</v>
      </c>
      <c r="C48" s="287">
        <v>1000</v>
      </c>
      <c r="D48" s="387">
        <v>1000</v>
      </c>
      <c r="E48" s="114"/>
      <c r="F48" s="108"/>
      <c r="G48" s="70">
        <f t="shared" si="1"/>
        <v>0</v>
      </c>
      <c r="H48" s="85" t="str">
        <f t="shared" si="17"/>
        <v/>
      </c>
      <c r="I48" s="72"/>
      <c r="J48" s="114"/>
      <c r="K48" s="207"/>
      <c r="L48" s="250"/>
      <c r="M48" s="70">
        <f t="shared" si="2"/>
        <v>0</v>
      </c>
      <c r="N48" s="71" t="str">
        <f t="shared" si="10"/>
        <v/>
      </c>
      <c r="O48" s="88"/>
    </row>
    <row r="49" spans="1:15" ht="36" x14ac:dyDescent="0.25">
      <c r="A49" s="204" t="s">
        <v>455</v>
      </c>
      <c r="B49" s="131">
        <v>1</v>
      </c>
      <c r="C49" s="287">
        <v>3000</v>
      </c>
      <c r="D49" s="387">
        <v>3000</v>
      </c>
      <c r="E49" s="114"/>
      <c r="F49" s="108"/>
      <c r="G49" s="70">
        <f t="shared" si="1"/>
        <v>0</v>
      </c>
      <c r="H49" s="85" t="str">
        <f t="shared" si="17"/>
        <v/>
      </c>
      <c r="I49" s="72"/>
      <c r="J49" s="114"/>
      <c r="K49" s="207"/>
      <c r="L49" s="250"/>
      <c r="M49" s="70">
        <f t="shared" si="2"/>
        <v>0</v>
      </c>
      <c r="N49" s="71" t="str">
        <f t="shared" si="10"/>
        <v/>
      </c>
      <c r="O49" s="88"/>
    </row>
    <row r="50" spans="1:15" ht="90" x14ac:dyDescent="0.25">
      <c r="A50" s="204" t="s">
        <v>456</v>
      </c>
      <c r="B50" s="131">
        <v>1</v>
      </c>
      <c r="C50" s="287">
        <v>3500</v>
      </c>
      <c r="D50" s="387">
        <v>3500</v>
      </c>
      <c r="E50" s="114"/>
      <c r="F50" s="108"/>
      <c r="G50" s="70">
        <f t="shared" si="1"/>
        <v>0</v>
      </c>
      <c r="H50" s="85" t="str">
        <f t="shared" si="17"/>
        <v/>
      </c>
      <c r="I50" s="72"/>
      <c r="J50" s="114"/>
      <c r="K50" s="207"/>
      <c r="L50" s="250"/>
      <c r="M50" s="70">
        <f t="shared" si="2"/>
        <v>0</v>
      </c>
      <c r="N50" s="71" t="str">
        <f t="shared" si="10"/>
        <v/>
      </c>
      <c r="O50" s="88"/>
    </row>
    <row r="51" spans="1:15" ht="18" x14ac:dyDescent="0.25">
      <c r="A51" s="202" t="s">
        <v>539</v>
      </c>
      <c r="B51" s="106">
        <v>1</v>
      </c>
      <c r="C51" s="104">
        <v>4570</v>
      </c>
      <c r="D51" s="387">
        <f>C51*B51</f>
        <v>4570</v>
      </c>
      <c r="E51" s="114"/>
      <c r="F51" s="108"/>
      <c r="G51" s="70">
        <f t="shared" si="1"/>
        <v>0</v>
      </c>
      <c r="H51" s="85" t="str">
        <f t="shared" si="17"/>
        <v/>
      </c>
      <c r="I51" s="72"/>
      <c r="J51" s="114"/>
      <c r="K51" s="207"/>
      <c r="L51" s="250"/>
      <c r="M51" s="70">
        <f t="shared" si="2"/>
        <v>0</v>
      </c>
      <c r="N51" s="71" t="str">
        <f t="shared" si="10"/>
        <v/>
      </c>
      <c r="O51" s="88"/>
    </row>
    <row r="52" spans="1:15" ht="21" customHeight="1" x14ac:dyDescent="0.25">
      <c r="A52" s="140" t="s">
        <v>453</v>
      </c>
      <c r="B52" s="106">
        <v>1</v>
      </c>
      <c r="C52" s="104">
        <v>2860</v>
      </c>
      <c r="D52" s="387">
        <f>C52*B52</f>
        <v>2860</v>
      </c>
      <c r="E52" s="114"/>
      <c r="F52" s="108"/>
      <c r="G52" s="70">
        <f t="shared" si="1"/>
        <v>0</v>
      </c>
      <c r="H52" s="85" t="str">
        <f>IF(G52=0,"",IF(OR(G52-$D51&gt;0,G52-$D51&lt;0), (G52-$D51)/$D51, ""))</f>
        <v/>
      </c>
      <c r="I52" s="72"/>
      <c r="J52" s="114"/>
      <c r="K52" s="207"/>
      <c r="L52" s="250"/>
      <c r="M52" s="70">
        <f t="shared" si="2"/>
        <v>0</v>
      </c>
      <c r="N52" s="71" t="str">
        <f t="shared" si="10"/>
        <v/>
      </c>
      <c r="O52" s="327"/>
    </row>
    <row r="53" spans="1:15" ht="18" x14ac:dyDescent="0.25">
      <c r="A53" s="203" t="s">
        <v>458</v>
      </c>
      <c r="B53" s="131">
        <v>1</v>
      </c>
      <c r="C53" s="287">
        <v>1000</v>
      </c>
      <c r="D53" s="400">
        <v>1000</v>
      </c>
      <c r="E53" s="114"/>
      <c r="F53" s="108"/>
      <c r="G53" s="70">
        <f t="shared" si="1"/>
        <v>0</v>
      </c>
      <c r="H53" s="85" t="str">
        <f>IF(G53=0,"",IF(OR(G53-$D52&gt;0,G53-$D52&lt;0), (G53-$D52)/$D52, ""))</f>
        <v/>
      </c>
      <c r="I53" s="72"/>
      <c r="J53" s="114"/>
      <c r="K53" s="207"/>
      <c r="L53" s="250"/>
      <c r="M53" s="70">
        <f t="shared" si="2"/>
        <v>0</v>
      </c>
      <c r="N53" s="71" t="str">
        <f t="shared" si="10"/>
        <v/>
      </c>
      <c r="O53" s="327"/>
    </row>
    <row r="54" spans="1:15" ht="18" x14ac:dyDescent="0.25">
      <c r="A54" s="203" t="s">
        <v>459</v>
      </c>
      <c r="B54" s="131">
        <v>1</v>
      </c>
      <c r="C54" s="287">
        <v>750</v>
      </c>
      <c r="D54" s="387">
        <v>750</v>
      </c>
      <c r="E54" s="114"/>
      <c r="F54" s="108"/>
      <c r="G54" s="70">
        <f t="shared" si="1"/>
        <v>0</v>
      </c>
      <c r="H54" s="85" t="str">
        <f t="shared" ref="H54:H70" si="18">IF(G54=0,"",IF(OR(G54-$D54&gt;0,G54-$D54&lt;0), (G54-$D54)/$D54, ""))</f>
        <v/>
      </c>
      <c r="I54" s="72"/>
      <c r="J54" s="114"/>
      <c r="K54" s="207"/>
      <c r="L54" s="250"/>
      <c r="M54" s="70">
        <f t="shared" si="2"/>
        <v>0</v>
      </c>
      <c r="N54" s="71" t="str">
        <f t="shared" si="10"/>
        <v/>
      </c>
      <c r="O54" s="327"/>
    </row>
    <row r="55" spans="1:15" ht="18" x14ac:dyDescent="0.25">
      <c r="A55" s="203" t="s">
        <v>460</v>
      </c>
      <c r="B55" s="131">
        <v>1</v>
      </c>
      <c r="C55" s="287">
        <v>7000</v>
      </c>
      <c r="D55" s="387">
        <v>7000</v>
      </c>
      <c r="E55" s="114"/>
      <c r="F55" s="108"/>
      <c r="G55" s="70">
        <f t="shared" si="1"/>
        <v>0</v>
      </c>
      <c r="H55" s="85" t="str">
        <f t="shared" si="18"/>
        <v/>
      </c>
      <c r="I55" s="72"/>
      <c r="J55" s="114"/>
      <c r="K55" s="207"/>
      <c r="L55" s="250"/>
      <c r="M55" s="70">
        <f t="shared" si="2"/>
        <v>0</v>
      </c>
      <c r="N55" s="71" t="str">
        <f t="shared" si="10"/>
        <v/>
      </c>
      <c r="O55" s="327"/>
    </row>
    <row r="56" spans="1:15" ht="18" x14ac:dyDescent="0.25">
      <c r="A56" s="203" t="s">
        <v>461</v>
      </c>
      <c r="B56" s="131">
        <v>1</v>
      </c>
      <c r="C56" s="287">
        <v>1000</v>
      </c>
      <c r="D56" s="387">
        <v>1000</v>
      </c>
      <c r="E56" s="114"/>
      <c r="F56" s="108"/>
      <c r="G56" s="70">
        <f t="shared" si="1"/>
        <v>0</v>
      </c>
      <c r="H56" s="85" t="str">
        <f t="shared" si="18"/>
        <v/>
      </c>
      <c r="I56" s="72"/>
      <c r="J56" s="114"/>
      <c r="K56" s="207"/>
      <c r="L56" s="250"/>
      <c r="M56" s="70">
        <f t="shared" si="2"/>
        <v>0</v>
      </c>
      <c r="N56" s="71" t="str">
        <f t="shared" si="10"/>
        <v/>
      </c>
      <c r="O56" s="327"/>
    </row>
    <row r="57" spans="1:15" ht="18" x14ac:dyDescent="0.25">
      <c r="A57" s="203" t="s">
        <v>462</v>
      </c>
      <c r="B57" s="131">
        <v>1</v>
      </c>
      <c r="C57" s="287">
        <v>695</v>
      </c>
      <c r="D57" s="388">
        <f>C57*B57</f>
        <v>695</v>
      </c>
      <c r="E57" s="114"/>
      <c r="F57" s="108"/>
      <c r="G57" s="70">
        <f t="shared" si="1"/>
        <v>0</v>
      </c>
      <c r="H57" s="85" t="str">
        <f t="shared" si="18"/>
        <v/>
      </c>
      <c r="I57" s="72"/>
      <c r="J57" s="114"/>
      <c r="K57" s="207"/>
      <c r="L57" s="250"/>
      <c r="M57" s="70">
        <f t="shared" si="2"/>
        <v>0</v>
      </c>
      <c r="N57" s="71" t="str">
        <f t="shared" si="10"/>
        <v/>
      </c>
      <c r="O57" s="88"/>
    </row>
    <row r="58" spans="1:15" ht="18" x14ac:dyDescent="0.25">
      <c r="A58" s="203" t="s">
        <v>463</v>
      </c>
      <c r="B58" s="131">
        <v>1</v>
      </c>
      <c r="C58" s="287">
        <v>250</v>
      </c>
      <c r="D58" s="388">
        <f>C58*B58</f>
        <v>250</v>
      </c>
      <c r="E58" s="114"/>
      <c r="F58" s="108"/>
      <c r="G58" s="70">
        <f t="shared" ref="G58:G70" si="19">F58*C58</f>
        <v>0</v>
      </c>
      <c r="H58" s="85" t="str">
        <f t="shared" si="18"/>
        <v/>
      </c>
      <c r="I58" s="72"/>
      <c r="J58" s="114"/>
      <c r="K58" s="207"/>
      <c r="L58" s="250"/>
      <c r="M58" s="70">
        <f t="shared" ref="M58:M70" si="20">IFERROR(L58*C58,"")</f>
        <v>0</v>
      </c>
      <c r="N58" s="71" t="str">
        <f t="shared" si="10"/>
        <v/>
      </c>
      <c r="O58" s="88"/>
    </row>
    <row r="59" spans="1:15" ht="18" x14ac:dyDescent="0.25">
      <c r="A59" s="203" t="s">
        <v>464</v>
      </c>
      <c r="B59" s="131">
        <v>1</v>
      </c>
      <c r="C59" s="287">
        <v>300</v>
      </c>
      <c r="D59" s="388">
        <f>C59*B59</f>
        <v>300</v>
      </c>
      <c r="E59" s="114"/>
      <c r="F59" s="108"/>
      <c r="G59" s="70">
        <f t="shared" si="19"/>
        <v>0</v>
      </c>
      <c r="H59" s="85" t="str">
        <f t="shared" si="18"/>
        <v/>
      </c>
      <c r="I59" s="72"/>
      <c r="J59" s="114"/>
      <c r="K59" s="207"/>
      <c r="L59" s="250"/>
      <c r="M59" s="70">
        <f t="shared" si="20"/>
        <v>0</v>
      </c>
      <c r="N59" s="71" t="str">
        <f t="shared" si="10"/>
        <v/>
      </c>
      <c r="O59" s="88"/>
    </row>
    <row r="60" spans="1:15" ht="18" x14ac:dyDescent="0.25">
      <c r="A60" s="203" t="s">
        <v>465</v>
      </c>
      <c r="B60" s="131">
        <v>1</v>
      </c>
      <c r="C60" s="287">
        <v>200</v>
      </c>
      <c r="D60" s="388">
        <f>C60*B60</f>
        <v>200</v>
      </c>
      <c r="E60" s="114"/>
      <c r="F60" s="108"/>
      <c r="G60" s="70">
        <f t="shared" si="19"/>
        <v>0</v>
      </c>
      <c r="H60" s="85" t="str">
        <f t="shared" si="18"/>
        <v/>
      </c>
      <c r="I60" s="72"/>
      <c r="J60" s="114"/>
      <c r="K60" s="207"/>
      <c r="L60" s="250"/>
      <c r="M60" s="70">
        <f t="shared" si="20"/>
        <v>0</v>
      </c>
      <c r="N60" s="71" t="str">
        <f t="shared" si="10"/>
        <v/>
      </c>
      <c r="O60" s="88"/>
    </row>
    <row r="61" spans="1:15" ht="18" x14ac:dyDescent="0.25">
      <c r="A61" s="203" t="s">
        <v>131</v>
      </c>
      <c r="B61" s="131">
        <v>1</v>
      </c>
      <c r="C61" s="287">
        <v>1800</v>
      </c>
      <c r="D61" s="388">
        <v>1800</v>
      </c>
      <c r="E61" s="114"/>
      <c r="F61" s="108"/>
      <c r="G61" s="70">
        <f t="shared" si="19"/>
        <v>0</v>
      </c>
      <c r="H61" s="85" t="str">
        <f t="shared" si="18"/>
        <v/>
      </c>
      <c r="I61" s="72"/>
      <c r="J61" s="114"/>
      <c r="K61" s="207"/>
      <c r="L61" s="250"/>
      <c r="M61" s="70">
        <f t="shared" si="20"/>
        <v>0</v>
      </c>
      <c r="N61" s="71" t="str">
        <f t="shared" si="10"/>
        <v/>
      </c>
      <c r="O61" s="88"/>
    </row>
    <row r="62" spans="1:15" ht="18" x14ac:dyDescent="0.25">
      <c r="A62" s="203" t="s">
        <v>466</v>
      </c>
      <c r="B62" s="131">
        <v>1</v>
      </c>
      <c r="C62" s="287">
        <v>300</v>
      </c>
      <c r="D62" s="387">
        <v>300</v>
      </c>
      <c r="E62" s="114"/>
      <c r="F62" s="108"/>
      <c r="G62" s="70">
        <f t="shared" si="19"/>
        <v>0</v>
      </c>
      <c r="H62" s="85" t="str">
        <f t="shared" si="18"/>
        <v/>
      </c>
      <c r="I62" s="72"/>
      <c r="J62" s="114"/>
      <c r="K62" s="207"/>
      <c r="L62" s="250"/>
      <c r="M62" s="70">
        <f t="shared" si="20"/>
        <v>0</v>
      </c>
      <c r="N62" s="71" t="str">
        <f t="shared" si="10"/>
        <v/>
      </c>
      <c r="O62" s="327"/>
    </row>
    <row r="63" spans="1:15" ht="18" x14ac:dyDescent="0.25">
      <c r="A63" s="204" t="s">
        <v>467</v>
      </c>
      <c r="B63" s="131">
        <v>1</v>
      </c>
      <c r="C63" s="287">
        <v>2800</v>
      </c>
      <c r="D63" s="387">
        <v>2800</v>
      </c>
      <c r="E63" s="114"/>
      <c r="F63" s="108"/>
      <c r="G63" s="70">
        <f t="shared" si="19"/>
        <v>0</v>
      </c>
      <c r="H63" s="85" t="str">
        <f t="shared" si="18"/>
        <v/>
      </c>
      <c r="I63" s="72"/>
      <c r="J63" s="114"/>
      <c r="K63" s="207"/>
      <c r="L63" s="250"/>
      <c r="M63" s="70">
        <f t="shared" si="20"/>
        <v>0</v>
      </c>
      <c r="N63" s="71" t="str">
        <f t="shared" si="10"/>
        <v/>
      </c>
      <c r="O63" s="327"/>
    </row>
    <row r="64" spans="1:15" ht="36" x14ac:dyDescent="0.25">
      <c r="A64" s="205" t="s">
        <v>468</v>
      </c>
      <c r="B64" s="131">
        <v>1</v>
      </c>
      <c r="C64" s="287">
        <v>4000</v>
      </c>
      <c r="D64" s="400">
        <v>4000</v>
      </c>
      <c r="E64" s="114"/>
      <c r="F64" s="108"/>
      <c r="G64" s="70">
        <f t="shared" si="19"/>
        <v>0</v>
      </c>
      <c r="H64" s="85" t="str">
        <f t="shared" si="18"/>
        <v/>
      </c>
      <c r="I64" s="72"/>
      <c r="J64" s="114"/>
      <c r="K64" s="207"/>
      <c r="L64" s="250"/>
      <c r="M64" s="70">
        <f t="shared" si="20"/>
        <v>0</v>
      </c>
      <c r="N64" s="71" t="str">
        <f t="shared" si="10"/>
        <v/>
      </c>
      <c r="O64" s="327"/>
    </row>
    <row r="65" spans="1:16" ht="18" x14ac:dyDescent="0.25">
      <c r="A65" s="202" t="s">
        <v>479</v>
      </c>
      <c r="B65" s="106">
        <v>1</v>
      </c>
      <c r="C65" s="104">
        <v>1500</v>
      </c>
      <c r="D65" s="387">
        <v>1500</v>
      </c>
      <c r="E65" s="114"/>
      <c r="F65" s="108"/>
      <c r="G65" s="70">
        <f t="shared" si="19"/>
        <v>0</v>
      </c>
      <c r="H65" s="85" t="str">
        <f t="shared" si="18"/>
        <v/>
      </c>
      <c r="I65" s="72"/>
      <c r="J65" s="114"/>
      <c r="K65" s="207"/>
      <c r="L65" s="250"/>
      <c r="M65" s="70">
        <f t="shared" si="20"/>
        <v>0</v>
      </c>
      <c r="N65" s="71" t="str">
        <f t="shared" si="10"/>
        <v/>
      </c>
      <c r="O65" s="327"/>
    </row>
    <row r="66" spans="1:16" ht="18" x14ac:dyDescent="0.25">
      <c r="A66" s="202" t="s">
        <v>559</v>
      </c>
      <c r="B66" s="106">
        <v>1</v>
      </c>
      <c r="C66" s="104">
        <v>1500</v>
      </c>
      <c r="D66" s="387">
        <f t="shared" ref="D66" si="21">C66*B66</f>
        <v>1500</v>
      </c>
      <c r="E66" s="114"/>
      <c r="F66" s="108"/>
      <c r="G66" s="70">
        <f t="shared" si="19"/>
        <v>0</v>
      </c>
      <c r="H66" s="85" t="str">
        <f t="shared" si="18"/>
        <v/>
      </c>
      <c r="I66" s="72"/>
      <c r="J66" s="114"/>
      <c r="K66" s="207"/>
      <c r="L66" s="250"/>
      <c r="M66" s="70">
        <f t="shared" si="20"/>
        <v>0</v>
      </c>
      <c r="N66" s="71" t="str">
        <f t="shared" si="10"/>
        <v/>
      </c>
      <c r="O66" s="327"/>
    </row>
    <row r="67" spans="1:16" ht="18" x14ac:dyDescent="0.25">
      <c r="A67" s="83" t="s">
        <v>535</v>
      </c>
      <c r="B67" s="106">
        <v>1</v>
      </c>
      <c r="C67" s="104">
        <v>6000</v>
      </c>
      <c r="D67" s="387">
        <f>C67*B67</f>
        <v>6000</v>
      </c>
      <c r="E67" s="114"/>
      <c r="F67" s="108"/>
      <c r="G67" s="70">
        <f t="shared" si="19"/>
        <v>0</v>
      </c>
      <c r="H67" s="85" t="str">
        <f t="shared" si="18"/>
        <v/>
      </c>
      <c r="I67" s="72"/>
      <c r="J67" s="114"/>
      <c r="K67" s="207"/>
      <c r="L67" s="250"/>
      <c r="M67" s="70">
        <f t="shared" si="20"/>
        <v>0</v>
      </c>
      <c r="N67" s="71" t="str">
        <f t="shared" si="10"/>
        <v/>
      </c>
      <c r="O67" s="327"/>
    </row>
    <row r="68" spans="1:16" ht="36" x14ac:dyDescent="0.25">
      <c r="A68" s="204" t="s">
        <v>469</v>
      </c>
      <c r="B68" s="131">
        <v>1</v>
      </c>
      <c r="C68" s="287">
        <v>3800</v>
      </c>
      <c r="D68" s="387">
        <v>3800</v>
      </c>
      <c r="E68" s="114"/>
      <c r="F68" s="108"/>
      <c r="G68" s="70">
        <f t="shared" si="19"/>
        <v>0</v>
      </c>
      <c r="H68" s="85" t="str">
        <f t="shared" si="18"/>
        <v/>
      </c>
      <c r="I68" s="72"/>
      <c r="J68" s="114"/>
      <c r="K68" s="207"/>
      <c r="L68" s="250"/>
      <c r="M68" s="70">
        <f t="shared" si="20"/>
        <v>0</v>
      </c>
      <c r="N68" s="71" t="str">
        <f t="shared" si="10"/>
        <v/>
      </c>
      <c r="O68" s="327"/>
    </row>
    <row r="69" spans="1:16" ht="36" x14ac:dyDescent="0.25">
      <c r="A69" s="209" t="s">
        <v>557</v>
      </c>
      <c r="B69" s="131">
        <v>1</v>
      </c>
      <c r="C69" s="287">
        <v>4000</v>
      </c>
      <c r="D69" s="388">
        <f>C69*B69</f>
        <v>4000</v>
      </c>
      <c r="E69" s="69"/>
      <c r="F69" s="108"/>
      <c r="G69" s="70">
        <f t="shared" si="19"/>
        <v>0</v>
      </c>
      <c r="H69" s="85" t="str">
        <f t="shared" si="18"/>
        <v/>
      </c>
      <c r="I69" s="72"/>
      <c r="J69" s="69"/>
      <c r="K69" s="134"/>
      <c r="L69" s="250"/>
      <c r="M69" s="70">
        <f t="shared" si="20"/>
        <v>0</v>
      </c>
      <c r="N69" s="71" t="str">
        <f t="shared" si="10"/>
        <v/>
      </c>
      <c r="O69" s="88"/>
      <c r="P69" s="69"/>
    </row>
    <row r="70" spans="1:16" ht="18.75" thickBot="1" x14ac:dyDescent="0.3">
      <c r="A70" s="376" t="s">
        <v>556</v>
      </c>
      <c r="B70" s="393">
        <v>1</v>
      </c>
      <c r="C70" s="394">
        <v>2500</v>
      </c>
      <c r="D70" s="389">
        <f>C70*B70</f>
        <v>2500</v>
      </c>
      <c r="E70" s="69"/>
      <c r="F70" s="343"/>
      <c r="G70" s="371">
        <f t="shared" si="19"/>
        <v>0</v>
      </c>
      <c r="H70" s="373" t="str">
        <f t="shared" si="18"/>
        <v/>
      </c>
      <c r="I70" s="180"/>
      <c r="J70" s="69"/>
      <c r="K70" s="229"/>
      <c r="L70" s="378"/>
      <c r="M70" s="371">
        <f t="shared" si="20"/>
        <v>0</v>
      </c>
      <c r="N70" s="379" t="str">
        <f t="shared" ref="N70" si="22">IF(M70=0,"",IF(OR(M70-$D70&gt;0,M70-$D70&lt;0), (M70-$D70)/$D70, ""))</f>
        <v/>
      </c>
      <c r="O70" s="182"/>
      <c r="P70" s="69"/>
    </row>
    <row r="71" spans="1:16" ht="18.75" thickBot="1" x14ac:dyDescent="0.3">
      <c r="A71" s="377" t="s">
        <v>47</v>
      </c>
      <c r="B71" s="363"/>
      <c r="C71" s="395"/>
      <c r="D71" s="401">
        <f>SUM(D5:D70)</f>
        <v>430421</v>
      </c>
      <c r="E71" s="114"/>
      <c r="F71" s="324"/>
      <c r="G71" s="245">
        <f>SUM(G5:G70)</f>
        <v>9250</v>
      </c>
      <c r="H71" s="374">
        <f t="shared" ref="H71" si="23">IF(G71=0,"",IF(OR(G71-$D71&gt;0,G71-$D71&lt;0), (G71-$D71)/$D71, ""))</f>
        <v>-0.97850941287715976</v>
      </c>
      <c r="I71" s="375"/>
      <c r="J71" s="114"/>
      <c r="K71" s="230"/>
      <c r="L71" s="245"/>
      <c r="M71" s="380">
        <f>SUM(M5:M70)</f>
        <v>0</v>
      </c>
      <c r="N71" s="374" t="str">
        <f>IFERROR(IF(M71=0,"",IF(OR(M71-$D71&gt;0,M71-$D71&lt;0), (M71-$D71)/$D71, "")),"")</f>
        <v/>
      </c>
      <c r="O71" s="372"/>
    </row>
    <row r="72" spans="1:16" ht="18" x14ac:dyDescent="0.25">
      <c r="A72" s="208"/>
      <c r="B72" s="249"/>
      <c r="C72" s="396"/>
      <c r="D72" s="402"/>
      <c r="E72" s="61"/>
      <c r="F72" s="249"/>
      <c r="G72" s="249"/>
      <c r="H72" s="208"/>
      <c r="I72" s="208"/>
      <c r="J72" s="61"/>
      <c r="K72" s="208"/>
      <c r="L72" s="249"/>
      <c r="M72" s="208"/>
      <c r="N72" s="208"/>
      <c r="O72" s="208"/>
    </row>
    <row r="73" spans="1:16" ht="18.75" thickBot="1" x14ac:dyDescent="0.3">
      <c r="A73" s="208"/>
      <c r="B73" s="249"/>
      <c r="C73" s="396"/>
      <c r="D73" s="402"/>
      <c r="E73" s="208"/>
      <c r="F73" s="249"/>
      <c r="G73" s="249"/>
      <c r="H73" s="208"/>
      <c r="I73" s="208"/>
      <c r="J73" s="208"/>
      <c r="K73" s="208"/>
      <c r="L73" s="249"/>
      <c r="M73" s="208"/>
      <c r="N73" s="208"/>
      <c r="O73" s="208"/>
    </row>
    <row r="74" spans="1:16" ht="22.5" customHeight="1" thickBot="1" x14ac:dyDescent="0.3">
      <c r="A74" s="234" t="s">
        <v>581</v>
      </c>
      <c r="B74" s="397"/>
      <c r="C74" s="398"/>
      <c r="D74" s="403"/>
      <c r="E74" s="208"/>
      <c r="F74" s="249"/>
      <c r="G74" s="249"/>
      <c r="H74" s="208"/>
      <c r="I74" s="208"/>
      <c r="J74" s="208"/>
      <c r="L74" s="22"/>
    </row>
    <row r="75" spans="1:16" ht="18" x14ac:dyDescent="0.25">
      <c r="A75" s="208"/>
      <c r="B75" s="249"/>
      <c r="C75" s="396"/>
      <c r="D75" s="402"/>
      <c r="E75" s="208"/>
      <c r="F75" s="249"/>
      <c r="G75" s="249"/>
      <c r="H75" s="208"/>
      <c r="I75" s="208"/>
      <c r="J75" s="208"/>
      <c r="L75" s="22"/>
    </row>
    <row r="76" spans="1:16" ht="18" x14ac:dyDescent="0.25">
      <c r="A76" s="208"/>
      <c r="B76" s="249"/>
      <c r="C76" s="396"/>
      <c r="D76" s="402"/>
      <c r="E76" s="208"/>
      <c r="F76" s="249"/>
      <c r="G76" s="249"/>
      <c r="H76" s="208"/>
      <c r="I76" s="208"/>
      <c r="J76" s="208"/>
      <c r="K76" s="208"/>
      <c r="L76" s="249"/>
      <c r="M76" s="208"/>
      <c r="N76" s="208"/>
      <c r="O76" s="208"/>
    </row>
    <row r="77" spans="1:16" ht="18" x14ac:dyDescent="0.25">
      <c r="A77" s="208"/>
      <c r="B77" s="249"/>
      <c r="C77" s="396"/>
      <c r="D77" s="402"/>
      <c r="E77" s="208"/>
      <c r="F77" s="249"/>
      <c r="G77" s="249"/>
      <c r="H77" s="208"/>
      <c r="I77" s="208"/>
      <c r="J77" s="208"/>
      <c r="K77" s="208"/>
      <c r="L77" s="249"/>
      <c r="M77" s="208"/>
      <c r="N77" s="208"/>
      <c r="O77" s="208"/>
    </row>
  </sheetData>
  <sheetProtection formatCells="0" formatColumns="0" formatRows="0" insertColumns="0" insertRows="0" deleteColumns="0" deleteRows="0"/>
  <mergeCells count="5">
    <mergeCell ref="A1:D1"/>
    <mergeCell ref="A2:B2"/>
    <mergeCell ref="A3:D3"/>
    <mergeCell ref="F3:I3"/>
    <mergeCell ref="K3:O3"/>
  </mergeCells>
  <conditionalFormatting sqref="H7:H25 H27:H35 H37:H39 H41:H51 H53:H68">
    <cfRule type="cellIs" dxfId="299" priority="215" operator="lessThan">
      <formula>0</formula>
    </cfRule>
    <cfRule type="cellIs" dxfId="298" priority="216" operator="greaterThan">
      <formula>0.01</formula>
    </cfRule>
  </conditionalFormatting>
  <conditionalFormatting sqref="H36">
    <cfRule type="cellIs" dxfId="297" priority="129" operator="lessThan">
      <formula>0</formula>
    </cfRule>
    <cfRule type="cellIs" dxfId="296" priority="130" operator="greaterThan">
      <formula>0.01</formula>
    </cfRule>
  </conditionalFormatting>
  <conditionalFormatting sqref="H40">
    <cfRule type="cellIs" dxfId="295" priority="113" operator="lessThan">
      <formula>0</formula>
    </cfRule>
    <cfRule type="cellIs" dxfId="294" priority="114" operator="greaterThan">
      <formula>0.01</formula>
    </cfRule>
  </conditionalFormatting>
  <conditionalFormatting sqref="H5">
    <cfRule type="cellIs" dxfId="293" priority="45" operator="lessThan">
      <formula>0</formula>
    </cfRule>
    <cfRule type="cellIs" dxfId="292" priority="46" operator="greaterThan">
      <formula>0.01</formula>
    </cfRule>
  </conditionalFormatting>
  <conditionalFormatting sqref="H6">
    <cfRule type="cellIs" dxfId="291" priority="43" operator="lessThan">
      <formula>0</formula>
    </cfRule>
    <cfRule type="cellIs" dxfId="290" priority="44" operator="greaterThan">
      <formula>0.01</formula>
    </cfRule>
  </conditionalFormatting>
  <conditionalFormatting sqref="N5">
    <cfRule type="cellIs" dxfId="289" priority="39" operator="lessThan">
      <formula>0</formula>
    </cfRule>
    <cfRule type="cellIs" dxfId="288" priority="40" operator="greaterThan">
      <formula>0.01</formula>
    </cfRule>
  </conditionalFormatting>
  <conditionalFormatting sqref="H26">
    <cfRule type="cellIs" dxfId="287" priority="29" operator="lessThan">
      <formula>0</formula>
    </cfRule>
    <cfRule type="cellIs" dxfId="286" priority="30" operator="greaterThan">
      <formula>0.01</formula>
    </cfRule>
  </conditionalFormatting>
  <conditionalFormatting sqref="H52">
    <cfRule type="cellIs" dxfId="285" priority="25" operator="lessThan">
      <formula>0</formula>
    </cfRule>
    <cfRule type="cellIs" dxfId="284" priority="26" operator="greaterThan">
      <formula>0.01</formula>
    </cfRule>
  </conditionalFormatting>
  <conditionalFormatting sqref="H69:H70">
    <cfRule type="cellIs" dxfId="283" priority="15" operator="lessThan">
      <formula>0</formula>
    </cfRule>
    <cfRule type="cellIs" dxfId="282" priority="16" operator="greaterThan">
      <formula>0.01</formula>
    </cfRule>
  </conditionalFormatting>
  <conditionalFormatting sqref="N68:N70 N25:N62">
    <cfRule type="cellIs" dxfId="281" priority="9" operator="lessThan">
      <formula>0</formula>
    </cfRule>
    <cfRule type="cellIs" dxfId="280" priority="10" operator="greaterThan">
      <formula>0.01</formula>
    </cfRule>
  </conditionalFormatting>
  <conditionalFormatting sqref="N6:N24">
    <cfRule type="cellIs" dxfId="279" priority="7" operator="lessThan">
      <formula>0</formula>
    </cfRule>
    <cfRule type="cellIs" dxfId="278" priority="8" operator="greaterThan">
      <formula>0.01</formula>
    </cfRule>
  </conditionalFormatting>
  <conditionalFormatting sqref="N63:N67">
    <cfRule type="cellIs" dxfId="277" priority="1" operator="lessThan">
      <formula>0</formula>
    </cfRule>
    <cfRule type="cellIs" dxfId="276" priority="2" operator="greaterThan">
      <formula>0.01</formula>
    </cfRule>
  </conditionalFormatting>
  <dataValidations count="2">
    <dataValidation type="list" allowBlank="1" showInputMessage="1" showErrorMessage="1" sqref="K5:K35">
      <formula1>"מאשר, מאשר חלקי"</formula1>
    </dataValidation>
    <dataValidation type="list" allowBlank="1" showInputMessage="1" showErrorMessage="1" sqref="K36:K70">
      <formula1>"מאשר, מאשר חלקי, לא מאשר"</formula1>
    </dataValidation>
  </dataValidation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rightToLeft="1" topLeftCell="A16" zoomScaleNormal="100" workbookViewId="0">
      <selection activeCell="F20" sqref="F20"/>
    </sheetView>
  </sheetViews>
  <sheetFormatPr defaultColWidth="9" defaultRowHeight="14.25" x14ac:dyDescent="0.2"/>
  <cols>
    <col min="1" max="1" width="36.375" style="22" customWidth="1"/>
    <col min="2" max="2" width="7.375" style="165" customWidth="1"/>
    <col min="3" max="3" width="10.375" style="238" customWidth="1"/>
    <col min="4" max="4" width="11.25" style="243" bestFit="1" customWidth="1"/>
    <col min="5" max="5" width="3.625" style="22" customWidth="1"/>
    <col min="6" max="6" width="10.375" style="243" customWidth="1"/>
    <col min="7" max="7" width="14.75" style="243" customWidth="1"/>
    <col min="8" max="8" width="13.125" style="22" customWidth="1"/>
    <col min="9" max="9" width="9.625" style="22" customWidth="1"/>
    <col min="10" max="10" width="4" style="22" customWidth="1"/>
    <col min="11" max="11" width="9" style="22"/>
    <col min="12" max="12" width="11.375" style="243" customWidth="1"/>
    <col min="13" max="13" width="15.125" style="243" customWidth="1"/>
    <col min="14" max="14" width="12.25" style="243" customWidth="1"/>
    <col min="15" max="15" width="20" style="22" customWidth="1"/>
    <col min="16" max="16384" width="9" style="22"/>
  </cols>
  <sheetData>
    <row r="1" spans="1:16" ht="24" thickBot="1" x14ac:dyDescent="0.4">
      <c r="A1" s="550" t="s">
        <v>658</v>
      </c>
      <c r="B1" s="550"/>
      <c r="C1" s="550"/>
      <c r="D1" s="550"/>
      <c r="F1" s="252"/>
      <c r="G1" s="242"/>
      <c r="H1" s="27"/>
      <c r="I1" s="27"/>
      <c r="J1" s="62"/>
      <c r="K1" s="26"/>
    </row>
    <row r="2" spans="1:16" ht="28.5" thickBot="1" x14ac:dyDescent="0.3">
      <c r="A2" s="549" t="s">
        <v>428</v>
      </c>
      <c r="B2" s="549"/>
      <c r="C2" s="549"/>
      <c r="D2" s="107"/>
      <c r="E2" s="87"/>
      <c r="F2" s="253"/>
      <c r="G2" s="253"/>
      <c r="H2" s="92"/>
      <c r="I2" s="92"/>
      <c r="J2" s="62"/>
      <c r="K2" s="92"/>
      <c r="L2" s="253"/>
      <c r="M2" s="253"/>
      <c r="N2" s="253"/>
      <c r="O2" s="92"/>
      <c r="P2" s="69"/>
    </row>
    <row r="3" spans="1:16" ht="27.75" x14ac:dyDescent="0.4">
      <c r="A3" s="539" t="s">
        <v>370</v>
      </c>
      <c r="B3" s="540"/>
      <c r="C3" s="540"/>
      <c r="D3" s="541"/>
      <c r="E3" s="172"/>
      <c r="F3" s="545" t="s">
        <v>95</v>
      </c>
      <c r="G3" s="546"/>
      <c r="H3" s="546"/>
      <c r="I3" s="547"/>
      <c r="J3" s="172"/>
      <c r="K3" s="545" t="s">
        <v>96</v>
      </c>
      <c r="L3" s="546"/>
      <c r="M3" s="546"/>
      <c r="N3" s="546"/>
      <c r="O3" s="547"/>
      <c r="P3" s="69"/>
    </row>
    <row r="4" spans="1:16" ht="47.25" x14ac:dyDescent="0.25">
      <c r="A4" s="79" t="s">
        <v>45</v>
      </c>
      <c r="B4" s="80" t="s">
        <v>76</v>
      </c>
      <c r="C4" s="80" t="s">
        <v>77</v>
      </c>
      <c r="D4" s="81" t="s">
        <v>79</v>
      </c>
      <c r="E4" s="168"/>
      <c r="F4" s="96" t="s">
        <v>97</v>
      </c>
      <c r="G4" s="97" t="s">
        <v>98</v>
      </c>
      <c r="H4" s="98" t="s">
        <v>99</v>
      </c>
      <c r="I4" s="81" t="s">
        <v>100</v>
      </c>
      <c r="J4" s="99"/>
      <c r="K4" s="96" t="s">
        <v>101</v>
      </c>
      <c r="L4" s="97" t="s">
        <v>119</v>
      </c>
      <c r="M4" s="97" t="s">
        <v>577</v>
      </c>
      <c r="N4" s="80" t="s">
        <v>99</v>
      </c>
      <c r="O4" s="81" t="s">
        <v>103</v>
      </c>
      <c r="P4" s="69"/>
    </row>
    <row r="5" spans="1:16" ht="36" x14ac:dyDescent="0.25">
      <c r="A5" s="83" t="s">
        <v>317</v>
      </c>
      <c r="B5" s="106">
        <v>1</v>
      </c>
      <c r="C5" s="104">
        <v>2000</v>
      </c>
      <c r="D5" s="237">
        <f t="shared" ref="D5:D32" si="0">C5*B5</f>
        <v>2000</v>
      </c>
      <c r="E5" s="69"/>
      <c r="F5" s="108"/>
      <c r="G5" s="109">
        <f t="shared" ref="G5:G33" si="1">F5*C5</f>
        <v>0</v>
      </c>
      <c r="H5" s="85" t="str">
        <f t="shared" ref="H5:H30" si="2">IF(G5=0,"",IF(OR(G5-$D5&gt;0,G5-$D5&lt;0), (G5-$D5)/$D5, ""))</f>
        <v/>
      </c>
      <c r="I5" s="72"/>
      <c r="J5" s="69"/>
      <c r="K5" s="258"/>
      <c r="L5" s="259"/>
      <c r="M5" s="109">
        <f>IFERROR(L5*C5,"")</f>
        <v>0</v>
      </c>
      <c r="N5" s="110" t="str">
        <f t="shared" ref="N5:N33" si="3">IFERROR(IF(M5=0,"",IF(OR(M5-$D5&gt;0,M5-$D5&lt;0), (M5-$D5)/$D5, "")),"")</f>
        <v/>
      </c>
      <c r="O5" s="88"/>
      <c r="P5" s="69"/>
    </row>
    <row r="6" spans="1:16" ht="18" x14ac:dyDescent="0.25">
      <c r="A6" s="82" t="s">
        <v>318</v>
      </c>
      <c r="B6" s="106">
        <v>1</v>
      </c>
      <c r="C6" s="104">
        <v>500</v>
      </c>
      <c r="D6" s="237">
        <f t="shared" si="0"/>
        <v>500</v>
      </c>
      <c r="E6" s="69"/>
      <c r="F6" s="108"/>
      <c r="G6" s="109">
        <f t="shared" si="1"/>
        <v>0</v>
      </c>
      <c r="H6" s="85" t="str">
        <f t="shared" si="2"/>
        <v/>
      </c>
      <c r="I6" s="72"/>
      <c r="J6" s="69"/>
      <c r="K6" s="258"/>
      <c r="L6" s="259"/>
      <c r="M6" s="109">
        <f>IFERROR(L6*C6,"")</f>
        <v>0</v>
      </c>
      <c r="N6" s="110" t="str">
        <f t="shared" si="3"/>
        <v/>
      </c>
      <c r="O6" s="88"/>
      <c r="P6" s="69"/>
    </row>
    <row r="7" spans="1:16" ht="18" x14ac:dyDescent="0.25">
      <c r="A7" s="84" t="s">
        <v>591</v>
      </c>
      <c r="B7" s="106">
        <v>1</v>
      </c>
      <c r="C7" s="104">
        <v>2200</v>
      </c>
      <c r="D7" s="105">
        <f t="shared" si="0"/>
        <v>2200</v>
      </c>
      <c r="E7" s="69"/>
      <c r="F7" s="108"/>
      <c r="G7" s="109">
        <f>F7*C7</f>
        <v>0</v>
      </c>
      <c r="H7" s="85" t="str">
        <f t="shared" si="2"/>
        <v/>
      </c>
      <c r="I7" s="72"/>
      <c r="J7" s="69"/>
      <c r="K7" s="258"/>
      <c r="L7" s="259"/>
      <c r="M7" s="109">
        <f>IFERROR(L7*C7,"")</f>
        <v>0</v>
      </c>
      <c r="N7" s="110" t="str">
        <f t="shared" si="3"/>
        <v/>
      </c>
      <c r="O7" s="88"/>
      <c r="P7" s="69"/>
    </row>
    <row r="8" spans="1:16" ht="18" x14ac:dyDescent="0.25">
      <c r="A8" s="83" t="s">
        <v>136</v>
      </c>
      <c r="B8" s="106">
        <v>1</v>
      </c>
      <c r="C8" s="104">
        <v>450</v>
      </c>
      <c r="D8" s="105">
        <f t="shared" si="0"/>
        <v>450</v>
      </c>
      <c r="E8" s="69"/>
      <c r="F8" s="108"/>
      <c r="G8" s="109">
        <f>F8*C8</f>
        <v>0</v>
      </c>
      <c r="H8" s="85" t="str">
        <f t="shared" si="2"/>
        <v/>
      </c>
      <c r="I8" s="72"/>
      <c r="J8" s="69"/>
      <c r="K8" s="258"/>
      <c r="L8" s="259"/>
      <c r="M8" s="109">
        <f>IFERROR(L8*C8,"")</f>
        <v>0</v>
      </c>
      <c r="N8" s="110" t="str">
        <f t="shared" si="3"/>
        <v/>
      </c>
      <c r="O8" s="88"/>
      <c r="P8" s="69"/>
    </row>
    <row r="9" spans="1:16" ht="36" customHeight="1" x14ac:dyDescent="0.25">
      <c r="A9" s="209" t="s">
        <v>528</v>
      </c>
      <c r="B9" s="131">
        <v>1</v>
      </c>
      <c r="C9" s="287">
        <v>3000</v>
      </c>
      <c r="D9" s="105">
        <f>C9*B9</f>
        <v>3000</v>
      </c>
      <c r="E9" s="69"/>
      <c r="F9" s="108"/>
      <c r="G9" s="109">
        <f t="shared" si="1"/>
        <v>0</v>
      </c>
      <c r="H9" s="85" t="str">
        <f t="shared" si="2"/>
        <v/>
      </c>
      <c r="I9" s="72"/>
      <c r="J9" s="69"/>
      <c r="K9" s="258"/>
      <c r="L9" s="259"/>
      <c r="M9" s="109">
        <f t="shared" ref="M9:M33" si="4">IFERROR(L9*C9,"")</f>
        <v>0</v>
      </c>
      <c r="N9" s="110" t="str">
        <f t="shared" si="3"/>
        <v/>
      </c>
      <c r="O9" s="88"/>
      <c r="P9" s="69"/>
    </row>
    <row r="10" spans="1:16" ht="58.5" customHeight="1" x14ac:dyDescent="0.25">
      <c r="A10" s="83" t="s">
        <v>532</v>
      </c>
      <c r="B10" s="106">
        <v>1</v>
      </c>
      <c r="C10" s="104">
        <v>2000</v>
      </c>
      <c r="D10" s="237">
        <f t="shared" si="0"/>
        <v>2000</v>
      </c>
      <c r="E10" s="69"/>
      <c r="F10" s="108"/>
      <c r="G10" s="109">
        <f t="shared" si="1"/>
        <v>0</v>
      </c>
      <c r="H10" s="85" t="str">
        <f t="shared" si="2"/>
        <v/>
      </c>
      <c r="I10" s="72"/>
      <c r="J10" s="69"/>
      <c r="K10" s="258"/>
      <c r="L10" s="259"/>
      <c r="M10" s="109">
        <f t="shared" si="4"/>
        <v>0</v>
      </c>
      <c r="N10" s="110" t="str">
        <f t="shared" si="3"/>
        <v/>
      </c>
      <c r="O10" s="88"/>
      <c r="P10" s="69"/>
    </row>
    <row r="11" spans="1:16" ht="27.75" customHeight="1" x14ac:dyDescent="0.25">
      <c r="A11" s="76" t="s">
        <v>534</v>
      </c>
      <c r="B11" s="131">
        <v>1</v>
      </c>
      <c r="C11" s="287">
        <v>4000</v>
      </c>
      <c r="D11" s="105">
        <f>C11*B11</f>
        <v>4000</v>
      </c>
      <c r="E11" s="69"/>
      <c r="F11" s="108"/>
      <c r="G11" s="109">
        <f t="shared" si="1"/>
        <v>0</v>
      </c>
      <c r="H11" s="85" t="str">
        <f t="shared" si="2"/>
        <v/>
      </c>
      <c r="I11" s="72"/>
      <c r="J11" s="69"/>
      <c r="K11" s="258"/>
      <c r="L11" s="259"/>
      <c r="M11" s="109">
        <f t="shared" si="4"/>
        <v>0</v>
      </c>
      <c r="N11" s="110" t="str">
        <f t="shared" si="3"/>
        <v/>
      </c>
      <c r="O11" s="88"/>
      <c r="P11" s="69"/>
    </row>
    <row r="12" spans="1:16" ht="25.5" customHeight="1" x14ac:dyDescent="0.25">
      <c r="A12" s="76" t="s">
        <v>530</v>
      </c>
      <c r="B12" s="131">
        <v>1</v>
      </c>
      <c r="C12" s="287">
        <v>6961</v>
      </c>
      <c r="D12" s="105">
        <f>C12*B12</f>
        <v>6961</v>
      </c>
      <c r="E12" s="69"/>
      <c r="F12" s="108"/>
      <c r="G12" s="109">
        <f t="shared" si="1"/>
        <v>0</v>
      </c>
      <c r="H12" s="85" t="str">
        <f t="shared" si="2"/>
        <v/>
      </c>
      <c r="I12" s="72"/>
      <c r="J12" s="69"/>
      <c r="K12" s="258"/>
      <c r="L12" s="259"/>
      <c r="M12" s="109">
        <f t="shared" si="4"/>
        <v>0</v>
      </c>
      <c r="N12" s="110" t="str">
        <f t="shared" si="3"/>
        <v/>
      </c>
      <c r="O12" s="88"/>
      <c r="P12" s="69"/>
    </row>
    <row r="13" spans="1:16" ht="40.5" customHeight="1" x14ac:dyDescent="0.25">
      <c r="A13" s="76" t="s">
        <v>529</v>
      </c>
      <c r="B13" s="131">
        <v>1</v>
      </c>
      <c r="C13" s="287">
        <v>3800</v>
      </c>
      <c r="D13" s="105">
        <f>C13*B13</f>
        <v>3800</v>
      </c>
      <c r="E13" s="69"/>
      <c r="F13" s="108"/>
      <c r="G13" s="109">
        <f t="shared" si="1"/>
        <v>0</v>
      </c>
      <c r="H13" s="85" t="str">
        <f t="shared" si="2"/>
        <v/>
      </c>
      <c r="I13" s="72"/>
      <c r="J13" s="69"/>
      <c r="K13" s="258"/>
      <c r="L13" s="259"/>
      <c r="M13" s="109">
        <f t="shared" si="4"/>
        <v>0</v>
      </c>
      <c r="N13" s="110" t="str">
        <f t="shared" si="3"/>
        <v/>
      </c>
      <c r="O13" s="88"/>
      <c r="P13" s="69"/>
    </row>
    <row r="14" spans="1:16" ht="26.25" customHeight="1" x14ac:dyDescent="0.25">
      <c r="A14" s="75" t="s">
        <v>525</v>
      </c>
      <c r="B14" s="131">
        <v>1</v>
      </c>
      <c r="C14" s="287">
        <v>3000</v>
      </c>
      <c r="D14" s="237">
        <f>C14*B14</f>
        <v>3000</v>
      </c>
      <c r="E14" s="69"/>
      <c r="F14" s="108"/>
      <c r="G14" s="109">
        <f t="shared" si="1"/>
        <v>0</v>
      </c>
      <c r="H14" s="85" t="str">
        <f t="shared" si="2"/>
        <v/>
      </c>
      <c r="I14" s="72"/>
      <c r="J14" s="69"/>
      <c r="K14" s="258"/>
      <c r="L14" s="259"/>
      <c r="M14" s="109">
        <f t="shared" si="4"/>
        <v>0</v>
      </c>
      <c r="N14" s="110" t="str">
        <f t="shared" si="3"/>
        <v/>
      </c>
      <c r="O14" s="88"/>
      <c r="P14" s="69"/>
    </row>
    <row r="15" spans="1:16" ht="42.75" customHeight="1" x14ac:dyDescent="0.25">
      <c r="A15" s="83" t="s">
        <v>533</v>
      </c>
      <c r="B15" s="106">
        <v>1</v>
      </c>
      <c r="C15" s="104">
        <v>3000</v>
      </c>
      <c r="D15" s="237">
        <f t="shared" si="0"/>
        <v>3000</v>
      </c>
      <c r="E15" s="69"/>
      <c r="F15" s="108"/>
      <c r="G15" s="109">
        <f t="shared" si="1"/>
        <v>0</v>
      </c>
      <c r="H15" s="85" t="str">
        <f t="shared" si="2"/>
        <v/>
      </c>
      <c r="I15" s="72"/>
      <c r="J15" s="69"/>
      <c r="K15" s="258"/>
      <c r="L15" s="259"/>
      <c r="M15" s="109">
        <f t="shared" si="4"/>
        <v>0</v>
      </c>
      <c r="N15" s="110" t="str">
        <f t="shared" si="3"/>
        <v/>
      </c>
      <c r="O15" s="88"/>
      <c r="P15" s="69"/>
    </row>
    <row r="16" spans="1:16" ht="33.75" customHeight="1" x14ac:dyDescent="0.25">
      <c r="A16" s="75" t="s">
        <v>509</v>
      </c>
      <c r="B16" s="131">
        <v>1</v>
      </c>
      <c r="C16" s="287">
        <v>3000</v>
      </c>
      <c r="D16" s="237">
        <f>C16*B16</f>
        <v>3000</v>
      </c>
      <c r="E16" s="69"/>
      <c r="F16" s="108"/>
      <c r="G16" s="109">
        <f t="shared" si="1"/>
        <v>0</v>
      </c>
      <c r="H16" s="85" t="str">
        <f t="shared" si="2"/>
        <v/>
      </c>
      <c r="I16" s="72"/>
      <c r="J16" s="69"/>
      <c r="K16" s="258"/>
      <c r="L16" s="259"/>
      <c r="M16" s="109">
        <f t="shared" si="4"/>
        <v>0</v>
      </c>
      <c r="N16" s="110" t="str">
        <f t="shared" si="3"/>
        <v/>
      </c>
      <c r="O16" s="88"/>
      <c r="P16" s="69"/>
    </row>
    <row r="17" spans="1:16" ht="42.75" customHeight="1" x14ac:dyDescent="0.25">
      <c r="A17" s="75" t="s">
        <v>526</v>
      </c>
      <c r="B17" s="131">
        <v>1</v>
      </c>
      <c r="C17" s="287">
        <v>3000</v>
      </c>
      <c r="D17" s="237">
        <f>C17*B17</f>
        <v>3000</v>
      </c>
      <c r="E17" s="69"/>
      <c r="F17" s="108"/>
      <c r="G17" s="109">
        <f t="shared" si="1"/>
        <v>0</v>
      </c>
      <c r="H17" s="85" t="str">
        <f t="shared" si="2"/>
        <v/>
      </c>
      <c r="I17" s="72"/>
      <c r="J17" s="69"/>
      <c r="K17" s="258"/>
      <c r="L17" s="259"/>
      <c r="M17" s="109">
        <f t="shared" si="4"/>
        <v>0</v>
      </c>
      <c r="N17" s="110" t="str">
        <f t="shared" si="3"/>
        <v/>
      </c>
      <c r="O17" s="88"/>
      <c r="P17" s="69"/>
    </row>
    <row r="18" spans="1:16" ht="33.75" customHeight="1" x14ac:dyDescent="0.25">
      <c r="A18" s="83" t="s">
        <v>535</v>
      </c>
      <c r="B18" s="106">
        <v>1</v>
      </c>
      <c r="C18" s="104">
        <v>6000</v>
      </c>
      <c r="D18" s="237">
        <f t="shared" si="0"/>
        <v>6000</v>
      </c>
      <c r="E18" s="69"/>
      <c r="F18" s="108"/>
      <c r="G18" s="109">
        <f t="shared" si="1"/>
        <v>0</v>
      </c>
      <c r="H18" s="85" t="str">
        <f t="shared" si="2"/>
        <v/>
      </c>
      <c r="I18" s="72"/>
      <c r="J18" s="69"/>
      <c r="K18" s="258"/>
      <c r="L18" s="259"/>
      <c r="M18" s="109">
        <f t="shared" si="4"/>
        <v>0</v>
      </c>
      <c r="N18" s="110" t="str">
        <f t="shared" si="3"/>
        <v/>
      </c>
      <c r="O18" s="88"/>
      <c r="P18" s="69"/>
    </row>
    <row r="19" spans="1:16" ht="33.75" customHeight="1" x14ac:dyDescent="0.25">
      <c r="A19" s="83" t="s">
        <v>527</v>
      </c>
      <c r="B19" s="106">
        <v>1</v>
      </c>
      <c r="C19" s="104">
        <v>2000</v>
      </c>
      <c r="D19" s="237">
        <f t="shared" si="0"/>
        <v>2000</v>
      </c>
      <c r="E19" s="69"/>
      <c r="F19" s="108"/>
      <c r="G19" s="109">
        <f t="shared" si="1"/>
        <v>0</v>
      </c>
      <c r="H19" s="85" t="str">
        <f t="shared" si="2"/>
        <v/>
      </c>
      <c r="I19" s="72"/>
      <c r="J19" s="69"/>
      <c r="K19" s="258"/>
      <c r="L19" s="259"/>
      <c r="M19" s="109">
        <f t="shared" si="4"/>
        <v>0</v>
      </c>
      <c r="N19" s="110" t="str">
        <f t="shared" si="3"/>
        <v/>
      </c>
      <c r="O19" s="88"/>
      <c r="P19" s="69"/>
    </row>
    <row r="20" spans="1:16" ht="18" x14ac:dyDescent="0.25">
      <c r="A20" s="82" t="s">
        <v>536</v>
      </c>
      <c r="B20" s="106">
        <v>1</v>
      </c>
      <c r="C20" s="104">
        <v>5000</v>
      </c>
      <c r="D20" s="237">
        <f t="shared" si="0"/>
        <v>5000</v>
      </c>
      <c r="E20" s="69"/>
      <c r="F20" s="108"/>
      <c r="G20" s="109">
        <f t="shared" si="1"/>
        <v>0</v>
      </c>
      <c r="H20" s="85" t="str">
        <f t="shared" si="2"/>
        <v/>
      </c>
      <c r="I20" s="72"/>
      <c r="J20" s="69"/>
      <c r="K20" s="258"/>
      <c r="L20" s="259"/>
      <c r="M20" s="109">
        <f t="shared" si="4"/>
        <v>0</v>
      </c>
      <c r="N20" s="110" t="str">
        <f t="shared" si="3"/>
        <v/>
      </c>
      <c r="O20" s="88"/>
      <c r="P20" s="69"/>
    </row>
    <row r="21" spans="1:16" ht="18" x14ac:dyDescent="0.25">
      <c r="A21" s="82" t="s">
        <v>537</v>
      </c>
      <c r="B21" s="106">
        <v>1</v>
      </c>
      <c r="C21" s="104">
        <v>2000</v>
      </c>
      <c r="D21" s="237">
        <f t="shared" si="0"/>
        <v>2000</v>
      </c>
      <c r="E21" s="69"/>
      <c r="F21" s="108"/>
      <c r="G21" s="109">
        <f t="shared" si="1"/>
        <v>0</v>
      </c>
      <c r="H21" s="85" t="str">
        <f t="shared" si="2"/>
        <v/>
      </c>
      <c r="I21" s="72"/>
      <c r="J21" s="69"/>
      <c r="K21" s="258"/>
      <c r="L21" s="259"/>
      <c r="M21" s="109">
        <f t="shared" si="4"/>
        <v>0</v>
      </c>
      <c r="N21" s="110" t="str">
        <f t="shared" si="3"/>
        <v/>
      </c>
      <c r="O21" s="88"/>
      <c r="P21" s="69"/>
    </row>
    <row r="22" spans="1:16" ht="18" x14ac:dyDescent="0.25">
      <c r="A22" s="68" t="s">
        <v>513</v>
      </c>
      <c r="B22" s="131">
        <v>1</v>
      </c>
      <c r="C22" s="287">
        <v>1000</v>
      </c>
      <c r="D22" s="237">
        <f>C22*B22</f>
        <v>1000</v>
      </c>
      <c r="E22" s="69"/>
      <c r="F22" s="108"/>
      <c r="G22" s="109">
        <f t="shared" si="1"/>
        <v>0</v>
      </c>
      <c r="H22" s="85" t="str">
        <f t="shared" si="2"/>
        <v/>
      </c>
      <c r="I22" s="72"/>
      <c r="J22" s="69"/>
      <c r="K22" s="258"/>
      <c r="L22" s="259"/>
      <c r="M22" s="109">
        <f t="shared" si="4"/>
        <v>0</v>
      </c>
      <c r="N22" s="110" t="str">
        <f t="shared" si="3"/>
        <v/>
      </c>
      <c r="O22" s="88"/>
      <c r="P22" s="69"/>
    </row>
    <row r="23" spans="1:16" ht="18" x14ac:dyDescent="0.25">
      <c r="A23" s="68" t="s">
        <v>476</v>
      </c>
      <c r="B23" s="131">
        <v>2</v>
      </c>
      <c r="C23" s="287">
        <v>2000</v>
      </c>
      <c r="D23" s="237">
        <f t="shared" ref="D23:D24" si="5">C23*B23</f>
        <v>4000</v>
      </c>
      <c r="E23" s="69"/>
      <c r="F23" s="108"/>
      <c r="G23" s="109">
        <f t="shared" si="1"/>
        <v>0</v>
      </c>
      <c r="H23" s="85" t="str">
        <f t="shared" si="2"/>
        <v/>
      </c>
      <c r="I23" s="72"/>
      <c r="J23" s="69"/>
      <c r="K23" s="258"/>
      <c r="L23" s="259"/>
      <c r="M23" s="109">
        <f t="shared" si="4"/>
        <v>0</v>
      </c>
      <c r="N23" s="110" t="str">
        <f t="shared" si="3"/>
        <v/>
      </c>
      <c r="O23" s="88"/>
      <c r="P23" s="69"/>
    </row>
    <row r="24" spans="1:16" ht="18" x14ac:dyDescent="0.25">
      <c r="A24" s="68" t="s">
        <v>477</v>
      </c>
      <c r="B24" s="131">
        <v>1</v>
      </c>
      <c r="C24" s="287">
        <v>1200</v>
      </c>
      <c r="D24" s="237">
        <f t="shared" si="5"/>
        <v>1200</v>
      </c>
      <c r="E24" s="69"/>
      <c r="F24" s="108"/>
      <c r="G24" s="109">
        <f t="shared" si="1"/>
        <v>0</v>
      </c>
      <c r="H24" s="85" t="str">
        <f t="shared" si="2"/>
        <v/>
      </c>
      <c r="I24" s="72"/>
      <c r="J24" s="69"/>
      <c r="K24" s="258"/>
      <c r="L24" s="259"/>
      <c r="M24" s="109">
        <f t="shared" si="4"/>
        <v>0</v>
      </c>
      <c r="N24" s="110" t="str">
        <f t="shared" si="3"/>
        <v/>
      </c>
      <c r="O24" s="88"/>
      <c r="P24" s="69"/>
    </row>
    <row r="25" spans="1:16" ht="18" x14ac:dyDescent="0.25">
      <c r="A25" s="68" t="s">
        <v>522</v>
      </c>
      <c r="B25" s="131">
        <v>8</v>
      </c>
      <c r="C25" s="287">
        <v>50</v>
      </c>
      <c r="D25" s="237">
        <f>C25*B25</f>
        <v>400</v>
      </c>
      <c r="E25" s="69"/>
      <c r="F25" s="108"/>
      <c r="G25" s="109">
        <f t="shared" si="1"/>
        <v>0</v>
      </c>
      <c r="H25" s="85" t="str">
        <f t="shared" si="2"/>
        <v/>
      </c>
      <c r="I25" s="72"/>
      <c r="J25" s="69"/>
      <c r="K25" s="258"/>
      <c r="L25" s="259"/>
      <c r="M25" s="109">
        <f t="shared" si="4"/>
        <v>0</v>
      </c>
      <c r="N25" s="110" t="str">
        <f t="shared" si="3"/>
        <v/>
      </c>
      <c r="O25" s="88"/>
      <c r="P25" s="69"/>
    </row>
    <row r="26" spans="1:16" ht="18" x14ac:dyDescent="0.25">
      <c r="A26" s="77" t="s">
        <v>474</v>
      </c>
      <c r="B26" s="132">
        <v>1</v>
      </c>
      <c r="C26" s="287">
        <v>850</v>
      </c>
      <c r="D26" s="105">
        <f>C26*B26</f>
        <v>850</v>
      </c>
      <c r="E26" s="69"/>
      <c r="F26" s="108"/>
      <c r="G26" s="109">
        <f t="shared" si="1"/>
        <v>0</v>
      </c>
      <c r="H26" s="85" t="str">
        <f t="shared" si="2"/>
        <v/>
      </c>
      <c r="I26" s="72"/>
      <c r="J26" s="69"/>
      <c r="K26" s="258"/>
      <c r="L26" s="259"/>
      <c r="M26" s="109">
        <f t="shared" si="4"/>
        <v>0</v>
      </c>
      <c r="N26" s="110" t="str">
        <f t="shared" si="3"/>
        <v/>
      </c>
      <c r="O26" s="88"/>
      <c r="P26" s="69"/>
    </row>
    <row r="27" spans="1:16" ht="18" x14ac:dyDescent="0.25">
      <c r="A27" s="77" t="s">
        <v>473</v>
      </c>
      <c r="B27" s="132">
        <v>1</v>
      </c>
      <c r="C27" s="287">
        <v>150</v>
      </c>
      <c r="D27" s="105">
        <f>C27*B27</f>
        <v>150</v>
      </c>
      <c r="E27" s="69"/>
      <c r="F27" s="108"/>
      <c r="G27" s="109">
        <f t="shared" si="1"/>
        <v>0</v>
      </c>
      <c r="H27" s="85" t="str">
        <f t="shared" si="2"/>
        <v/>
      </c>
      <c r="I27" s="72"/>
      <c r="J27" s="69"/>
      <c r="K27" s="258"/>
      <c r="L27" s="259"/>
      <c r="M27" s="109">
        <f t="shared" si="4"/>
        <v>0</v>
      </c>
      <c r="N27" s="110" t="str">
        <f t="shared" si="3"/>
        <v/>
      </c>
      <c r="O27" s="88"/>
      <c r="P27" s="69"/>
    </row>
    <row r="28" spans="1:16" ht="18" x14ac:dyDescent="0.25">
      <c r="A28" s="76" t="s">
        <v>531</v>
      </c>
      <c r="B28" s="131">
        <v>1</v>
      </c>
      <c r="C28" s="287">
        <v>2100</v>
      </c>
      <c r="D28" s="105">
        <f>C28*B28</f>
        <v>2100</v>
      </c>
      <c r="E28" s="69"/>
      <c r="F28" s="108"/>
      <c r="G28" s="109">
        <f t="shared" si="1"/>
        <v>0</v>
      </c>
      <c r="H28" s="85" t="str">
        <f t="shared" si="2"/>
        <v/>
      </c>
      <c r="I28" s="72"/>
      <c r="J28" s="69"/>
      <c r="K28" s="258"/>
      <c r="L28" s="259"/>
      <c r="M28" s="109">
        <f t="shared" si="4"/>
        <v>0</v>
      </c>
      <c r="N28" s="110" t="str">
        <f t="shared" si="3"/>
        <v/>
      </c>
      <c r="O28" s="88"/>
      <c r="P28" s="69"/>
    </row>
    <row r="29" spans="1:16" ht="18" x14ac:dyDescent="0.25">
      <c r="A29" s="75" t="s">
        <v>475</v>
      </c>
      <c r="B29" s="131">
        <v>3</v>
      </c>
      <c r="C29" s="287">
        <v>150</v>
      </c>
      <c r="D29" s="105">
        <f t="shared" ref="D29" si="6">C29*B29</f>
        <v>450</v>
      </c>
      <c r="E29" s="69"/>
      <c r="F29" s="108"/>
      <c r="G29" s="109">
        <f t="shared" si="1"/>
        <v>0</v>
      </c>
      <c r="H29" s="85" t="str">
        <f t="shared" si="2"/>
        <v/>
      </c>
      <c r="I29" s="72"/>
      <c r="J29" s="69"/>
      <c r="K29" s="258"/>
      <c r="L29" s="259"/>
      <c r="M29" s="109">
        <f t="shared" si="4"/>
        <v>0</v>
      </c>
      <c r="N29" s="110" t="str">
        <f t="shared" si="3"/>
        <v/>
      </c>
      <c r="O29" s="88"/>
      <c r="P29" s="69"/>
    </row>
    <row r="30" spans="1:16" ht="18" x14ac:dyDescent="0.25">
      <c r="A30" s="77" t="s">
        <v>161</v>
      </c>
      <c r="B30" s="132">
        <v>2</v>
      </c>
      <c r="C30" s="287">
        <v>500</v>
      </c>
      <c r="D30" s="237">
        <f>C30*B30</f>
        <v>1000</v>
      </c>
      <c r="E30" s="69"/>
      <c r="F30" s="108"/>
      <c r="G30" s="109">
        <f t="shared" si="1"/>
        <v>0</v>
      </c>
      <c r="H30" s="85" t="str">
        <f t="shared" si="2"/>
        <v/>
      </c>
      <c r="I30" s="72"/>
      <c r="J30" s="69"/>
      <c r="K30" s="258"/>
      <c r="L30" s="259"/>
      <c r="M30" s="109">
        <f t="shared" si="4"/>
        <v>0</v>
      </c>
      <c r="N30" s="110" t="str">
        <f t="shared" si="3"/>
        <v/>
      </c>
      <c r="O30" s="88"/>
      <c r="P30" s="69"/>
    </row>
    <row r="31" spans="1:16" ht="18" x14ac:dyDescent="0.25">
      <c r="A31" s="204" t="s">
        <v>470</v>
      </c>
      <c r="B31" s="106">
        <v>1</v>
      </c>
      <c r="C31" s="104">
        <v>800</v>
      </c>
      <c r="D31" s="237">
        <f t="shared" ref="D31" si="7">C31*B31</f>
        <v>800</v>
      </c>
      <c r="E31" s="69"/>
      <c r="F31" s="108"/>
      <c r="G31" s="109">
        <f t="shared" si="1"/>
        <v>0</v>
      </c>
      <c r="H31" s="85" t="str">
        <f t="shared" ref="H31" si="8">IF(G31=0,"",IF(OR(G31-$D31&gt;0,G31-$D31&lt;0), (G31-$D31)/$D31, ""))</f>
        <v/>
      </c>
      <c r="I31" s="72"/>
      <c r="J31" s="69"/>
      <c r="K31" s="258"/>
      <c r="L31" s="259"/>
      <c r="M31" s="109">
        <f t="shared" si="4"/>
        <v>0</v>
      </c>
      <c r="N31" s="110" t="str">
        <f t="shared" si="3"/>
        <v/>
      </c>
      <c r="O31" s="88"/>
      <c r="P31" s="69"/>
    </row>
    <row r="32" spans="1:16" ht="18" x14ac:dyDescent="0.25">
      <c r="A32" s="82" t="s">
        <v>129</v>
      </c>
      <c r="B32" s="106">
        <v>1</v>
      </c>
      <c r="C32" s="104">
        <v>450</v>
      </c>
      <c r="D32" s="237">
        <f t="shared" si="0"/>
        <v>450</v>
      </c>
      <c r="E32" s="69"/>
      <c r="F32" s="108"/>
      <c r="G32" s="109">
        <f t="shared" si="1"/>
        <v>0</v>
      </c>
      <c r="H32" s="85" t="str">
        <f t="shared" ref="H32:H33" si="9">IF(G32=0,"",IF(OR(G32-$D32&gt;0,G32-$D32&lt;0), (G32-$D32)/$D32, ""))</f>
        <v/>
      </c>
      <c r="I32" s="72"/>
      <c r="J32" s="69"/>
      <c r="K32" s="258"/>
      <c r="L32" s="259"/>
      <c r="M32" s="109">
        <f t="shared" si="4"/>
        <v>0</v>
      </c>
      <c r="N32" s="110" t="str">
        <f t="shared" si="3"/>
        <v/>
      </c>
      <c r="O32" s="88"/>
      <c r="P32" s="69"/>
    </row>
    <row r="33" spans="1:16" ht="18.75" thickBot="1" x14ac:dyDescent="0.3">
      <c r="A33" s="381" t="s">
        <v>46</v>
      </c>
      <c r="B33" s="406">
        <v>1</v>
      </c>
      <c r="C33" s="326">
        <v>400</v>
      </c>
      <c r="D33" s="410">
        <f>C33*B33</f>
        <v>400</v>
      </c>
      <c r="E33" s="69"/>
      <c r="F33" s="343"/>
      <c r="G33" s="344">
        <f t="shared" si="1"/>
        <v>0</v>
      </c>
      <c r="H33" s="373" t="str">
        <f t="shared" si="9"/>
        <v/>
      </c>
      <c r="I33" s="180"/>
      <c r="J33" s="69"/>
      <c r="K33" s="384"/>
      <c r="L33" s="385"/>
      <c r="M33" s="344">
        <f t="shared" si="4"/>
        <v>0</v>
      </c>
      <c r="N33" s="368" t="str">
        <f t="shared" si="3"/>
        <v/>
      </c>
      <c r="O33" s="182"/>
      <c r="P33" s="69"/>
    </row>
    <row r="34" spans="1:16" ht="18.75" thickBot="1" x14ac:dyDescent="0.3">
      <c r="A34" s="542" t="s">
        <v>47</v>
      </c>
      <c r="B34" s="543"/>
      <c r="C34" s="544"/>
      <c r="D34" s="411">
        <f>SUM(D5:D33)</f>
        <v>64711</v>
      </c>
      <c r="E34" s="172"/>
      <c r="F34" s="382"/>
      <c r="G34" s="245">
        <f>SUM(G5:G33)</f>
        <v>0</v>
      </c>
      <c r="H34" s="369" t="str">
        <f>IFERROR(IF(G34=0,"",IF(OR(G34-$D34&gt;0,G34-$D34&lt;0), (G34-$D34)/$D34, "")),"")</f>
        <v/>
      </c>
      <c r="I34" s="372"/>
      <c r="J34" s="383"/>
      <c r="K34" s="230"/>
      <c r="L34" s="245"/>
      <c r="M34" s="245">
        <f>SUM(M5:M33)</f>
        <v>0</v>
      </c>
      <c r="N34" s="369" t="str">
        <f>IFERROR(IF(M34=0,"",IF(OR(M34-$D34&gt;0,M34-$D34&lt;0), (M34-$D34)/$D34, "")),"")</f>
        <v/>
      </c>
      <c r="O34" s="372"/>
      <c r="P34" s="69"/>
    </row>
    <row r="35" spans="1:16" x14ac:dyDescent="0.2">
      <c r="A35" s="69"/>
      <c r="B35" s="407"/>
      <c r="C35" s="409"/>
      <c r="D35" s="107"/>
      <c r="E35" s="87"/>
      <c r="F35" s="107"/>
      <c r="G35" s="107"/>
      <c r="H35" s="69"/>
      <c r="I35" s="69"/>
      <c r="J35" s="87"/>
      <c r="L35" s="255"/>
      <c r="M35" s="255"/>
      <c r="N35" s="255"/>
      <c r="O35" s="168"/>
      <c r="P35" s="69"/>
    </row>
    <row r="36" spans="1:16" ht="18" x14ac:dyDescent="0.25">
      <c r="A36" s="188" t="s">
        <v>423</v>
      </c>
      <c r="B36" s="407"/>
      <c r="C36" s="409"/>
      <c r="D36" s="107"/>
      <c r="E36" s="87"/>
      <c r="F36" s="107"/>
      <c r="G36" s="107"/>
      <c r="H36" s="69"/>
      <c r="I36" s="69"/>
      <c r="J36" s="69"/>
      <c r="K36" s="69"/>
      <c r="L36" s="69"/>
      <c r="M36" s="69"/>
      <c r="N36" s="69"/>
      <c r="O36" s="69"/>
      <c r="P36" s="69"/>
    </row>
    <row r="37" spans="1:16" ht="21" customHeight="1" x14ac:dyDescent="0.25">
      <c r="A37" s="188"/>
      <c r="B37" s="407"/>
      <c r="C37" s="409"/>
      <c r="D37" s="107"/>
      <c r="E37" s="69"/>
      <c r="F37" s="107"/>
      <c r="G37" s="107"/>
      <c r="H37" s="69"/>
      <c r="I37" s="69"/>
      <c r="J37" s="69"/>
      <c r="K37" s="69"/>
      <c r="L37" s="69"/>
      <c r="M37" s="69"/>
      <c r="N37" s="69"/>
      <c r="O37" s="69"/>
      <c r="P37" s="69"/>
    </row>
    <row r="38" spans="1:16" ht="18" x14ac:dyDescent="0.25">
      <c r="A38" s="103"/>
      <c r="B38" s="407"/>
      <c r="C38" s="409"/>
      <c r="D38" s="107"/>
      <c r="E38" s="69"/>
      <c r="F38" s="107"/>
      <c r="G38" s="107"/>
      <c r="H38" s="69"/>
      <c r="I38" s="69"/>
      <c r="J38" s="69"/>
      <c r="K38" s="69"/>
      <c r="L38" s="69"/>
      <c r="M38" s="69"/>
      <c r="N38" s="69"/>
      <c r="O38" s="69"/>
      <c r="P38" s="69"/>
    </row>
    <row r="39" spans="1:16" ht="18.75" x14ac:dyDescent="0.3">
      <c r="A39" s="58"/>
      <c r="B39" s="408"/>
      <c r="C39" s="408"/>
      <c r="D39" s="315"/>
      <c r="E39" s="58"/>
      <c r="I39" s="69"/>
      <c r="J39" s="69"/>
      <c r="K39" s="69"/>
      <c r="L39" s="69"/>
      <c r="M39" s="69"/>
      <c r="N39" s="69"/>
      <c r="O39" s="69"/>
    </row>
  </sheetData>
  <sheetProtection formatCells="0" formatColumns="0" formatRows="0" insertColumns="0" insertRows="0" deleteColumns="0" deleteRows="0"/>
  <mergeCells count="6">
    <mergeCell ref="K3:O3"/>
    <mergeCell ref="A1:D1"/>
    <mergeCell ref="A2:C2"/>
    <mergeCell ref="A34:C34"/>
    <mergeCell ref="A3:D3"/>
    <mergeCell ref="F3:I3"/>
  </mergeCells>
  <conditionalFormatting sqref="N5 H5:H6 H9:H19">
    <cfRule type="cellIs" dxfId="275" priority="81" operator="lessThan">
      <formula>0</formula>
    </cfRule>
    <cfRule type="cellIs" dxfId="274" priority="82" operator="greaterThan">
      <formula>0.01</formula>
    </cfRule>
  </conditionalFormatting>
  <conditionalFormatting sqref="H32:H33">
    <cfRule type="cellIs" dxfId="273" priority="75" operator="lessThan">
      <formula>0</formula>
    </cfRule>
    <cfRule type="cellIs" dxfId="272" priority="76" operator="greaterThan">
      <formula>0.01</formula>
    </cfRule>
  </conditionalFormatting>
  <conditionalFormatting sqref="H33">
    <cfRule type="cellIs" dxfId="271" priority="73" operator="lessThan">
      <formula>0</formula>
    </cfRule>
    <cfRule type="cellIs" dxfId="270" priority="74" operator="greaterThan">
      <formula>0.01</formula>
    </cfRule>
  </conditionalFormatting>
  <conditionalFormatting sqref="H31">
    <cfRule type="cellIs" dxfId="269" priority="55" operator="lessThan">
      <formula>0</formula>
    </cfRule>
    <cfRule type="cellIs" dxfId="268" priority="56" operator="greaterThan">
      <formula>0.01</formula>
    </cfRule>
  </conditionalFormatting>
  <conditionalFormatting sqref="H20:H29">
    <cfRule type="cellIs" dxfId="267" priority="15" operator="lessThan">
      <formula>0</formula>
    </cfRule>
    <cfRule type="cellIs" dxfId="266" priority="16" operator="greaterThan">
      <formula>0.01</formula>
    </cfRule>
  </conditionalFormatting>
  <conditionalFormatting sqref="H30">
    <cfRule type="cellIs" dxfId="265" priority="11" operator="lessThan">
      <formula>0</formula>
    </cfRule>
    <cfRule type="cellIs" dxfId="264" priority="12" operator="greaterThan">
      <formula>0.01</formula>
    </cfRule>
  </conditionalFormatting>
  <conditionalFormatting sqref="H7:H8">
    <cfRule type="cellIs" dxfId="263" priority="9" operator="lessThan">
      <formula>0</formula>
    </cfRule>
    <cfRule type="cellIs" dxfId="262" priority="10" operator="greaterThan">
      <formula>0.01</formula>
    </cfRule>
  </conditionalFormatting>
  <conditionalFormatting sqref="N6:N25 N33">
    <cfRule type="cellIs" dxfId="261" priority="7" operator="lessThan">
      <formula>0</formula>
    </cfRule>
    <cfRule type="cellIs" dxfId="260" priority="8" operator="greaterThan">
      <formula>0.01</formula>
    </cfRule>
  </conditionalFormatting>
  <conditionalFormatting sqref="N31:N32">
    <cfRule type="cellIs" dxfId="259" priority="3" operator="lessThan">
      <formula>0</formula>
    </cfRule>
    <cfRule type="cellIs" dxfId="258" priority="4" operator="greaterThan">
      <formula>0.01</formula>
    </cfRule>
  </conditionalFormatting>
  <conditionalFormatting sqref="N26:N30">
    <cfRule type="cellIs" dxfId="257" priority="1" operator="lessThan">
      <formula>0</formula>
    </cfRule>
    <cfRule type="cellIs" dxfId="256" priority="2" operator="greaterThan">
      <formula>0.01</formula>
    </cfRule>
  </conditionalFormatting>
  <dataValidations count="1">
    <dataValidation type="list" allowBlank="1" showInputMessage="1" showErrorMessage="1" sqref="K5:K33">
      <formula1>"מאשר, מאשר חלקי, לא מאשר"</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rightToLeft="1" zoomScaleNormal="100" workbookViewId="0">
      <pane ySplit="2" topLeftCell="A78" activePane="bottomLeft" state="frozen"/>
      <selection pane="bottomLeft" activeCell="F24" sqref="F24"/>
    </sheetView>
  </sheetViews>
  <sheetFormatPr defaultColWidth="9" defaultRowHeight="14.25" x14ac:dyDescent="0.2"/>
  <cols>
    <col min="1" max="1" width="41" style="22" customWidth="1"/>
    <col min="2" max="2" width="11.75" style="165" bestFit="1" customWidth="1"/>
    <col min="3" max="3" width="8.125" style="247" customWidth="1"/>
    <col min="4" max="4" width="14.25" style="243" customWidth="1"/>
    <col min="5" max="5" width="3.75" style="22" customWidth="1"/>
    <col min="6" max="6" width="10" style="243" customWidth="1"/>
    <col min="7" max="7" width="14.75" style="243" customWidth="1"/>
    <col min="8" max="8" width="13.875" style="243" customWidth="1"/>
    <col min="9" max="9" width="9" style="22"/>
    <col min="10" max="10" width="3.625" style="25" customWidth="1"/>
    <col min="11" max="11" width="9" style="22"/>
    <col min="12" max="12" width="9.25" style="243" customWidth="1"/>
    <col min="13" max="13" width="14.875" style="243" customWidth="1"/>
    <col min="14" max="14" width="14" style="243" customWidth="1"/>
    <col min="15" max="15" width="17.125" style="22" customWidth="1"/>
    <col min="16" max="16384" width="9" style="22"/>
  </cols>
  <sheetData>
    <row r="1" spans="1:15" s="192" customFormat="1" ht="24" thickBot="1" x14ac:dyDescent="0.4">
      <c r="A1" s="548" t="s">
        <v>658</v>
      </c>
      <c r="B1" s="548"/>
      <c r="C1" s="548"/>
      <c r="D1" s="548"/>
      <c r="F1" s="319"/>
      <c r="G1" s="320"/>
      <c r="H1" s="321"/>
      <c r="J1" s="422"/>
      <c r="L1" s="321"/>
      <c r="M1" s="321"/>
      <c r="N1" s="321"/>
    </row>
    <row r="2" spans="1:15" ht="28.5" thickBot="1" x14ac:dyDescent="0.25">
      <c r="A2" s="560" t="s">
        <v>390</v>
      </c>
      <c r="B2" s="560"/>
      <c r="C2" s="266"/>
      <c r="D2" s="107"/>
      <c r="E2" s="69"/>
      <c r="F2" s="107"/>
      <c r="G2" s="107"/>
      <c r="H2" s="107"/>
      <c r="I2" s="69"/>
      <c r="J2" s="87"/>
      <c r="K2" s="69"/>
      <c r="L2" s="107"/>
      <c r="M2" s="107"/>
      <c r="N2" s="107"/>
      <c r="O2" s="69"/>
    </row>
    <row r="3" spans="1:15" ht="27.75" x14ac:dyDescent="0.4">
      <c r="A3" s="539" t="s">
        <v>94</v>
      </c>
      <c r="B3" s="540"/>
      <c r="C3" s="540"/>
      <c r="D3" s="541"/>
      <c r="E3" s="87"/>
      <c r="F3" s="545" t="s">
        <v>95</v>
      </c>
      <c r="G3" s="546"/>
      <c r="H3" s="546"/>
      <c r="I3" s="547"/>
      <c r="J3" s="172"/>
      <c r="K3" s="545" t="s">
        <v>96</v>
      </c>
      <c r="L3" s="546"/>
      <c r="M3" s="546"/>
      <c r="N3" s="546"/>
      <c r="O3" s="547"/>
    </row>
    <row r="4" spans="1:15" ht="63.75" thickBot="1" x14ac:dyDescent="0.3">
      <c r="A4" s="176" t="s">
        <v>45</v>
      </c>
      <c r="B4" s="177" t="s">
        <v>76</v>
      </c>
      <c r="C4" s="177" t="s">
        <v>77</v>
      </c>
      <c r="D4" s="178" t="s">
        <v>78</v>
      </c>
      <c r="E4" s="69"/>
      <c r="F4" s="96" t="s">
        <v>120</v>
      </c>
      <c r="G4" s="97" t="s">
        <v>98</v>
      </c>
      <c r="H4" s="98" t="s">
        <v>99</v>
      </c>
      <c r="I4" s="81" t="s">
        <v>100</v>
      </c>
      <c r="J4" s="173"/>
      <c r="K4" s="418" t="s">
        <v>101</v>
      </c>
      <c r="L4" s="97" t="s">
        <v>102</v>
      </c>
      <c r="M4" s="97" t="s">
        <v>105</v>
      </c>
      <c r="N4" s="80" t="s">
        <v>99</v>
      </c>
      <c r="O4" s="81" t="s">
        <v>103</v>
      </c>
    </row>
    <row r="5" spans="1:15" ht="18" customHeight="1" x14ac:dyDescent="0.25">
      <c r="A5" s="551" t="s">
        <v>163</v>
      </c>
      <c r="B5" s="552"/>
      <c r="C5" s="552"/>
      <c r="D5" s="553"/>
      <c r="E5" s="87"/>
      <c r="F5" s="551" t="s">
        <v>163</v>
      </c>
      <c r="G5" s="552"/>
      <c r="H5" s="552"/>
      <c r="I5" s="553"/>
      <c r="J5" s="114"/>
      <c r="K5" s="557" t="s">
        <v>163</v>
      </c>
      <c r="L5" s="558"/>
      <c r="M5" s="558"/>
      <c r="N5" s="558"/>
      <c r="O5" s="559"/>
    </row>
    <row r="6" spans="1:15" ht="18" x14ac:dyDescent="0.25">
      <c r="A6" s="82" t="s">
        <v>159</v>
      </c>
      <c r="B6" s="131">
        <v>2</v>
      </c>
      <c r="C6" s="287">
        <v>230</v>
      </c>
      <c r="D6" s="237">
        <f>C6*B6</f>
        <v>460</v>
      </c>
      <c r="E6" s="69"/>
      <c r="F6" s="108"/>
      <c r="G6" s="109">
        <f t="shared" ref="G6:G11" si="0">F6*C6</f>
        <v>0</v>
      </c>
      <c r="H6" s="110" t="str">
        <f>IF(G6=0,"",IF(OR(G6-$D6&gt;0,G6-$D6&lt;0), (G6-$D6)/$D6, ""))</f>
        <v/>
      </c>
      <c r="I6" s="72"/>
      <c r="J6" s="87"/>
      <c r="K6" s="419"/>
      <c r="L6" s="259"/>
      <c r="M6" s="109">
        <f>IFERROR(L6*C6,"")</f>
        <v>0</v>
      </c>
      <c r="N6" s="110" t="str">
        <f>IFERROR(IF(M6=0,"",IF(OR(M6-$D6&gt;0,M6-$D6&lt;0), (M6-$D6)/$D6, "")),"")</f>
        <v/>
      </c>
      <c r="O6" s="88"/>
    </row>
    <row r="7" spans="1:15" ht="18" x14ac:dyDescent="0.25">
      <c r="A7" s="82" t="s">
        <v>518</v>
      </c>
      <c r="B7" s="131">
        <v>1</v>
      </c>
      <c r="C7" s="287">
        <v>810</v>
      </c>
      <c r="D7" s="237">
        <f>C7*B7</f>
        <v>810</v>
      </c>
      <c r="E7" s="69"/>
      <c r="F7" s="108"/>
      <c r="G7" s="109">
        <f t="shared" si="0"/>
        <v>0</v>
      </c>
      <c r="H7" s="110" t="str">
        <f t="shared" ref="H7:H92" si="1">IF(G7=0,"",IF(OR(G7-$D7&gt;0,G7-$D7&lt;0), (G7-$D7)/$D7, ""))</f>
        <v/>
      </c>
      <c r="I7" s="72"/>
      <c r="J7" s="87"/>
      <c r="K7" s="419"/>
      <c r="L7" s="259"/>
      <c r="M7" s="109">
        <f t="shared" ref="M7:M21" si="2">IFERROR(L7*C7,"")</f>
        <v>0</v>
      </c>
      <c r="N7" s="110" t="str">
        <f t="shared" ref="N7:N92" si="3">IFERROR(IF(M7=0,"",IF(OR(M7-$D7&gt;0,M7-$D7&lt;0), (M7-$D7)/$D7, "")),"")</f>
        <v/>
      </c>
      <c r="O7" s="88"/>
    </row>
    <row r="8" spans="1:15" ht="36" x14ac:dyDescent="0.25">
      <c r="A8" s="83" t="s">
        <v>519</v>
      </c>
      <c r="B8" s="106">
        <v>1</v>
      </c>
      <c r="C8" s="104">
        <v>1000</v>
      </c>
      <c r="D8" s="105">
        <v>1000</v>
      </c>
      <c r="E8" s="69"/>
      <c r="F8" s="108"/>
      <c r="G8" s="109">
        <f t="shared" si="0"/>
        <v>0</v>
      </c>
      <c r="H8" s="110" t="str">
        <f t="shared" si="1"/>
        <v/>
      </c>
      <c r="I8" s="72"/>
      <c r="J8" s="87"/>
      <c r="K8" s="419"/>
      <c r="L8" s="259"/>
      <c r="M8" s="109">
        <f t="shared" si="2"/>
        <v>0</v>
      </c>
      <c r="N8" s="110" t="str">
        <f t="shared" si="3"/>
        <v/>
      </c>
      <c r="O8" s="88"/>
    </row>
    <row r="9" spans="1:15" ht="18" x14ac:dyDescent="0.25">
      <c r="A9" s="82" t="s">
        <v>514</v>
      </c>
      <c r="B9" s="106">
        <v>1</v>
      </c>
      <c r="C9" s="104">
        <v>720</v>
      </c>
      <c r="D9" s="105">
        <f t="shared" ref="D9:D74" si="4">C9*B9</f>
        <v>720</v>
      </c>
      <c r="E9" s="69"/>
      <c r="F9" s="108"/>
      <c r="G9" s="109">
        <f t="shared" si="0"/>
        <v>0</v>
      </c>
      <c r="H9" s="110" t="str">
        <f t="shared" ref="H9:H71" si="5">IF(G9=0,"",IF(OR(G9-$D9&gt;0,G9-$D9&lt;0), (G9-$D9)/$D9, ""))</f>
        <v/>
      </c>
      <c r="I9" s="72"/>
      <c r="J9" s="87"/>
      <c r="K9" s="419"/>
      <c r="L9" s="259"/>
      <c r="M9" s="109">
        <f t="shared" si="2"/>
        <v>0</v>
      </c>
      <c r="N9" s="110" t="str">
        <f t="shared" si="3"/>
        <v/>
      </c>
      <c r="O9" s="88"/>
    </row>
    <row r="10" spans="1:15" ht="18" x14ac:dyDescent="0.25">
      <c r="A10" s="82" t="s">
        <v>160</v>
      </c>
      <c r="B10" s="106">
        <v>1</v>
      </c>
      <c r="C10" s="104">
        <v>450</v>
      </c>
      <c r="D10" s="105">
        <f t="shared" si="4"/>
        <v>450</v>
      </c>
      <c r="E10" s="69"/>
      <c r="F10" s="108"/>
      <c r="G10" s="109">
        <f t="shared" si="0"/>
        <v>0</v>
      </c>
      <c r="H10" s="110" t="str">
        <f t="shared" si="5"/>
        <v/>
      </c>
      <c r="I10" s="72"/>
      <c r="J10" s="87"/>
      <c r="K10" s="419"/>
      <c r="L10" s="259"/>
      <c r="M10" s="109">
        <f t="shared" si="2"/>
        <v>0</v>
      </c>
      <c r="N10" s="110" t="str">
        <f t="shared" si="3"/>
        <v/>
      </c>
      <c r="O10" s="88"/>
    </row>
    <row r="11" spans="1:15" ht="18" x14ac:dyDescent="0.25">
      <c r="A11" s="183" t="s">
        <v>476</v>
      </c>
      <c r="B11" s="131">
        <v>2</v>
      </c>
      <c r="C11" s="287">
        <v>2000</v>
      </c>
      <c r="D11" s="237">
        <f t="shared" si="4"/>
        <v>4000</v>
      </c>
      <c r="E11" s="69"/>
      <c r="F11" s="108"/>
      <c r="G11" s="109">
        <f t="shared" si="0"/>
        <v>0</v>
      </c>
      <c r="H11" s="110" t="str">
        <f t="shared" si="5"/>
        <v/>
      </c>
      <c r="I11" s="72"/>
      <c r="J11" s="87"/>
      <c r="K11" s="419"/>
      <c r="L11" s="259"/>
      <c r="M11" s="109">
        <f t="shared" si="2"/>
        <v>0</v>
      </c>
      <c r="N11" s="110" t="str">
        <f t="shared" si="3"/>
        <v/>
      </c>
      <c r="O11" s="88"/>
    </row>
    <row r="12" spans="1:15" ht="18" x14ac:dyDescent="0.25">
      <c r="A12" s="183" t="s">
        <v>477</v>
      </c>
      <c r="B12" s="131">
        <v>1</v>
      </c>
      <c r="C12" s="287">
        <v>1200</v>
      </c>
      <c r="D12" s="237">
        <f t="shared" si="4"/>
        <v>1200</v>
      </c>
      <c r="E12" s="69"/>
      <c r="F12" s="108"/>
      <c r="G12" s="109">
        <f t="shared" ref="G12:G17" si="6">F12*C12</f>
        <v>0</v>
      </c>
      <c r="H12" s="110" t="str">
        <f t="shared" si="5"/>
        <v/>
      </c>
      <c r="I12" s="72"/>
      <c r="J12" s="87"/>
      <c r="K12" s="419"/>
      <c r="L12" s="259"/>
      <c r="M12" s="109">
        <f t="shared" si="2"/>
        <v>0</v>
      </c>
      <c r="N12" s="110" t="str">
        <f t="shared" si="3"/>
        <v/>
      </c>
      <c r="O12" s="88"/>
    </row>
    <row r="13" spans="1:15" ht="18" x14ac:dyDescent="0.25">
      <c r="A13" s="187" t="s">
        <v>538</v>
      </c>
      <c r="B13" s="131">
        <v>8</v>
      </c>
      <c r="C13" s="287">
        <v>50</v>
      </c>
      <c r="D13" s="237">
        <f>C13*B13</f>
        <v>400</v>
      </c>
      <c r="E13" s="69"/>
      <c r="F13" s="108"/>
      <c r="G13" s="109">
        <f t="shared" si="6"/>
        <v>0</v>
      </c>
      <c r="H13" s="110" t="str">
        <f t="shared" si="5"/>
        <v/>
      </c>
      <c r="I13" s="72"/>
      <c r="J13" s="87"/>
      <c r="K13" s="419"/>
      <c r="L13" s="259"/>
      <c r="M13" s="109">
        <f t="shared" si="2"/>
        <v>0</v>
      </c>
      <c r="N13" s="110" t="str">
        <f t="shared" si="3"/>
        <v/>
      </c>
      <c r="O13" s="88"/>
    </row>
    <row r="14" spans="1:15" ht="18" x14ac:dyDescent="0.25">
      <c r="A14" s="77" t="s">
        <v>474</v>
      </c>
      <c r="B14" s="132">
        <v>1</v>
      </c>
      <c r="C14" s="287">
        <v>850</v>
      </c>
      <c r="D14" s="105">
        <f>C14*B14</f>
        <v>850</v>
      </c>
      <c r="E14" s="69"/>
      <c r="F14" s="108"/>
      <c r="G14" s="109">
        <f t="shared" si="6"/>
        <v>0</v>
      </c>
      <c r="H14" s="110" t="str">
        <f t="shared" si="5"/>
        <v/>
      </c>
      <c r="I14" s="72"/>
      <c r="J14" s="87"/>
      <c r="K14" s="419"/>
      <c r="L14" s="259"/>
      <c r="M14" s="109">
        <f t="shared" si="2"/>
        <v>0</v>
      </c>
      <c r="N14" s="110" t="str">
        <f t="shared" si="3"/>
        <v/>
      </c>
      <c r="O14" s="88"/>
    </row>
    <row r="15" spans="1:15" ht="18" x14ac:dyDescent="0.25">
      <c r="A15" s="186" t="s">
        <v>473</v>
      </c>
      <c r="B15" s="132">
        <v>1</v>
      </c>
      <c r="C15" s="287">
        <v>150</v>
      </c>
      <c r="D15" s="105">
        <f>C15*B15</f>
        <v>150</v>
      </c>
      <c r="E15" s="69"/>
      <c r="F15" s="108"/>
      <c r="G15" s="109">
        <f t="shared" si="6"/>
        <v>0</v>
      </c>
      <c r="H15" s="110" t="str">
        <f t="shared" si="5"/>
        <v/>
      </c>
      <c r="I15" s="72"/>
      <c r="J15" s="87"/>
      <c r="K15" s="419"/>
      <c r="L15" s="259"/>
      <c r="M15" s="109">
        <f t="shared" si="2"/>
        <v>0</v>
      </c>
      <c r="N15" s="110" t="str">
        <f t="shared" si="3"/>
        <v/>
      </c>
      <c r="O15" s="88"/>
    </row>
    <row r="16" spans="1:15" ht="18" x14ac:dyDescent="0.25">
      <c r="A16" s="184" t="s">
        <v>475</v>
      </c>
      <c r="B16" s="131">
        <v>3</v>
      </c>
      <c r="C16" s="287">
        <v>150</v>
      </c>
      <c r="D16" s="105">
        <f t="shared" ref="D16" si="7">C16*B16</f>
        <v>450</v>
      </c>
      <c r="E16" s="69"/>
      <c r="F16" s="108"/>
      <c r="G16" s="109">
        <f t="shared" si="6"/>
        <v>0</v>
      </c>
      <c r="H16" s="110" t="str">
        <f t="shared" si="5"/>
        <v/>
      </c>
      <c r="I16" s="72"/>
      <c r="J16" s="87"/>
      <c r="K16" s="419"/>
      <c r="L16" s="259"/>
      <c r="M16" s="109">
        <f t="shared" si="2"/>
        <v>0</v>
      </c>
      <c r="N16" s="110" t="str">
        <f t="shared" si="3"/>
        <v/>
      </c>
      <c r="O16" s="88"/>
    </row>
    <row r="17" spans="1:15" ht="18" x14ac:dyDescent="0.25">
      <c r="A17" s="185" t="s">
        <v>161</v>
      </c>
      <c r="B17" s="132">
        <v>2</v>
      </c>
      <c r="C17" s="287">
        <v>500</v>
      </c>
      <c r="D17" s="237">
        <f>C17*B17</f>
        <v>1000</v>
      </c>
      <c r="E17" s="69"/>
      <c r="F17" s="108"/>
      <c r="G17" s="109">
        <f t="shared" si="6"/>
        <v>0</v>
      </c>
      <c r="H17" s="110" t="str">
        <f t="shared" si="5"/>
        <v/>
      </c>
      <c r="I17" s="72"/>
      <c r="J17" s="87"/>
      <c r="K17" s="419"/>
      <c r="L17" s="259"/>
      <c r="M17" s="109">
        <f t="shared" si="2"/>
        <v>0</v>
      </c>
      <c r="N17" s="110" t="str">
        <f t="shared" si="3"/>
        <v/>
      </c>
      <c r="O17" s="88"/>
    </row>
    <row r="18" spans="1:15" ht="18" x14ac:dyDescent="0.25">
      <c r="A18" s="83" t="s">
        <v>162</v>
      </c>
      <c r="B18" s="106">
        <v>1</v>
      </c>
      <c r="C18" s="104">
        <v>500</v>
      </c>
      <c r="D18" s="105">
        <f t="shared" si="4"/>
        <v>500</v>
      </c>
      <c r="E18" s="69"/>
      <c r="F18" s="108"/>
      <c r="G18" s="109">
        <f>F18*C18</f>
        <v>0</v>
      </c>
      <c r="H18" s="110" t="str">
        <f t="shared" si="5"/>
        <v/>
      </c>
      <c r="I18" s="72"/>
      <c r="J18" s="87"/>
      <c r="K18" s="419"/>
      <c r="L18" s="259"/>
      <c r="M18" s="109">
        <f t="shared" si="2"/>
        <v>0</v>
      </c>
      <c r="N18" s="110" t="str">
        <f t="shared" si="3"/>
        <v/>
      </c>
      <c r="O18" s="88"/>
    </row>
    <row r="19" spans="1:15" ht="18" x14ac:dyDescent="0.25">
      <c r="A19" s="83" t="s">
        <v>129</v>
      </c>
      <c r="B19" s="106">
        <v>1</v>
      </c>
      <c r="C19" s="104">
        <v>200</v>
      </c>
      <c r="D19" s="105">
        <f t="shared" si="4"/>
        <v>200</v>
      </c>
      <c r="E19" s="69"/>
      <c r="F19" s="108"/>
      <c r="G19" s="109">
        <f>F19*C19</f>
        <v>0</v>
      </c>
      <c r="H19" s="110" t="str">
        <f t="shared" si="5"/>
        <v/>
      </c>
      <c r="I19" s="72"/>
      <c r="J19" s="87"/>
      <c r="K19" s="419"/>
      <c r="L19" s="259"/>
      <c r="M19" s="109">
        <f t="shared" si="2"/>
        <v>0</v>
      </c>
      <c r="N19" s="110" t="str">
        <f t="shared" si="3"/>
        <v/>
      </c>
      <c r="O19" s="88"/>
    </row>
    <row r="20" spans="1:15" ht="18" x14ac:dyDescent="0.25">
      <c r="A20" s="83" t="s">
        <v>507</v>
      </c>
      <c r="B20" s="106">
        <v>2</v>
      </c>
      <c r="C20" s="104">
        <v>500</v>
      </c>
      <c r="D20" s="105">
        <v>1000</v>
      </c>
      <c r="E20" s="69"/>
      <c r="F20" s="108"/>
      <c r="G20" s="109">
        <f>F20*C20</f>
        <v>0</v>
      </c>
      <c r="H20" s="110" t="str">
        <f t="shared" si="5"/>
        <v/>
      </c>
      <c r="I20" s="72"/>
      <c r="J20" s="87"/>
      <c r="K20" s="419"/>
      <c r="L20" s="259"/>
      <c r="M20" s="109">
        <f t="shared" si="2"/>
        <v>0</v>
      </c>
      <c r="N20" s="110" t="str">
        <f t="shared" si="3"/>
        <v/>
      </c>
      <c r="O20" s="88"/>
    </row>
    <row r="21" spans="1:15" ht="18.75" thickBot="1" x14ac:dyDescent="0.3">
      <c r="A21" s="77" t="s">
        <v>472</v>
      </c>
      <c r="B21" s="132">
        <v>2</v>
      </c>
      <c r="C21" s="287">
        <v>370</v>
      </c>
      <c r="D21" s="105">
        <f t="shared" ref="D21" si="8">C21*B21</f>
        <v>740</v>
      </c>
      <c r="E21" s="69"/>
      <c r="F21" s="108"/>
      <c r="G21" s="109">
        <f>F21*C21</f>
        <v>0</v>
      </c>
      <c r="H21" s="110" t="str">
        <f t="shared" si="5"/>
        <v/>
      </c>
      <c r="I21" s="72"/>
      <c r="J21" s="87"/>
      <c r="K21" s="419"/>
      <c r="L21" s="259"/>
      <c r="M21" s="109">
        <f t="shared" si="2"/>
        <v>0</v>
      </c>
      <c r="N21" s="110" t="str">
        <f t="shared" si="3"/>
        <v/>
      </c>
      <c r="O21" s="88"/>
    </row>
    <row r="22" spans="1:15" ht="16.5" customHeight="1" thickBot="1" x14ac:dyDescent="0.3">
      <c r="A22" s="542" t="s">
        <v>383</v>
      </c>
      <c r="B22" s="543"/>
      <c r="C22" s="544"/>
      <c r="D22" s="301">
        <f>SUM(D6:D21)</f>
        <v>13930</v>
      </c>
      <c r="E22" s="69"/>
      <c r="F22" s="127"/>
      <c r="G22" s="128">
        <f>SUM(G6:G21)</f>
        <v>0</v>
      </c>
      <c r="H22" s="129" t="str">
        <f>IF(G22=0,"",IF(OR(G22-$D22&gt;0,G22-$D22&lt;0), (G22-$D22)/$D22, ""))</f>
        <v/>
      </c>
      <c r="I22" s="115"/>
      <c r="J22" s="114"/>
      <c r="K22" s="420"/>
      <c r="L22" s="128"/>
      <c r="M22" s="128">
        <f>SUM(M6:M21)</f>
        <v>0</v>
      </c>
      <c r="N22" s="129" t="str">
        <f t="shared" si="3"/>
        <v/>
      </c>
      <c r="O22" s="117"/>
    </row>
    <row r="23" spans="1:15" ht="18" customHeight="1" x14ac:dyDescent="0.25">
      <c r="A23" s="551" t="s">
        <v>167</v>
      </c>
      <c r="B23" s="552"/>
      <c r="C23" s="552"/>
      <c r="D23" s="553"/>
      <c r="E23" s="87"/>
      <c r="F23" s="551" t="s">
        <v>167</v>
      </c>
      <c r="G23" s="552"/>
      <c r="H23" s="552"/>
      <c r="I23" s="553"/>
      <c r="J23" s="114"/>
      <c r="K23" s="554" t="str">
        <f>A23</f>
        <v>טיפול בדרמה</v>
      </c>
      <c r="L23" s="555"/>
      <c r="M23" s="555"/>
      <c r="N23" s="555"/>
      <c r="O23" s="556"/>
    </row>
    <row r="24" spans="1:15" ht="18" x14ac:dyDescent="0.25">
      <c r="A24" s="82" t="s">
        <v>164</v>
      </c>
      <c r="B24" s="106">
        <v>1</v>
      </c>
      <c r="C24" s="104">
        <v>1000</v>
      </c>
      <c r="D24" s="105">
        <f>C24</f>
        <v>1000</v>
      </c>
      <c r="E24" s="69"/>
      <c r="F24" s="108"/>
      <c r="G24" s="109">
        <f>F24*C24</f>
        <v>0</v>
      </c>
      <c r="H24" s="110" t="str">
        <f t="shared" si="5"/>
        <v/>
      </c>
      <c r="I24" s="72"/>
      <c r="J24" s="87"/>
      <c r="K24" s="421"/>
      <c r="L24" s="112"/>
      <c r="M24" s="109">
        <f t="shared" ref="M24:M41" si="9">IFERROR(L24*C24,"")</f>
        <v>0</v>
      </c>
      <c r="N24" s="110" t="str">
        <f t="shared" si="3"/>
        <v/>
      </c>
      <c r="O24" s="88"/>
    </row>
    <row r="25" spans="1:15" ht="36" x14ac:dyDescent="0.25">
      <c r="A25" s="84" t="s">
        <v>506</v>
      </c>
      <c r="B25" s="106">
        <v>1</v>
      </c>
      <c r="C25" s="104">
        <v>1000</v>
      </c>
      <c r="D25" s="105">
        <f>C25</f>
        <v>1000</v>
      </c>
      <c r="E25" s="69"/>
      <c r="F25" s="108"/>
      <c r="G25" s="109">
        <f>F25*C25</f>
        <v>0</v>
      </c>
      <c r="H25" s="110" t="str">
        <f t="shared" si="5"/>
        <v/>
      </c>
      <c r="I25" s="72"/>
      <c r="J25" s="87"/>
      <c r="K25" s="421"/>
      <c r="L25" s="112"/>
      <c r="M25" s="109">
        <f t="shared" si="9"/>
        <v>0</v>
      </c>
      <c r="N25" s="110" t="str">
        <f t="shared" si="3"/>
        <v/>
      </c>
      <c r="O25" s="88"/>
    </row>
    <row r="26" spans="1:15" ht="18" x14ac:dyDescent="0.25">
      <c r="A26" s="83" t="s">
        <v>508</v>
      </c>
      <c r="B26" s="106">
        <v>1</v>
      </c>
      <c r="C26" s="104">
        <v>1000</v>
      </c>
      <c r="D26" s="105">
        <f t="shared" ref="D26:D53" si="10">C26*B26</f>
        <v>1000</v>
      </c>
      <c r="E26" s="69"/>
      <c r="F26" s="108"/>
      <c r="G26" s="109">
        <f>F26*C26</f>
        <v>0</v>
      </c>
      <c r="H26" s="110" t="str">
        <f t="shared" si="5"/>
        <v/>
      </c>
      <c r="I26" s="257"/>
      <c r="J26" s="87"/>
      <c r="K26" s="421"/>
      <c r="L26" s="112"/>
      <c r="M26" s="109">
        <f t="shared" si="9"/>
        <v>0</v>
      </c>
      <c r="N26" s="110" t="str">
        <f t="shared" si="3"/>
        <v/>
      </c>
      <c r="O26" s="88"/>
    </row>
    <row r="27" spans="1:15" ht="36" x14ac:dyDescent="0.25">
      <c r="A27" s="184" t="s">
        <v>509</v>
      </c>
      <c r="B27" s="131">
        <v>1</v>
      </c>
      <c r="C27" s="287">
        <v>3000</v>
      </c>
      <c r="D27" s="237">
        <f>C27*B27</f>
        <v>3000</v>
      </c>
      <c r="E27" s="69"/>
      <c r="F27" s="108"/>
      <c r="G27" s="109">
        <v>0</v>
      </c>
      <c r="H27" s="110" t="str">
        <f t="shared" si="5"/>
        <v/>
      </c>
      <c r="I27" s="257"/>
      <c r="J27" s="87"/>
      <c r="K27" s="421"/>
      <c r="L27" s="112"/>
      <c r="M27" s="109">
        <f t="shared" si="9"/>
        <v>0</v>
      </c>
      <c r="N27" s="110" t="str">
        <f t="shared" si="3"/>
        <v/>
      </c>
      <c r="O27" s="88"/>
    </row>
    <row r="28" spans="1:15" ht="18" x14ac:dyDescent="0.25">
      <c r="A28" s="184" t="s">
        <v>515</v>
      </c>
      <c r="B28" s="131">
        <v>1</v>
      </c>
      <c r="C28" s="287">
        <v>1500</v>
      </c>
      <c r="D28" s="237">
        <f>C28*B28</f>
        <v>1500</v>
      </c>
      <c r="E28" s="69"/>
      <c r="F28" s="108"/>
      <c r="G28" s="109">
        <v>0</v>
      </c>
      <c r="H28" s="110" t="str">
        <f t="shared" si="5"/>
        <v/>
      </c>
      <c r="I28" s="257"/>
      <c r="J28" s="87"/>
      <c r="K28" s="421"/>
      <c r="L28" s="112"/>
      <c r="M28" s="109">
        <f t="shared" si="9"/>
        <v>0</v>
      </c>
      <c r="N28" s="110" t="str">
        <f t="shared" si="3"/>
        <v/>
      </c>
      <c r="O28" s="88"/>
    </row>
    <row r="29" spans="1:15" ht="18" x14ac:dyDescent="0.25">
      <c r="A29" s="76" t="s">
        <v>510</v>
      </c>
      <c r="B29" s="131">
        <v>1</v>
      </c>
      <c r="C29" s="287">
        <v>500</v>
      </c>
      <c r="D29" s="105">
        <f>C29*B29</f>
        <v>500</v>
      </c>
      <c r="E29" s="69"/>
      <c r="F29" s="108"/>
      <c r="G29" s="109">
        <f t="shared" ref="G29:G40" si="11">F29*C29</f>
        <v>0</v>
      </c>
      <c r="H29" s="110" t="str">
        <f t="shared" si="5"/>
        <v/>
      </c>
      <c r="I29" s="257"/>
      <c r="J29" s="87"/>
      <c r="K29" s="421"/>
      <c r="L29" s="112"/>
      <c r="M29" s="109">
        <f t="shared" si="9"/>
        <v>0</v>
      </c>
      <c r="N29" s="110" t="str">
        <f t="shared" si="3"/>
        <v/>
      </c>
      <c r="O29" s="88"/>
    </row>
    <row r="30" spans="1:15" ht="36.75" customHeight="1" x14ac:dyDescent="0.25">
      <c r="A30" s="204" t="s">
        <v>470</v>
      </c>
      <c r="B30" s="131">
        <v>1</v>
      </c>
      <c r="C30" s="287">
        <v>800</v>
      </c>
      <c r="D30" s="105">
        <f>C30*B30</f>
        <v>800</v>
      </c>
      <c r="E30" s="69"/>
      <c r="F30" s="108"/>
      <c r="G30" s="109">
        <f t="shared" si="11"/>
        <v>0</v>
      </c>
      <c r="H30" s="110" t="str">
        <f t="shared" si="5"/>
        <v/>
      </c>
      <c r="I30" s="257"/>
      <c r="J30" s="87"/>
      <c r="K30" s="421"/>
      <c r="L30" s="112"/>
      <c r="M30" s="109">
        <f t="shared" si="9"/>
        <v>0</v>
      </c>
      <c r="N30" s="110" t="str">
        <f t="shared" si="3"/>
        <v/>
      </c>
      <c r="O30" s="88"/>
    </row>
    <row r="31" spans="1:15" ht="23.25" customHeight="1" x14ac:dyDescent="0.25">
      <c r="A31" s="76" t="s">
        <v>471</v>
      </c>
      <c r="B31" s="131">
        <v>1</v>
      </c>
      <c r="C31" s="287">
        <v>700</v>
      </c>
      <c r="D31" s="105">
        <f>C31*B31</f>
        <v>700</v>
      </c>
      <c r="E31" s="69"/>
      <c r="F31" s="108"/>
      <c r="G31" s="109">
        <f t="shared" si="11"/>
        <v>0</v>
      </c>
      <c r="H31" s="110" t="str">
        <f t="shared" si="5"/>
        <v/>
      </c>
      <c r="I31" s="257"/>
      <c r="J31" s="87"/>
      <c r="K31" s="421"/>
      <c r="L31" s="112"/>
      <c r="M31" s="109">
        <f t="shared" si="9"/>
        <v>0</v>
      </c>
      <c r="N31" s="110" t="str">
        <f t="shared" si="3"/>
        <v/>
      </c>
      <c r="O31" s="88"/>
    </row>
    <row r="32" spans="1:15" ht="18" x14ac:dyDescent="0.25">
      <c r="A32" s="83" t="s">
        <v>165</v>
      </c>
      <c r="B32" s="106">
        <v>1</v>
      </c>
      <c r="C32" s="104">
        <v>400</v>
      </c>
      <c r="D32" s="105">
        <f t="shared" si="10"/>
        <v>400</v>
      </c>
      <c r="E32" s="69"/>
      <c r="F32" s="108"/>
      <c r="G32" s="109">
        <f t="shared" si="11"/>
        <v>0</v>
      </c>
      <c r="H32" s="110" t="str">
        <f t="shared" si="5"/>
        <v/>
      </c>
      <c r="I32" s="257"/>
      <c r="J32" s="87"/>
      <c r="K32" s="421"/>
      <c r="L32" s="112"/>
      <c r="M32" s="109">
        <f t="shared" si="9"/>
        <v>0</v>
      </c>
      <c r="N32" s="110" t="str">
        <f t="shared" si="3"/>
        <v/>
      </c>
      <c r="O32" s="88"/>
    </row>
    <row r="33" spans="1:15" ht="18" x14ac:dyDescent="0.25">
      <c r="A33" s="83" t="s">
        <v>166</v>
      </c>
      <c r="B33" s="106">
        <v>1</v>
      </c>
      <c r="C33" s="104">
        <v>600</v>
      </c>
      <c r="D33" s="105">
        <f t="shared" si="10"/>
        <v>600</v>
      </c>
      <c r="E33" s="69"/>
      <c r="F33" s="108"/>
      <c r="G33" s="109">
        <f t="shared" si="11"/>
        <v>0</v>
      </c>
      <c r="H33" s="110" t="str">
        <f t="shared" si="5"/>
        <v/>
      </c>
      <c r="I33" s="257"/>
      <c r="J33" s="87"/>
      <c r="K33" s="421"/>
      <c r="L33" s="112"/>
      <c r="M33" s="109">
        <f t="shared" si="9"/>
        <v>0</v>
      </c>
      <c r="N33" s="110" t="str">
        <f t="shared" si="3"/>
        <v/>
      </c>
      <c r="O33" s="88"/>
    </row>
    <row r="34" spans="1:15" ht="18" x14ac:dyDescent="0.25">
      <c r="A34" s="77" t="s">
        <v>472</v>
      </c>
      <c r="B34" s="132">
        <v>2</v>
      </c>
      <c r="C34" s="287">
        <v>370</v>
      </c>
      <c r="D34" s="105">
        <f t="shared" si="10"/>
        <v>740</v>
      </c>
      <c r="E34" s="69"/>
      <c r="F34" s="108"/>
      <c r="G34" s="109">
        <f t="shared" si="11"/>
        <v>0</v>
      </c>
      <c r="H34" s="110" t="str">
        <f t="shared" si="5"/>
        <v/>
      </c>
      <c r="I34" s="257"/>
      <c r="J34" s="87"/>
      <c r="K34" s="421"/>
      <c r="L34" s="112"/>
      <c r="M34" s="109">
        <f t="shared" si="9"/>
        <v>0</v>
      </c>
      <c r="N34" s="110" t="str">
        <f t="shared" si="3"/>
        <v/>
      </c>
      <c r="O34" s="88"/>
    </row>
    <row r="35" spans="1:15" ht="18" x14ac:dyDescent="0.25">
      <c r="A35" s="183" t="s">
        <v>476</v>
      </c>
      <c r="B35" s="131">
        <v>2</v>
      </c>
      <c r="C35" s="287">
        <v>2000</v>
      </c>
      <c r="D35" s="237">
        <f t="shared" si="10"/>
        <v>4000</v>
      </c>
      <c r="E35" s="69"/>
      <c r="F35" s="108"/>
      <c r="G35" s="109">
        <f t="shared" si="11"/>
        <v>0</v>
      </c>
      <c r="H35" s="110" t="str">
        <f t="shared" si="5"/>
        <v/>
      </c>
      <c r="I35" s="257"/>
      <c r="J35" s="87"/>
      <c r="K35" s="421"/>
      <c r="L35" s="112"/>
      <c r="M35" s="109">
        <f t="shared" si="9"/>
        <v>0</v>
      </c>
      <c r="N35" s="110" t="str">
        <f t="shared" si="3"/>
        <v/>
      </c>
      <c r="O35" s="88"/>
    </row>
    <row r="36" spans="1:15" ht="18" x14ac:dyDescent="0.25">
      <c r="A36" s="183" t="s">
        <v>477</v>
      </c>
      <c r="B36" s="131">
        <v>1</v>
      </c>
      <c r="C36" s="287">
        <v>1200</v>
      </c>
      <c r="D36" s="237">
        <f t="shared" si="10"/>
        <v>1200</v>
      </c>
      <c r="E36" s="69"/>
      <c r="F36" s="108"/>
      <c r="G36" s="109">
        <f t="shared" si="11"/>
        <v>0</v>
      </c>
      <c r="H36" s="110" t="str">
        <f t="shared" si="5"/>
        <v/>
      </c>
      <c r="I36" s="257"/>
      <c r="J36" s="87"/>
      <c r="K36" s="421"/>
      <c r="L36" s="112"/>
      <c r="M36" s="109">
        <f t="shared" si="9"/>
        <v>0</v>
      </c>
      <c r="N36" s="110" t="str">
        <f t="shared" si="3"/>
        <v/>
      </c>
      <c r="O36" s="88"/>
    </row>
    <row r="37" spans="1:15" ht="18" x14ac:dyDescent="0.25">
      <c r="A37" s="187" t="s">
        <v>538</v>
      </c>
      <c r="B37" s="131">
        <v>8</v>
      </c>
      <c r="C37" s="287">
        <v>50</v>
      </c>
      <c r="D37" s="237">
        <f>C37*B37</f>
        <v>400</v>
      </c>
      <c r="E37" s="69"/>
      <c r="F37" s="108"/>
      <c r="G37" s="109">
        <f t="shared" si="11"/>
        <v>0</v>
      </c>
      <c r="H37" s="110" t="str">
        <f t="shared" si="5"/>
        <v/>
      </c>
      <c r="I37" s="257"/>
      <c r="J37" s="87"/>
      <c r="K37" s="421"/>
      <c r="L37" s="112"/>
      <c r="M37" s="109">
        <f t="shared" si="9"/>
        <v>0</v>
      </c>
      <c r="N37" s="110" t="str">
        <f t="shared" si="3"/>
        <v/>
      </c>
      <c r="O37" s="88"/>
    </row>
    <row r="38" spans="1:15" ht="18" x14ac:dyDescent="0.25">
      <c r="A38" s="77" t="s">
        <v>474</v>
      </c>
      <c r="B38" s="132">
        <v>1</v>
      </c>
      <c r="C38" s="287">
        <v>850</v>
      </c>
      <c r="D38" s="105">
        <f>C38*B38</f>
        <v>850</v>
      </c>
      <c r="E38" s="69"/>
      <c r="F38" s="108"/>
      <c r="G38" s="109">
        <f t="shared" si="11"/>
        <v>0</v>
      </c>
      <c r="H38" s="110" t="str">
        <f t="shared" si="5"/>
        <v/>
      </c>
      <c r="I38" s="257"/>
      <c r="J38" s="87"/>
      <c r="K38" s="421"/>
      <c r="L38" s="112"/>
      <c r="M38" s="109">
        <f t="shared" si="9"/>
        <v>0</v>
      </c>
      <c r="N38" s="110" t="str">
        <f t="shared" si="3"/>
        <v/>
      </c>
      <c r="O38" s="88"/>
    </row>
    <row r="39" spans="1:15" ht="18" x14ac:dyDescent="0.25">
      <c r="A39" s="186" t="s">
        <v>473</v>
      </c>
      <c r="B39" s="132">
        <v>1</v>
      </c>
      <c r="C39" s="287">
        <v>150</v>
      </c>
      <c r="D39" s="105">
        <f>C39*B39</f>
        <v>150</v>
      </c>
      <c r="E39" s="69"/>
      <c r="F39" s="108"/>
      <c r="G39" s="109">
        <f t="shared" si="11"/>
        <v>0</v>
      </c>
      <c r="H39" s="110" t="str">
        <f t="shared" si="5"/>
        <v/>
      </c>
      <c r="I39" s="257"/>
      <c r="J39" s="87"/>
      <c r="K39" s="421"/>
      <c r="L39" s="112"/>
      <c r="M39" s="109">
        <f t="shared" si="9"/>
        <v>0</v>
      </c>
      <c r="N39" s="110" t="str">
        <f t="shared" si="3"/>
        <v/>
      </c>
      <c r="O39" s="88"/>
    </row>
    <row r="40" spans="1:15" ht="18" x14ac:dyDescent="0.25">
      <c r="A40" s="184" t="s">
        <v>475</v>
      </c>
      <c r="B40" s="131">
        <v>3</v>
      </c>
      <c r="C40" s="287">
        <v>150</v>
      </c>
      <c r="D40" s="105">
        <f t="shared" ref="D40" si="12">C40*B40</f>
        <v>450</v>
      </c>
      <c r="E40" s="69"/>
      <c r="F40" s="108"/>
      <c r="G40" s="109">
        <f t="shared" si="11"/>
        <v>0</v>
      </c>
      <c r="H40" s="110" t="str">
        <f t="shared" si="5"/>
        <v/>
      </c>
      <c r="I40" s="257"/>
      <c r="J40" s="87"/>
      <c r="K40" s="421"/>
      <c r="L40" s="112"/>
      <c r="M40" s="109">
        <f t="shared" si="9"/>
        <v>0</v>
      </c>
      <c r="N40" s="110" t="str">
        <f t="shared" si="3"/>
        <v/>
      </c>
      <c r="O40" s="88"/>
    </row>
    <row r="41" spans="1:15" ht="18.75" thickBot="1" x14ac:dyDescent="0.3">
      <c r="A41" s="185" t="s">
        <v>161</v>
      </c>
      <c r="B41" s="132">
        <v>2</v>
      </c>
      <c r="C41" s="287">
        <v>500</v>
      </c>
      <c r="D41" s="237">
        <f>C41*B41</f>
        <v>1000</v>
      </c>
      <c r="E41" s="69"/>
      <c r="F41" s="108"/>
      <c r="G41" s="109">
        <f>F41*C36</f>
        <v>0</v>
      </c>
      <c r="H41" s="110" t="str">
        <f t="shared" si="5"/>
        <v/>
      </c>
      <c r="I41" s="72"/>
      <c r="J41" s="87"/>
      <c r="K41" s="421"/>
      <c r="L41" s="112"/>
      <c r="M41" s="109">
        <f t="shared" si="9"/>
        <v>0</v>
      </c>
      <c r="N41" s="110" t="str">
        <f t="shared" si="3"/>
        <v/>
      </c>
      <c r="O41" s="88"/>
    </row>
    <row r="42" spans="1:15" ht="16.5" customHeight="1" thickBot="1" x14ac:dyDescent="0.3">
      <c r="A42" s="542" t="s">
        <v>386</v>
      </c>
      <c r="B42" s="543"/>
      <c r="C42" s="544"/>
      <c r="D42" s="301">
        <f>SUM(D24:D40)</f>
        <v>18290</v>
      </c>
      <c r="E42" s="69"/>
      <c r="F42" s="127"/>
      <c r="G42" s="128">
        <f>SUM(G24:G41)</f>
        <v>0</v>
      </c>
      <c r="H42" s="129" t="str">
        <f>IF(G42=0,"",IF(OR(G42-$D42&gt;0,G42-$D42&lt;0), (G42-$D42)/$D42, ""))</f>
        <v/>
      </c>
      <c r="I42" s="115"/>
      <c r="J42" s="114"/>
      <c r="K42" s="420"/>
      <c r="L42" s="128"/>
      <c r="M42" s="128">
        <f>SUM(M24:M41)</f>
        <v>0</v>
      </c>
      <c r="N42" s="129" t="str">
        <f t="shared" ref="N42" si="13">IFERROR(IF(M42=0,"",IF(OR(M42-$D42&gt;0,M42-$D42&lt;0), (M42-$D42)/$D42, "")),"")</f>
        <v/>
      </c>
      <c r="O42" s="117"/>
    </row>
    <row r="43" spans="1:15" ht="18" customHeight="1" x14ac:dyDescent="0.25">
      <c r="A43" s="551" t="s">
        <v>172</v>
      </c>
      <c r="B43" s="552"/>
      <c r="C43" s="552"/>
      <c r="D43" s="553"/>
      <c r="E43" s="87"/>
      <c r="F43" s="551" t="s">
        <v>172</v>
      </c>
      <c r="G43" s="552"/>
      <c r="H43" s="552"/>
      <c r="I43" s="553"/>
      <c r="J43" s="114"/>
      <c r="K43" s="554" t="str">
        <f>A43</f>
        <v>טיפול במוזיקה</v>
      </c>
      <c r="L43" s="555"/>
      <c r="M43" s="555"/>
      <c r="N43" s="555"/>
      <c r="O43" s="556"/>
    </row>
    <row r="44" spans="1:15" ht="18" x14ac:dyDescent="0.25">
      <c r="A44" s="83" t="s">
        <v>168</v>
      </c>
      <c r="B44" s="106">
        <v>1</v>
      </c>
      <c r="C44" s="104">
        <v>1500</v>
      </c>
      <c r="D44" s="105">
        <f t="shared" si="10"/>
        <v>1500</v>
      </c>
      <c r="E44" s="69"/>
      <c r="F44" s="108"/>
      <c r="G44" s="109">
        <f>F44*C44</f>
        <v>0</v>
      </c>
      <c r="H44" s="110" t="str">
        <f t="shared" si="5"/>
        <v/>
      </c>
      <c r="I44" s="72"/>
      <c r="J44" s="87"/>
      <c r="K44" s="421"/>
      <c r="L44" s="112"/>
      <c r="M44" s="109">
        <f t="shared" ref="M44:M58" si="14">IFERROR(L44*C44,"")</f>
        <v>0</v>
      </c>
      <c r="N44" s="110" t="str">
        <f t="shared" si="3"/>
        <v/>
      </c>
      <c r="O44" s="88"/>
    </row>
    <row r="45" spans="1:15" ht="18" x14ac:dyDescent="0.25">
      <c r="A45" s="83" t="s">
        <v>169</v>
      </c>
      <c r="B45" s="106">
        <v>2</v>
      </c>
      <c r="C45" s="104">
        <v>700</v>
      </c>
      <c r="D45" s="105">
        <f t="shared" si="10"/>
        <v>1400</v>
      </c>
      <c r="E45" s="69"/>
      <c r="F45" s="108"/>
      <c r="G45" s="109">
        <f>F45*C45</f>
        <v>0</v>
      </c>
      <c r="H45" s="110" t="str">
        <f t="shared" si="5"/>
        <v/>
      </c>
      <c r="I45" s="72"/>
      <c r="J45" s="87"/>
      <c r="K45" s="421"/>
      <c r="L45" s="112"/>
      <c r="M45" s="109">
        <f t="shared" si="14"/>
        <v>0</v>
      </c>
      <c r="N45" s="110" t="str">
        <f t="shared" si="3"/>
        <v/>
      </c>
      <c r="O45" s="88"/>
    </row>
    <row r="46" spans="1:15" ht="18" x14ac:dyDescent="0.25">
      <c r="A46" s="83" t="s">
        <v>170</v>
      </c>
      <c r="B46" s="106">
        <v>1</v>
      </c>
      <c r="C46" s="104">
        <v>2500</v>
      </c>
      <c r="D46" s="105">
        <f t="shared" si="10"/>
        <v>2500</v>
      </c>
      <c r="E46" s="69"/>
      <c r="F46" s="108"/>
      <c r="G46" s="109">
        <f t="shared" ref="G46:G52" si="15">F46*C46</f>
        <v>0</v>
      </c>
      <c r="H46" s="110" t="str">
        <f t="shared" si="5"/>
        <v/>
      </c>
      <c r="I46" s="72"/>
      <c r="J46" s="87"/>
      <c r="K46" s="421"/>
      <c r="L46" s="112"/>
      <c r="M46" s="109">
        <f t="shared" si="14"/>
        <v>0</v>
      </c>
      <c r="N46" s="110" t="str">
        <f t="shared" si="3"/>
        <v/>
      </c>
      <c r="O46" s="88"/>
    </row>
    <row r="47" spans="1:15" ht="53.25" customHeight="1" x14ac:dyDescent="0.25">
      <c r="A47" s="83" t="s">
        <v>592</v>
      </c>
      <c r="B47" s="106">
        <v>1</v>
      </c>
      <c r="C47" s="104">
        <v>3000</v>
      </c>
      <c r="D47" s="105">
        <f>C47</f>
        <v>3000</v>
      </c>
      <c r="E47" s="69"/>
      <c r="F47" s="108"/>
      <c r="G47" s="109">
        <f t="shared" si="15"/>
        <v>0</v>
      </c>
      <c r="H47" s="110" t="str">
        <f t="shared" si="5"/>
        <v/>
      </c>
      <c r="I47" s="72"/>
      <c r="J47" s="87"/>
      <c r="K47" s="421"/>
      <c r="L47" s="112"/>
      <c r="M47" s="109">
        <f t="shared" si="14"/>
        <v>0</v>
      </c>
      <c r="N47" s="110" t="str">
        <f t="shared" si="3"/>
        <v/>
      </c>
      <c r="O47" s="88"/>
    </row>
    <row r="48" spans="1:15" ht="71.25" customHeight="1" x14ac:dyDescent="0.25">
      <c r="A48" s="83" t="s">
        <v>593</v>
      </c>
      <c r="B48" s="106">
        <v>1</v>
      </c>
      <c r="C48" s="104">
        <v>3500</v>
      </c>
      <c r="D48" s="105">
        <f>C48</f>
        <v>3500</v>
      </c>
      <c r="E48" s="69"/>
      <c r="F48" s="108"/>
      <c r="G48" s="109">
        <f t="shared" si="15"/>
        <v>0</v>
      </c>
      <c r="H48" s="110" t="str">
        <f t="shared" si="5"/>
        <v/>
      </c>
      <c r="I48" s="72"/>
      <c r="J48" s="87"/>
      <c r="K48" s="421"/>
      <c r="L48" s="112"/>
      <c r="M48" s="109">
        <f t="shared" si="14"/>
        <v>0</v>
      </c>
      <c r="N48" s="110" t="str">
        <f t="shared" si="3"/>
        <v/>
      </c>
      <c r="O48" s="88"/>
    </row>
    <row r="49" spans="1:15" ht="18" x14ac:dyDescent="0.25">
      <c r="A49" s="83" t="s">
        <v>171</v>
      </c>
      <c r="B49" s="106">
        <v>1</v>
      </c>
      <c r="C49" s="104">
        <v>1000</v>
      </c>
      <c r="D49" s="105">
        <f t="shared" si="10"/>
        <v>1000</v>
      </c>
      <c r="E49" s="69"/>
      <c r="F49" s="108"/>
      <c r="G49" s="109">
        <f t="shared" si="15"/>
        <v>0</v>
      </c>
      <c r="H49" s="110" t="str">
        <f t="shared" si="5"/>
        <v/>
      </c>
      <c r="I49" s="72"/>
      <c r="J49" s="87"/>
      <c r="K49" s="421"/>
      <c r="L49" s="112"/>
      <c r="M49" s="109">
        <f t="shared" si="14"/>
        <v>0</v>
      </c>
      <c r="N49" s="110" t="str">
        <f t="shared" si="3"/>
        <v/>
      </c>
      <c r="O49" s="88"/>
    </row>
    <row r="50" spans="1:15" ht="18" x14ac:dyDescent="0.25">
      <c r="A50" s="83" t="s">
        <v>166</v>
      </c>
      <c r="B50" s="106">
        <v>1</v>
      </c>
      <c r="C50" s="104">
        <v>600</v>
      </c>
      <c r="D50" s="105">
        <f t="shared" si="10"/>
        <v>600</v>
      </c>
      <c r="E50" s="69"/>
      <c r="F50" s="108"/>
      <c r="G50" s="109">
        <f t="shared" si="15"/>
        <v>0</v>
      </c>
      <c r="H50" s="110" t="str">
        <f t="shared" si="5"/>
        <v/>
      </c>
      <c r="I50" s="72"/>
      <c r="J50" s="87"/>
      <c r="K50" s="421"/>
      <c r="L50" s="112"/>
      <c r="M50" s="109">
        <f t="shared" si="14"/>
        <v>0</v>
      </c>
      <c r="N50" s="110" t="str">
        <f t="shared" si="3"/>
        <v/>
      </c>
      <c r="O50" s="88"/>
    </row>
    <row r="51" spans="1:15" ht="18" x14ac:dyDescent="0.25">
      <c r="A51" s="83" t="s">
        <v>165</v>
      </c>
      <c r="B51" s="106">
        <v>1</v>
      </c>
      <c r="C51" s="104">
        <v>400</v>
      </c>
      <c r="D51" s="105">
        <f t="shared" si="10"/>
        <v>400</v>
      </c>
      <c r="E51" s="69"/>
      <c r="F51" s="108"/>
      <c r="G51" s="109">
        <f t="shared" si="15"/>
        <v>0</v>
      </c>
      <c r="H51" s="110" t="str">
        <f t="shared" si="5"/>
        <v/>
      </c>
      <c r="I51" s="72"/>
      <c r="J51" s="87"/>
      <c r="K51" s="421"/>
      <c r="L51" s="112"/>
      <c r="M51" s="109">
        <f t="shared" si="14"/>
        <v>0</v>
      </c>
      <c r="N51" s="110" t="str">
        <f t="shared" si="3"/>
        <v/>
      </c>
      <c r="O51" s="88"/>
    </row>
    <row r="52" spans="1:15" ht="18" x14ac:dyDescent="0.25">
      <c r="A52" s="183" t="s">
        <v>476</v>
      </c>
      <c r="B52" s="131">
        <v>2</v>
      </c>
      <c r="C52" s="287">
        <v>2000</v>
      </c>
      <c r="D52" s="237">
        <f t="shared" si="10"/>
        <v>4000</v>
      </c>
      <c r="E52" s="69"/>
      <c r="F52" s="108"/>
      <c r="G52" s="109">
        <f t="shared" si="15"/>
        <v>0</v>
      </c>
      <c r="H52" s="110" t="str">
        <f t="shared" ref="H52:H54" si="16">IF(G52=0,"",IF(OR(G52-$D52&gt;0,G52-$D52&lt;0), (G52-$D52)/$D52, ""))</f>
        <v/>
      </c>
      <c r="I52" s="72"/>
      <c r="J52" s="87"/>
      <c r="K52" s="421"/>
      <c r="L52" s="112"/>
      <c r="M52" s="109">
        <f t="shared" si="14"/>
        <v>0</v>
      </c>
      <c r="N52" s="110" t="str">
        <f t="shared" si="3"/>
        <v/>
      </c>
      <c r="O52" s="88"/>
    </row>
    <row r="53" spans="1:15" ht="18" x14ac:dyDescent="0.25">
      <c r="A53" s="183" t="s">
        <v>477</v>
      </c>
      <c r="B53" s="131">
        <v>1</v>
      </c>
      <c r="C53" s="287">
        <v>1200</v>
      </c>
      <c r="D53" s="237">
        <f t="shared" si="10"/>
        <v>1200</v>
      </c>
      <c r="E53" s="69"/>
      <c r="F53" s="108"/>
      <c r="G53" s="109">
        <f t="shared" ref="G53:G58" si="17">F53*C53</f>
        <v>0</v>
      </c>
      <c r="H53" s="110" t="str">
        <f t="shared" si="16"/>
        <v/>
      </c>
      <c r="I53" s="72"/>
      <c r="J53" s="87"/>
      <c r="K53" s="421"/>
      <c r="L53" s="112"/>
      <c r="M53" s="109">
        <f t="shared" si="14"/>
        <v>0</v>
      </c>
      <c r="N53" s="110" t="str">
        <f t="shared" si="3"/>
        <v/>
      </c>
      <c r="O53" s="88"/>
    </row>
    <row r="54" spans="1:15" ht="18" x14ac:dyDescent="0.25">
      <c r="A54" s="187" t="s">
        <v>538</v>
      </c>
      <c r="B54" s="131">
        <v>8</v>
      </c>
      <c r="C54" s="287">
        <v>50</v>
      </c>
      <c r="D54" s="237">
        <f>C54*B54</f>
        <v>400</v>
      </c>
      <c r="E54" s="69"/>
      <c r="F54" s="108"/>
      <c r="G54" s="109">
        <f t="shared" si="17"/>
        <v>0</v>
      </c>
      <c r="H54" s="110" t="str">
        <f t="shared" si="16"/>
        <v/>
      </c>
      <c r="I54" s="72"/>
      <c r="J54" s="87"/>
      <c r="K54" s="421"/>
      <c r="L54" s="112"/>
      <c r="M54" s="109">
        <f t="shared" si="14"/>
        <v>0</v>
      </c>
      <c r="N54" s="110" t="str">
        <f t="shared" si="3"/>
        <v/>
      </c>
      <c r="O54" s="88"/>
    </row>
    <row r="55" spans="1:15" ht="18" x14ac:dyDescent="0.25">
      <c r="A55" s="77" t="s">
        <v>474</v>
      </c>
      <c r="B55" s="132">
        <v>1</v>
      </c>
      <c r="C55" s="287">
        <v>850</v>
      </c>
      <c r="D55" s="105">
        <f>C55*B55</f>
        <v>850</v>
      </c>
      <c r="E55" s="69"/>
      <c r="F55" s="108"/>
      <c r="G55" s="109">
        <f t="shared" si="17"/>
        <v>0</v>
      </c>
      <c r="H55" s="110" t="str">
        <f t="shared" si="5"/>
        <v/>
      </c>
      <c r="I55" s="72"/>
      <c r="J55" s="87"/>
      <c r="K55" s="421"/>
      <c r="L55" s="112"/>
      <c r="M55" s="109">
        <f t="shared" si="14"/>
        <v>0</v>
      </c>
      <c r="N55" s="110" t="str">
        <f t="shared" si="3"/>
        <v/>
      </c>
      <c r="O55" s="88"/>
    </row>
    <row r="56" spans="1:15" ht="18" x14ac:dyDescent="0.25">
      <c r="A56" s="186" t="s">
        <v>473</v>
      </c>
      <c r="B56" s="132">
        <v>1</v>
      </c>
      <c r="C56" s="287">
        <v>150</v>
      </c>
      <c r="D56" s="105">
        <f>C56*B56</f>
        <v>150</v>
      </c>
      <c r="E56" s="69"/>
      <c r="F56" s="108"/>
      <c r="G56" s="109">
        <f t="shared" si="17"/>
        <v>0</v>
      </c>
      <c r="H56" s="110" t="str">
        <f t="shared" si="5"/>
        <v/>
      </c>
      <c r="I56" s="72"/>
      <c r="J56" s="87"/>
      <c r="K56" s="421"/>
      <c r="L56" s="112"/>
      <c r="M56" s="109">
        <f t="shared" si="14"/>
        <v>0</v>
      </c>
      <c r="N56" s="110" t="str">
        <f t="shared" si="3"/>
        <v/>
      </c>
      <c r="O56" s="88"/>
    </row>
    <row r="57" spans="1:15" ht="18" x14ac:dyDescent="0.25">
      <c r="A57" s="184" t="s">
        <v>475</v>
      </c>
      <c r="B57" s="131">
        <v>3</v>
      </c>
      <c r="C57" s="287">
        <v>150</v>
      </c>
      <c r="D57" s="105">
        <f t="shared" ref="D57" si="18">C57*B57</f>
        <v>450</v>
      </c>
      <c r="E57" s="69"/>
      <c r="F57" s="108"/>
      <c r="G57" s="109">
        <f t="shared" si="17"/>
        <v>0</v>
      </c>
      <c r="H57" s="110" t="str">
        <f t="shared" si="5"/>
        <v/>
      </c>
      <c r="I57" s="72"/>
      <c r="J57" s="87"/>
      <c r="K57" s="421"/>
      <c r="L57" s="112"/>
      <c r="M57" s="109">
        <f t="shared" si="14"/>
        <v>0</v>
      </c>
      <c r="N57" s="110" t="str">
        <f t="shared" si="3"/>
        <v/>
      </c>
      <c r="O57" s="88"/>
    </row>
    <row r="58" spans="1:15" ht="18.75" thickBot="1" x14ac:dyDescent="0.3">
      <c r="A58" s="185" t="s">
        <v>161</v>
      </c>
      <c r="B58" s="132">
        <v>2</v>
      </c>
      <c r="C58" s="287">
        <v>500</v>
      </c>
      <c r="D58" s="237">
        <f>C58*B58</f>
        <v>1000</v>
      </c>
      <c r="E58" s="69"/>
      <c r="F58" s="108"/>
      <c r="G58" s="109">
        <f t="shared" si="17"/>
        <v>0</v>
      </c>
      <c r="H58" s="110" t="str">
        <f t="shared" si="5"/>
        <v/>
      </c>
      <c r="I58" s="72"/>
      <c r="J58" s="87"/>
      <c r="K58" s="421"/>
      <c r="L58" s="112"/>
      <c r="M58" s="109">
        <f t="shared" si="14"/>
        <v>0</v>
      </c>
      <c r="N58" s="110" t="str">
        <f t="shared" si="3"/>
        <v/>
      </c>
      <c r="O58" s="88"/>
    </row>
    <row r="59" spans="1:15" ht="16.5" customHeight="1" thickBot="1" x14ac:dyDescent="0.3">
      <c r="A59" s="542" t="s">
        <v>387</v>
      </c>
      <c r="B59" s="543"/>
      <c r="C59" s="544"/>
      <c r="D59" s="301">
        <f>SUM(D44:D58)</f>
        <v>21950</v>
      </c>
      <c r="E59" s="69"/>
      <c r="F59" s="127"/>
      <c r="G59" s="128">
        <f>SUM(G44:G58)</f>
        <v>0</v>
      </c>
      <c r="H59" s="129" t="str">
        <f>IF(G59=0,"",IF(OR(G59-$D59&gt;0,G59-$D59&lt;0), (G59-$D59)/$D59, ""))</f>
        <v/>
      </c>
      <c r="I59" s="115"/>
      <c r="J59" s="114"/>
      <c r="K59" s="420"/>
      <c r="L59" s="128"/>
      <c r="M59" s="128">
        <f>SUM(M44:M58)</f>
        <v>0</v>
      </c>
      <c r="N59" s="129" t="str">
        <f t="shared" ref="N59" si="19">IFERROR(IF(M59=0,"",IF(OR(M59-$D59&gt;0,M59-$D59&lt;0), (M59-$D59)/$D59, "")),"")</f>
        <v/>
      </c>
      <c r="O59" s="117"/>
    </row>
    <row r="60" spans="1:15" ht="18" customHeight="1" x14ac:dyDescent="0.25">
      <c r="A60" s="551" t="s">
        <v>173</v>
      </c>
      <c r="B60" s="552"/>
      <c r="C60" s="552"/>
      <c r="D60" s="553"/>
      <c r="E60" s="87"/>
      <c r="F60" s="551" t="s">
        <v>173</v>
      </c>
      <c r="G60" s="552"/>
      <c r="H60" s="552"/>
      <c r="I60" s="553"/>
      <c r="J60" s="114"/>
      <c r="K60" s="554" t="str">
        <f>A60</f>
        <v>טיפול בתנועה</v>
      </c>
      <c r="L60" s="555"/>
      <c r="M60" s="555"/>
      <c r="N60" s="555"/>
      <c r="O60" s="556"/>
    </row>
    <row r="61" spans="1:15" ht="36" x14ac:dyDescent="0.25">
      <c r="A61" s="83" t="s">
        <v>516</v>
      </c>
      <c r="B61" s="106">
        <v>1</v>
      </c>
      <c r="C61" s="104">
        <v>4000</v>
      </c>
      <c r="D61" s="105">
        <f>C61</f>
        <v>4000</v>
      </c>
      <c r="E61" s="69"/>
      <c r="F61" s="108"/>
      <c r="G61" s="109">
        <f>F61*C61</f>
        <v>0</v>
      </c>
      <c r="H61" s="110" t="str">
        <f t="shared" si="5"/>
        <v/>
      </c>
      <c r="I61" s="72"/>
      <c r="J61" s="87"/>
      <c r="K61" s="421"/>
      <c r="L61" s="112"/>
      <c r="M61" s="109">
        <f t="shared" ref="M61:M68" si="20">IFERROR(L61*C61,"")</f>
        <v>0</v>
      </c>
      <c r="N61" s="110" t="str">
        <f t="shared" ref="N61:N86" si="21">IFERROR(IF(M61=0,"",IF(OR(M61-$D61&gt;0,M61-$D61&lt;0), (M61-$D61)/$D61, "")),"")</f>
        <v/>
      </c>
      <c r="O61" s="88"/>
    </row>
    <row r="62" spans="1:15" ht="18" x14ac:dyDescent="0.25">
      <c r="A62" s="135" t="s">
        <v>517</v>
      </c>
      <c r="B62" s="316">
        <v>1</v>
      </c>
      <c r="C62" s="413">
        <v>4000</v>
      </c>
      <c r="D62" s="415">
        <f>C62</f>
        <v>4000</v>
      </c>
      <c r="E62" s="69"/>
      <c r="F62" s="108"/>
      <c r="G62" s="109">
        <f>F62*C62</f>
        <v>0</v>
      </c>
      <c r="H62" s="110" t="str">
        <f t="shared" si="5"/>
        <v/>
      </c>
      <c r="I62" s="72"/>
      <c r="J62" s="87"/>
      <c r="K62" s="421"/>
      <c r="L62" s="112"/>
      <c r="M62" s="109">
        <f t="shared" si="20"/>
        <v>0</v>
      </c>
      <c r="N62" s="110" t="str">
        <f t="shared" si="21"/>
        <v/>
      </c>
      <c r="O62" s="88"/>
    </row>
    <row r="63" spans="1:15" ht="18" x14ac:dyDescent="0.25">
      <c r="A63" s="135" t="s">
        <v>166</v>
      </c>
      <c r="B63" s="316">
        <v>1</v>
      </c>
      <c r="C63" s="413">
        <v>600</v>
      </c>
      <c r="D63" s="415">
        <f t="shared" si="4"/>
        <v>600</v>
      </c>
      <c r="E63" s="69"/>
      <c r="F63" s="108"/>
      <c r="G63" s="109">
        <f>F63*C63</f>
        <v>0</v>
      </c>
      <c r="H63" s="110" t="str">
        <f t="shared" si="5"/>
        <v/>
      </c>
      <c r="I63" s="72"/>
      <c r="J63" s="87"/>
      <c r="K63" s="421"/>
      <c r="L63" s="112"/>
      <c r="M63" s="109">
        <f t="shared" si="20"/>
        <v>0</v>
      </c>
      <c r="N63" s="110" t="str">
        <f t="shared" si="21"/>
        <v/>
      </c>
      <c r="O63" s="88"/>
    </row>
    <row r="64" spans="1:15" ht="18" x14ac:dyDescent="0.25">
      <c r="A64" s="135" t="s">
        <v>46</v>
      </c>
      <c r="B64" s="316">
        <v>1</v>
      </c>
      <c r="C64" s="413">
        <v>400</v>
      </c>
      <c r="D64" s="415">
        <f t="shared" si="4"/>
        <v>400</v>
      </c>
      <c r="E64" s="69"/>
      <c r="F64" s="108"/>
      <c r="G64" s="109">
        <f>F64*C64</f>
        <v>0</v>
      </c>
      <c r="H64" s="110" t="str">
        <f t="shared" si="5"/>
        <v/>
      </c>
      <c r="I64" s="72"/>
      <c r="J64" s="87"/>
      <c r="K64" s="421"/>
      <c r="L64" s="112"/>
      <c r="M64" s="109">
        <f t="shared" si="20"/>
        <v>0</v>
      </c>
      <c r="N64" s="110" t="str">
        <f t="shared" si="3"/>
        <v/>
      </c>
      <c r="O64" s="88"/>
    </row>
    <row r="65" spans="1:15" ht="18.75" thickBot="1" x14ac:dyDescent="0.3">
      <c r="A65" s="77" t="s">
        <v>474</v>
      </c>
      <c r="B65" s="132">
        <v>1</v>
      </c>
      <c r="C65" s="287">
        <v>850</v>
      </c>
      <c r="D65" s="105">
        <f>C65*B65</f>
        <v>850</v>
      </c>
      <c r="E65" s="69"/>
      <c r="F65" s="108"/>
      <c r="G65" s="109">
        <f t="shared" ref="G65:G67" si="22">F65*C65</f>
        <v>0</v>
      </c>
      <c r="H65" s="110" t="str">
        <f t="shared" si="5"/>
        <v/>
      </c>
      <c r="I65" s="72"/>
      <c r="J65" s="87"/>
      <c r="K65" s="423"/>
      <c r="L65" s="370"/>
      <c r="M65" s="344">
        <f t="shared" si="20"/>
        <v>0</v>
      </c>
      <c r="N65" s="368" t="str">
        <f t="shared" si="21"/>
        <v/>
      </c>
      <c r="O65" s="182"/>
    </row>
    <row r="66" spans="1:15" ht="18" x14ac:dyDescent="0.25">
      <c r="A66" s="186" t="s">
        <v>473</v>
      </c>
      <c r="B66" s="132">
        <v>1</v>
      </c>
      <c r="C66" s="287">
        <v>150</v>
      </c>
      <c r="D66" s="105">
        <f>C66*B66</f>
        <v>150</v>
      </c>
      <c r="E66" s="69"/>
      <c r="F66" s="108"/>
      <c r="G66" s="109">
        <f t="shared" si="22"/>
        <v>0</v>
      </c>
      <c r="H66" s="110" t="str">
        <f t="shared" si="5"/>
        <v/>
      </c>
      <c r="I66" s="72"/>
      <c r="J66" s="87"/>
      <c r="K66" s="424"/>
      <c r="L66" s="425"/>
      <c r="M66" s="426">
        <f t="shared" si="20"/>
        <v>0</v>
      </c>
      <c r="N66" s="427" t="str">
        <f t="shared" si="3"/>
        <v/>
      </c>
      <c r="O66" s="428"/>
    </row>
    <row r="67" spans="1:15" ht="18" x14ac:dyDescent="0.25">
      <c r="A67" s="184" t="s">
        <v>475</v>
      </c>
      <c r="B67" s="131">
        <v>3</v>
      </c>
      <c r="C67" s="287">
        <v>150</v>
      </c>
      <c r="D67" s="105">
        <f t="shared" ref="D67" si="23">C67*B67</f>
        <v>450</v>
      </c>
      <c r="E67" s="69"/>
      <c r="F67" s="108"/>
      <c r="G67" s="109">
        <f t="shared" si="22"/>
        <v>0</v>
      </c>
      <c r="H67" s="110" t="str">
        <f t="shared" si="5"/>
        <v/>
      </c>
      <c r="I67" s="72"/>
      <c r="J67" s="87"/>
      <c r="K67" s="134"/>
      <c r="L67" s="112"/>
      <c r="M67" s="109">
        <f t="shared" si="20"/>
        <v>0</v>
      </c>
      <c r="N67" s="110" t="str">
        <f t="shared" si="3"/>
        <v/>
      </c>
      <c r="O67" s="88"/>
    </row>
    <row r="68" spans="1:15" ht="18" x14ac:dyDescent="0.25">
      <c r="A68" s="135" t="s">
        <v>125</v>
      </c>
      <c r="B68" s="316">
        <v>1</v>
      </c>
      <c r="C68" s="413">
        <v>2000</v>
      </c>
      <c r="D68" s="415">
        <f t="shared" si="4"/>
        <v>2000</v>
      </c>
      <c r="E68" s="69"/>
      <c r="F68" s="108"/>
      <c r="G68" s="109">
        <f>F68*C68</f>
        <v>0</v>
      </c>
      <c r="H68" s="110" t="str">
        <f t="shared" si="5"/>
        <v/>
      </c>
      <c r="I68" s="72"/>
      <c r="J68" s="87"/>
      <c r="K68" s="134"/>
      <c r="L68" s="112"/>
      <c r="M68" s="109">
        <f t="shared" si="20"/>
        <v>0</v>
      </c>
      <c r="N68" s="110" t="str">
        <f t="shared" si="21"/>
        <v/>
      </c>
      <c r="O68" s="88"/>
    </row>
    <row r="69" spans="1:15" ht="16.5" customHeight="1" thickBot="1" x14ac:dyDescent="0.3">
      <c r="A69" s="564" t="s">
        <v>388</v>
      </c>
      <c r="B69" s="565"/>
      <c r="C69" s="565"/>
      <c r="D69" s="416">
        <f>SUM(D61:D68)</f>
        <v>12450</v>
      </c>
      <c r="E69" s="69"/>
      <c r="F69" s="127"/>
      <c r="G69" s="128">
        <f>SUM(G61:G68)</f>
        <v>0</v>
      </c>
      <c r="H69" s="129" t="str">
        <f>IF(G69=0,"",IF(OR(G69-$D69&gt;0,G69-$D69&lt;0), (G69-$D69)/$D69, ""))</f>
        <v/>
      </c>
      <c r="I69" s="115"/>
      <c r="J69" s="114"/>
      <c r="K69" s="116"/>
      <c r="L69" s="128"/>
      <c r="M69" s="128">
        <f>SUM(M61:M68)</f>
        <v>0</v>
      </c>
      <c r="N69" s="129" t="str">
        <f t="shared" si="21"/>
        <v/>
      </c>
      <c r="O69" s="117"/>
    </row>
    <row r="70" spans="1:15" ht="18" customHeight="1" x14ac:dyDescent="0.25">
      <c r="A70" s="561" t="s">
        <v>174</v>
      </c>
      <c r="B70" s="562"/>
      <c r="C70" s="562"/>
      <c r="D70" s="563"/>
      <c r="E70" s="87"/>
      <c r="F70" s="561" t="s">
        <v>174</v>
      </c>
      <c r="G70" s="562"/>
      <c r="H70" s="562"/>
      <c r="I70" s="563"/>
      <c r="J70" s="114"/>
      <c r="K70" s="554" t="str">
        <f>A70</f>
        <v>ביבליותרפיה</v>
      </c>
      <c r="L70" s="555"/>
      <c r="M70" s="555"/>
      <c r="N70" s="555"/>
      <c r="O70" s="556"/>
    </row>
    <row r="71" spans="1:15" ht="21" customHeight="1" x14ac:dyDescent="0.25">
      <c r="A71" s="135" t="s">
        <v>511</v>
      </c>
      <c r="B71" s="316">
        <v>1</v>
      </c>
      <c r="C71" s="413">
        <v>2000</v>
      </c>
      <c r="D71" s="415">
        <f>C71</f>
        <v>2000</v>
      </c>
      <c r="E71" s="69"/>
      <c r="F71" s="108"/>
      <c r="G71" s="109">
        <f>F71*C71</f>
        <v>0</v>
      </c>
      <c r="H71" s="110" t="str">
        <f t="shared" si="5"/>
        <v/>
      </c>
      <c r="I71" s="72"/>
      <c r="J71" s="87"/>
      <c r="K71" s="134"/>
      <c r="L71" s="112"/>
      <c r="M71" s="109">
        <f t="shared" ref="M71:M79" si="24">IFERROR(L71*C71,"")</f>
        <v>0</v>
      </c>
      <c r="N71" s="110" t="str">
        <f t="shared" si="21"/>
        <v/>
      </c>
      <c r="O71" s="88"/>
    </row>
    <row r="72" spans="1:15" ht="42" customHeight="1" x14ac:dyDescent="0.25">
      <c r="A72" s="135" t="s">
        <v>520</v>
      </c>
      <c r="B72" s="316">
        <v>1</v>
      </c>
      <c r="C72" s="413">
        <v>2000</v>
      </c>
      <c r="D72" s="415">
        <f>C72</f>
        <v>2000</v>
      </c>
      <c r="E72" s="69"/>
      <c r="F72" s="108"/>
      <c r="G72" s="109">
        <f>F72*C72</f>
        <v>0</v>
      </c>
      <c r="H72" s="110" t="str">
        <f t="shared" ref="H72:H90" si="25">IF(G72=0,"",IF(OR(G72-$D72&gt;0,G72-$D72&lt;0), (G72-$D72)/$D72, ""))</f>
        <v/>
      </c>
      <c r="I72" s="72"/>
      <c r="J72" s="87"/>
      <c r="K72" s="134"/>
      <c r="L72" s="112"/>
      <c r="M72" s="109">
        <f t="shared" si="24"/>
        <v>0</v>
      </c>
      <c r="N72" s="110" t="str">
        <f t="shared" si="21"/>
        <v/>
      </c>
      <c r="O72" s="88"/>
    </row>
    <row r="73" spans="1:15" ht="18" x14ac:dyDescent="0.25">
      <c r="A73" s="83" t="s">
        <v>161</v>
      </c>
      <c r="B73" s="106">
        <v>2</v>
      </c>
      <c r="C73" s="104">
        <v>850</v>
      </c>
      <c r="D73" s="105">
        <f t="shared" ref="D73" si="26">C73*B73</f>
        <v>1700</v>
      </c>
      <c r="E73" s="69"/>
      <c r="F73" s="108"/>
      <c r="G73" s="109">
        <f t="shared" ref="G73:G78" si="27">F73*C73</f>
        <v>0</v>
      </c>
      <c r="H73" s="110" t="str">
        <f t="shared" si="25"/>
        <v/>
      </c>
      <c r="I73" s="72"/>
      <c r="J73" s="87"/>
      <c r="K73" s="134"/>
      <c r="L73" s="112"/>
      <c r="M73" s="109">
        <f t="shared" si="24"/>
        <v>0</v>
      </c>
      <c r="N73" s="110" t="str">
        <f t="shared" si="3"/>
        <v/>
      </c>
      <c r="O73" s="88"/>
    </row>
    <row r="74" spans="1:15" ht="18" x14ac:dyDescent="0.25">
      <c r="A74" s="135" t="s">
        <v>165</v>
      </c>
      <c r="B74" s="316">
        <v>1</v>
      </c>
      <c r="C74" s="413">
        <v>600</v>
      </c>
      <c r="D74" s="415">
        <f t="shared" si="4"/>
        <v>600</v>
      </c>
      <c r="E74" s="69"/>
      <c r="F74" s="108"/>
      <c r="G74" s="109">
        <f t="shared" si="27"/>
        <v>0</v>
      </c>
      <c r="H74" s="110" t="str">
        <f t="shared" si="25"/>
        <v/>
      </c>
      <c r="I74" s="72"/>
      <c r="J74" s="87"/>
      <c r="K74" s="134"/>
      <c r="L74" s="112"/>
      <c r="M74" s="109">
        <f t="shared" si="24"/>
        <v>0</v>
      </c>
      <c r="N74" s="110" t="str">
        <f t="shared" si="3"/>
        <v/>
      </c>
      <c r="O74" s="88"/>
    </row>
    <row r="75" spans="1:15" ht="18" x14ac:dyDescent="0.25">
      <c r="A75" s="77" t="s">
        <v>474</v>
      </c>
      <c r="B75" s="132">
        <v>1</v>
      </c>
      <c r="C75" s="287">
        <v>850</v>
      </c>
      <c r="D75" s="105">
        <f>C75*B75</f>
        <v>850</v>
      </c>
      <c r="E75" s="69"/>
      <c r="F75" s="108"/>
      <c r="G75" s="109">
        <f t="shared" si="27"/>
        <v>0</v>
      </c>
      <c r="H75" s="110" t="str">
        <f t="shared" si="25"/>
        <v/>
      </c>
      <c r="I75" s="72"/>
      <c r="J75" s="87"/>
      <c r="K75" s="134"/>
      <c r="L75" s="112"/>
      <c r="M75" s="109">
        <f t="shared" si="24"/>
        <v>0</v>
      </c>
      <c r="N75" s="110" t="str">
        <f t="shared" si="3"/>
        <v/>
      </c>
      <c r="O75" s="88"/>
    </row>
    <row r="76" spans="1:15" ht="18" x14ac:dyDescent="0.25">
      <c r="A76" s="186" t="s">
        <v>473</v>
      </c>
      <c r="B76" s="132">
        <v>1</v>
      </c>
      <c r="C76" s="287">
        <v>150</v>
      </c>
      <c r="D76" s="105">
        <f>C76*B76</f>
        <v>150</v>
      </c>
      <c r="E76" s="69"/>
      <c r="F76" s="108"/>
      <c r="G76" s="109">
        <f t="shared" si="27"/>
        <v>0</v>
      </c>
      <c r="H76" s="110" t="str">
        <f t="shared" si="25"/>
        <v/>
      </c>
      <c r="I76" s="72"/>
      <c r="J76" s="87"/>
      <c r="K76" s="134"/>
      <c r="L76" s="112"/>
      <c r="M76" s="109">
        <f t="shared" si="24"/>
        <v>0</v>
      </c>
      <c r="N76" s="110" t="str">
        <f t="shared" si="3"/>
        <v/>
      </c>
      <c r="O76" s="88"/>
    </row>
    <row r="77" spans="1:15" ht="18" x14ac:dyDescent="0.25">
      <c r="A77" s="184" t="s">
        <v>475</v>
      </c>
      <c r="B77" s="131">
        <v>3</v>
      </c>
      <c r="C77" s="287">
        <v>150</v>
      </c>
      <c r="D77" s="105">
        <f t="shared" ref="D77:D79" si="28">C77*B77</f>
        <v>450</v>
      </c>
      <c r="E77" s="69"/>
      <c r="F77" s="108"/>
      <c r="G77" s="109">
        <f t="shared" si="27"/>
        <v>0</v>
      </c>
      <c r="H77" s="110" t="str">
        <f t="shared" si="25"/>
        <v/>
      </c>
      <c r="I77" s="72"/>
      <c r="J77" s="87"/>
      <c r="K77" s="134"/>
      <c r="L77" s="112"/>
      <c r="M77" s="109">
        <f t="shared" si="24"/>
        <v>0</v>
      </c>
      <c r="N77" s="110" t="str">
        <f t="shared" si="3"/>
        <v/>
      </c>
      <c r="O77" s="88"/>
    </row>
    <row r="78" spans="1:15" ht="18" x14ac:dyDescent="0.25">
      <c r="A78" s="183" t="s">
        <v>513</v>
      </c>
      <c r="B78" s="131">
        <v>1</v>
      </c>
      <c r="C78" s="287">
        <v>1000</v>
      </c>
      <c r="D78" s="237">
        <f t="shared" ref="D78" si="29">C78*B78</f>
        <v>1000</v>
      </c>
      <c r="E78" s="69"/>
      <c r="F78" s="108"/>
      <c r="G78" s="109">
        <f t="shared" si="27"/>
        <v>0</v>
      </c>
      <c r="H78" s="110" t="str">
        <f t="shared" si="25"/>
        <v/>
      </c>
      <c r="I78" s="72"/>
      <c r="J78" s="87"/>
      <c r="K78" s="134"/>
      <c r="L78" s="112"/>
      <c r="M78" s="109">
        <f t="shared" si="24"/>
        <v>0</v>
      </c>
      <c r="N78" s="110" t="str">
        <f t="shared" si="3"/>
        <v/>
      </c>
      <c r="O78" s="88"/>
    </row>
    <row r="79" spans="1:15" ht="18" x14ac:dyDescent="0.25">
      <c r="A79" s="135" t="s">
        <v>125</v>
      </c>
      <c r="B79" s="316">
        <v>1</v>
      </c>
      <c r="C79" s="413">
        <v>2000</v>
      </c>
      <c r="D79" s="415">
        <f t="shared" si="28"/>
        <v>2000</v>
      </c>
      <c r="E79" s="69"/>
      <c r="F79" s="108"/>
      <c r="G79" s="109">
        <f>F79*C79</f>
        <v>0</v>
      </c>
      <c r="H79" s="110" t="str">
        <f t="shared" si="25"/>
        <v/>
      </c>
      <c r="I79" s="72"/>
      <c r="J79" s="87"/>
      <c r="K79" s="134"/>
      <c r="L79" s="112"/>
      <c r="M79" s="109">
        <f t="shared" si="24"/>
        <v>0</v>
      </c>
      <c r="N79" s="110" t="str">
        <f t="shared" si="21"/>
        <v/>
      </c>
      <c r="O79" s="88"/>
    </row>
    <row r="80" spans="1:15" ht="16.5" customHeight="1" thickBot="1" x14ac:dyDescent="0.3">
      <c r="A80" s="564" t="s">
        <v>389</v>
      </c>
      <c r="B80" s="565"/>
      <c r="C80" s="565"/>
      <c r="D80" s="416">
        <f>SUM(D71:D79)</f>
        <v>10750</v>
      </c>
      <c r="E80" s="69"/>
      <c r="F80" s="127"/>
      <c r="G80" s="128">
        <f>SUM(G71:G79)</f>
        <v>0</v>
      </c>
      <c r="H80" s="129" t="str">
        <f>IF(G80=0,"",IF(OR(G80-$D80&gt;0,G80-$D80&lt;0), (G80-$D80)/$D80, ""))</f>
        <v/>
      </c>
      <c r="I80" s="115"/>
      <c r="J80" s="114"/>
      <c r="K80" s="116"/>
      <c r="L80" s="128"/>
      <c r="M80" s="128">
        <f>SUM(M71:M79)</f>
        <v>0</v>
      </c>
      <c r="N80" s="129" t="str">
        <f t="shared" ref="N80" si="30">IFERROR(IF(M80=0,"",IF(OR(M80-$D80&gt;0,M80-$D80&lt;0), (M80-$D80)/$D80, "")),"")</f>
        <v/>
      </c>
      <c r="O80" s="117"/>
    </row>
    <row r="81" spans="1:15" ht="18" customHeight="1" x14ac:dyDescent="0.25">
      <c r="A81" s="561" t="s">
        <v>177</v>
      </c>
      <c r="B81" s="562"/>
      <c r="C81" s="562"/>
      <c r="D81" s="563"/>
      <c r="E81" s="87"/>
      <c r="F81" s="561" t="s">
        <v>177</v>
      </c>
      <c r="G81" s="562"/>
      <c r="H81" s="562"/>
      <c r="I81" s="563"/>
      <c r="J81" s="114"/>
      <c r="K81" s="554"/>
      <c r="L81" s="555"/>
      <c r="M81" s="555"/>
      <c r="N81" s="555"/>
      <c r="O81" s="556"/>
    </row>
    <row r="82" spans="1:15" ht="18" x14ac:dyDescent="0.25">
      <c r="A82" s="179" t="s">
        <v>165</v>
      </c>
      <c r="B82" s="316">
        <v>1</v>
      </c>
      <c r="C82" s="413">
        <v>400</v>
      </c>
      <c r="D82" s="415">
        <f t="shared" ref="D82:D90" si="31">C82*B82</f>
        <v>400</v>
      </c>
      <c r="E82" s="69"/>
      <c r="F82" s="108"/>
      <c r="G82" s="109">
        <f>F82*C82</f>
        <v>0</v>
      </c>
      <c r="H82" s="110" t="str">
        <f t="shared" si="25"/>
        <v/>
      </c>
      <c r="I82" s="72"/>
      <c r="J82" s="87"/>
      <c r="K82" s="134"/>
      <c r="L82" s="112"/>
      <c r="M82" s="109">
        <f t="shared" ref="M82" si="32">IFERROR(L82*C82,"")</f>
        <v>0</v>
      </c>
      <c r="N82" s="110" t="str">
        <f t="shared" si="21"/>
        <v/>
      </c>
      <c r="O82" s="88"/>
    </row>
    <row r="83" spans="1:15" ht="18" x14ac:dyDescent="0.25">
      <c r="A83" s="179" t="s">
        <v>161</v>
      </c>
      <c r="B83" s="316">
        <v>2</v>
      </c>
      <c r="C83" s="413">
        <v>500</v>
      </c>
      <c r="D83" s="415">
        <f t="shared" si="31"/>
        <v>1000</v>
      </c>
      <c r="E83" s="69"/>
      <c r="F83" s="108"/>
      <c r="G83" s="109">
        <f>F83*C83</f>
        <v>0</v>
      </c>
      <c r="H83" s="110" t="str">
        <f t="shared" si="25"/>
        <v/>
      </c>
      <c r="I83" s="72"/>
      <c r="J83" s="87"/>
      <c r="K83" s="134"/>
      <c r="L83" s="112"/>
      <c r="M83" s="109">
        <f t="shared" ref="M83:M86" si="33">IFERROR(L83*C83,"")</f>
        <v>0</v>
      </c>
      <c r="N83" s="110" t="str">
        <f t="shared" si="21"/>
        <v/>
      </c>
      <c r="O83" s="88"/>
    </row>
    <row r="84" spans="1:15" ht="18" x14ac:dyDescent="0.25">
      <c r="A84" s="179" t="s">
        <v>521</v>
      </c>
      <c r="B84" s="316">
        <v>1</v>
      </c>
      <c r="C84" s="413">
        <v>1000</v>
      </c>
      <c r="D84" s="415">
        <v>1000</v>
      </c>
      <c r="E84" s="69"/>
      <c r="F84" s="108"/>
      <c r="G84" s="109">
        <f>F84*C84</f>
        <v>0</v>
      </c>
      <c r="H84" s="110" t="str">
        <f t="shared" si="25"/>
        <v/>
      </c>
      <c r="I84" s="72"/>
      <c r="J84" s="87"/>
      <c r="K84" s="134"/>
      <c r="L84" s="112"/>
      <c r="M84" s="109">
        <f t="shared" si="33"/>
        <v>0</v>
      </c>
      <c r="N84" s="110" t="str">
        <f t="shared" si="21"/>
        <v/>
      </c>
      <c r="O84" s="88"/>
    </row>
    <row r="85" spans="1:15" ht="18" x14ac:dyDescent="0.25">
      <c r="A85" s="179" t="s">
        <v>175</v>
      </c>
      <c r="B85" s="316">
        <v>2</v>
      </c>
      <c r="C85" s="413">
        <v>700</v>
      </c>
      <c r="D85" s="415">
        <f t="shared" si="31"/>
        <v>1400</v>
      </c>
      <c r="E85" s="69"/>
      <c r="F85" s="108"/>
      <c r="G85" s="109">
        <f>F85*C85</f>
        <v>0</v>
      </c>
      <c r="H85" s="110" t="str">
        <f t="shared" si="25"/>
        <v/>
      </c>
      <c r="I85" s="72"/>
      <c r="J85" s="87"/>
      <c r="K85" s="134"/>
      <c r="L85" s="112"/>
      <c r="M85" s="109">
        <f t="shared" si="33"/>
        <v>0</v>
      </c>
      <c r="N85" s="110" t="str">
        <f t="shared" si="21"/>
        <v/>
      </c>
      <c r="O85" s="88"/>
    </row>
    <row r="86" spans="1:15" ht="18" x14ac:dyDescent="0.25">
      <c r="A86" s="135" t="s">
        <v>176</v>
      </c>
      <c r="B86" s="316">
        <v>1</v>
      </c>
      <c r="C86" s="413">
        <v>1000</v>
      </c>
      <c r="D86" s="415">
        <f t="shared" si="31"/>
        <v>1000</v>
      </c>
      <c r="E86" s="69"/>
      <c r="F86" s="108"/>
      <c r="G86" s="109">
        <f>F86*C86</f>
        <v>0</v>
      </c>
      <c r="H86" s="110" t="str">
        <f t="shared" si="25"/>
        <v/>
      </c>
      <c r="I86" s="72"/>
      <c r="J86" s="87"/>
      <c r="K86" s="134"/>
      <c r="L86" s="112"/>
      <c r="M86" s="109">
        <f t="shared" si="33"/>
        <v>0</v>
      </c>
      <c r="N86" s="110" t="str">
        <f t="shared" si="21"/>
        <v/>
      </c>
      <c r="O86" s="88"/>
    </row>
    <row r="87" spans="1:15" ht="16.5" customHeight="1" thickBot="1" x14ac:dyDescent="0.3">
      <c r="A87" s="566" t="s">
        <v>385</v>
      </c>
      <c r="B87" s="567"/>
      <c r="C87" s="568"/>
      <c r="D87" s="301">
        <f>SUM(D82:D86)</f>
        <v>4800</v>
      </c>
      <c r="E87" s="69"/>
      <c r="F87" s="127"/>
      <c r="G87" s="128">
        <f>SUM(G82:G86)</f>
        <v>0</v>
      </c>
      <c r="H87" s="129" t="str">
        <f>IF(G87=0,"",IF(OR(G87-$D87&gt;0,G87-$D87&lt;0), (G87-$D87)/$D87, ""))</f>
        <v/>
      </c>
      <c r="I87" s="115"/>
      <c r="J87" s="114"/>
      <c r="K87" s="116"/>
      <c r="L87" s="128"/>
      <c r="M87" s="128">
        <f>SUM(M82:M86)</f>
        <v>0</v>
      </c>
      <c r="N87" s="129" t="str">
        <f t="shared" ref="N87" si="34">IFERROR(IF(M87=0,"",IF(OR(M87-$D87&gt;0,M87-$D87&lt;0), (M87-$D87)/$D87, "")),"")</f>
        <v/>
      </c>
      <c r="O87" s="117"/>
    </row>
    <row r="88" spans="1:15" ht="18" customHeight="1" x14ac:dyDescent="0.25">
      <c r="A88" s="551" t="s">
        <v>178</v>
      </c>
      <c r="B88" s="552"/>
      <c r="C88" s="552"/>
      <c r="D88" s="553"/>
      <c r="E88" s="87"/>
      <c r="F88" s="551" t="s">
        <v>178</v>
      </c>
      <c r="G88" s="552"/>
      <c r="H88" s="552"/>
      <c r="I88" s="553"/>
      <c r="J88" s="114"/>
      <c r="K88" s="554" t="str">
        <f>A88</f>
        <v>חדר רגיעה</v>
      </c>
      <c r="L88" s="555"/>
      <c r="M88" s="555"/>
      <c r="N88" s="555"/>
      <c r="O88" s="556"/>
    </row>
    <row r="89" spans="1:15" ht="18" x14ac:dyDescent="0.25">
      <c r="A89" s="181" t="s">
        <v>46</v>
      </c>
      <c r="B89" s="325">
        <v>1</v>
      </c>
      <c r="C89" s="326">
        <v>400</v>
      </c>
      <c r="D89" s="105">
        <f t="shared" si="31"/>
        <v>400</v>
      </c>
      <c r="E89" s="69"/>
      <c r="F89" s="108"/>
      <c r="G89" s="109">
        <f>F89*C89</f>
        <v>0</v>
      </c>
      <c r="H89" s="110" t="str">
        <f t="shared" si="25"/>
        <v/>
      </c>
      <c r="I89" s="72"/>
      <c r="J89" s="87"/>
      <c r="K89" s="134"/>
      <c r="L89" s="112"/>
      <c r="M89" s="109">
        <f t="shared" ref="M89:M90" si="35">IFERROR(L89*C89,"")</f>
        <v>0</v>
      </c>
      <c r="N89" s="110" t="str">
        <f t="shared" si="3"/>
        <v/>
      </c>
      <c r="O89" s="88"/>
    </row>
    <row r="90" spans="1:15" ht="18.75" thickBot="1" x14ac:dyDescent="0.3">
      <c r="A90" s="181" t="s">
        <v>161</v>
      </c>
      <c r="B90" s="325">
        <v>2</v>
      </c>
      <c r="C90" s="326">
        <v>850</v>
      </c>
      <c r="D90" s="105">
        <f t="shared" si="31"/>
        <v>1700</v>
      </c>
      <c r="E90" s="69"/>
      <c r="F90" s="108"/>
      <c r="G90" s="109">
        <f>F90*C90</f>
        <v>0</v>
      </c>
      <c r="H90" s="110" t="str">
        <f t="shared" si="25"/>
        <v/>
      </c>
      <c r="I90" s="72"/>
      <c r="J90" s="87"/>
      <c r="K90" s="134"/>
      <c r="L90" s="112"/>
      <c r="M90" s="109">
        <f t="shared" si="35"/>
        <v>0</v>
      </c>
      <c r="N90" s="110" t="str">
        <f t="shared" si="3"/>
        <v/>
      </c>
      <c r="O90" s="182"/>
    </row>
    <row r="91" spans="1:15" ht="16.5" customHeight="1" thickBot="1" x14ac:dyDescent="0.3">
      <c r="A91" s="542" t="s">
        <v>384</v>
      </c>
      <c r="B91" s="543"/>
      <c r="C91" s="544"/>
      <c r="D91" s="301">
        <f>SUM(D89:D90)</f>
        <v>2100</v>
      </c>
      <c r="E91" s="69"/>
      <c r="F91" s="127"/>
      <c r="G91" s="128">
        <f>SUM(G89:G90)</f>
        <v>0</v>
      </c>
      <c r="H91" s="129" t="str">
        <f t="shared" ref="H91" si="36">IFERROR(IF(G91=0,"",IF(OR(G91-$D91&gt;0,G91-$D91&lt;0), (G91-$D91)/$D91, "")),"")</f>
        <v/>
      </c>
      <c r="I91" s="115"/>
      <c r="J91" s="114"/>
      <c r="K91" s="116"/>
      <c r="L91" s="128"/>
      <c r="M91" s="128">
        <f>SUM(M89:M90)</f>
        <v>0</v>
      </c>
      <c r="N91" s="129" t="str">
        <f t="shared" ref="N91" si="37">IFERROR(IF(M91=0,"",IF(OR(M91-$D91&gt;0,M91-$D91&lt;0), (M91-$D91)/$D91, "")),"")</f>
        <v/>
      </c>
      <c r="O91" s="117"/>
    </row>
    <row r="92" spans="1:15" ht="16.5" customHeight="1" thickBot="1" x14ac:dyDescent="0.3">
      <c r="A92" s="542" t="s">
        <v>47</v>
      </c>
      <c r="B92" s="543"/>
      <c r="C92" s="544"/>
      <c r="D92" s="301">
        <f>D22+D42+D59+D69+D80+D87+D91</f>
        <v>84270</v>
      </c>
      <c r="E92" s="69"/>
      <c r="F92" s="324"/>
      <c r="G92" s="245">
        <f>G22+G42+G59+G69+G80+G87+G91</f>
        <v>0</v>
      </c>
      <c r="H92" s="369" t="str">
        <f t="shared" si="1"/>
        <v/>
      </c>
      <c r="I92" s="375"/>
      <c r="J92" s="114"/>
      <c r="K92" s="230"/>
      <c r="L92" s="245"/>
      <c r="M92" s="245">
        <f>M22+M42+M59+M69+M80+M87+M91</f>
        <v>0</v>
      </c>
      <c r="N92" s="369" t="str">
        <f t="shared" si="3"/>
        <v/>
      </c>
      <c r="O92" s="372"/>
    </row>
    <row r="93" spans="1:15" ht="15" thickBot="1" x14ac:dyDescent="0.25"/>
    <row r="94" spans="1:15" ht="18.75" thickBot="1" x14ac:dyDescent="0.3">
      <c r="A94" s="235" t="s">
        <v>594</v>
      </c>
      <c r="B94" s="412"/>
      <c r="C94" s="414"/>
      <c r="D94" s="417"/>
      <c r="E94" s="236"/>
      <c r="F94" s="322"/>
    </row>
  </sheetData>
  <sheetProtection formatCells="0" formatColumns="0" formatRows="0" insertColumns="0" insertRows="0" deleteColumns="0" deleteRows="0"/>
  <mergeCells count="34">
    <mergeCell ref="F60:I60"/>
    <mergeCell ref="K60:O60"/>
    <mergeCell ref="F70:I70"/>
    <mergeCell ref="K70:O70"/>
    <mergeCell ref="F88:I88"/>
    <mergeCell ref="K88:O88"/>
    <mergeCell ref="F81:I81"/>
    <mergeCell ref="K81:O81"/>
    <mergeCell ref="A92:C92"/>
    <mergeCell ref="A91:C91"/>
    <mergeCell ref="A23:D23"/>
    <mergeCell ref="A60:D60"/>
    <mergeCell ref="A88:D88"/>
    <mergeCell ref="A81:D81"/>
    <mergeCell ref="A70:D70"/>
    <mergeCell ref="A42:C42"/>
    <mergeCell ref="A59:C59"/>
    <mergeCell ref="A69:C69"/>
    <mergeCell ref="A87:C87"/>
    <mergeCell ref="A80:C80"/>
    <mergeCell ref="A1:D1"/>
    <mergeCell ref="F23:I23"/>
    <mergeCell ref="K23:O23"/>
    <mergeCell ref="A43:D43"/>
    <mergeCell ref="F43:I43"/>
    <mergeCell ref="K43:O43"/>
    <mergeCell ref="A3:D3"/>
    <mergeCell ref="F3:I3"/>
    <mergeCell ref="K3:O3"/>
    <mergeCell ref="A22:C22"/>
    <mergeCell ref="A5:D5"/>
    <mergeCell ref="F5:I5"/>
    <mergeCell ref="K5:O5"/>
    <mergeCell ref="A2:B2"/>
  </mergeCells>
  <conditionalFormatting sqref="H44:H51 N71:N72 N6:N12 H7:H21 H71:H72 N79 H24:H26 H79 H29 H32:H41">
    <cfRule type="cellIs" dxfId="255" priority="137" operator="lessThan">
      <formula>0</formula>
    </cfRule>
    <cfRule type="cellIs" dxfId="254" priority="138" operator="greaterThan">
      <formula>0.01</formula>
    </cfRule>
  </conditionalFormatting>
  <conditionalFormatting sqref="H6">
    <cfRule type="cellIs" dxfId="253" priority="133" operator="lessThan">
      <formula>0</formula>
    </cfRule>
    <cfRule type="cellIs" dxfId="252" priority="134" operator="greaterThan">
      <formula>0.01</formula>
    </cfRule>
  </conditionalFormatting>
  <conditionalFormatting sqref="H89:H90 H82:H86 H61:H64 H68">
    <cfRule type="cellIs" dxfId="251" priority="131" operator="lessThan">
      <formula>0</formula>
    </cfRule>
    <cfRule type="cellIs" dxfId="250" priority="132" operator="greaterThan">
      <formula>0.01</formula>
    </cfRule>
  </conditionalFormatting>
  <conditionalFormatting sqref="N18">
    <cfRule type="cellIs" dxfId="249" priority="123" operator="lessThan">
      <formula>0</formula>
    </cfRule>
    <cfRule type="cellIs" dxfId="248" priority="124" operator="greaterThan">
      <formula>0.01</formula>
    </cfRule>
  </conditionalFormatting>
  <conditionalFormatting sqref="N19:N21">
    <cfRule type="cellIs" dxfId="247" priority="121" operator="lessThan">
      <formula>0</formula>
    </cfRule>
    <cfRule type="cellIs" dxfId="246" priority="122" operator="greaterThan">
      <formula>0.01</formula>
    </cfRule>
  </conditionalFormatting>
  <conditionalFormatting sqref="N32 N25:N26">
    <cfRule type="cellIs" dxfId="245" priority="119" operator="lessThan">
      <formula>0</formula>
    </cfRule>
    <cfRule type="cellIs" dxfId="244" priority="120" operator="greaterThan">
      <formula>0.01</formula>
    </cfRule>
  </conditionalFormatting>
  <conditionalFormatting sqref="N68 N82:N86">
    <cfRule type="cellIs" dxfId="243" priority="107" operator="lessThan">
      <formula>0</formula>
    </cfRule>
    <cfRule type="cellIs" dxfId="242" priority="108" operator="greaterThan">
      <formula>0.01</formula>
    </cfRule>
  </conditionalFormatting>
  <conditionalFormatting sqref="N27">
    <cfRule type="cellIs" dxfId="241" priority="93" operator="lessThan">
      <formula>0</formula>
    </cfRule>
    <cfRule type="cellIs" dxfId="240" priority="94" operator="greaterThan">
      <formula>0.01</formula>
    </cfRule>
  </conditionalFormatting>
  <conditionalFormatting sqref="N28">
    <cfRule type="cellIs" dxfId="239" priority="89" operator="lessThan">
      <formula>0</formula>
    </cfRule>
    <cfRule type="cellIs" dxfId="238" priority="90" operator="greaterThan">
      <formula>0.01</formula>
    </cfRule>
  </conditionalFormatting>
  <conditionalFormatting sqref="N29">
    <cfRule type="cellIs" dxfId="237" priority="85" operator="lessThan">
      <formula>0</formula>
    </cfRule>
    <cfRule type="cellIs" dxfId="236" priority="86" operator="greaterThan">
      <formula>0.01</formula>
    </cfRule>
  </conditionalFormatting>
  <conditionalFormatting sqref="N35">
    <cfRule type="cellIs" dxfId="235" priority="83" operator="lessThan">
      <formula>0</formula>
    </cfRule>
    <cfRule type="cellIs" dxfId="234" priority="84" operator="greaterThan">
      <formula>0.01</formula>
    </cfRule>
  </conditionalFormatting>
  <conditionalFormatting sqref="H52:H54">
    <cfRule type="cellIs" dxfId="233" priority="79" operator="lessThan">
      <formula>0</formula>
    </cfRule>
    <cfRule type="cellIs" dxfId="232" priority="80" operator="greaterThan">
      <formula>0.01</formula>
    </cfRule>
  </conditionalFormatting>
  <conditionalFormatting sqref="N38:N40">
    <cfRule type="cellIs" dxfId="231" priority="71" operator="lessThan">
      <formula>0</formula>
    </cfRule>
    <cfRule type="cellIs" dxfId="230" priority="72" operator="greaterThan">
      <formula>0.01</formula>
    </cfRule>
  </conditionalFormatting>
  <conditionalFormatting sqref="N36">
    <cfRule type="cellIs" dxfId="229" priority="67" operator="lessThan">
      <formula>0</formula>
    </cfRule>
    <cfRule type="cellIs" dxfId="228" priority="68" operator="greaterThan">
      <formula>0.01</formula>
    </cfRule>
  </conditionalFormatting>
  <conditionalFormatting sqref="N41">
    <cfRule type="cellIs" dxfId="227" priority="65" operator="lessThan">
      <formula>0</formula>
    </cfRule>
    <cfRule type="cellIs" dxfId="226" priority="66" operator="greaterThan">
      <formula>0.01</formula>
    </cfRule>
  </conditionalFormatting>
  <conditionalFormatting sqref="N66:N67">
    <cfRule type="cellIs" dxfId="225" priority="61" operator="lessThan">
      <formula>0</formula>
    </cfRule>
    <cfRule type="cellIs" dxfId="224" priority="62" operator="greaterThan">
      <formula>0.01</formula>
    </cfRule>
  </conditionalFormatting>
  <conditionalFormatting sqref="N73:N78">
    <cfRule type="cellIs" dxfId="223" priority="59" operator="lessThan">
      <formula>0</formula>
    </cfRule>
    <cfRule type="cellIs" dxfId="222" priority="60" operator="greaterThan">
      <formula>0.01</formula>
    </cfRule>
  </conditionalFormatting>
  <conditionalFormatting sqref="H55:H58">
    <cfRule type="cellIs" dxfId="221" priority="55" operator="lessThan">
      <formula>0</formula>
    </cfRule>
    <cfRule type="cellIs" dxfId="220" priority="56" operator="greaterThan">
      <formula>0.01</formula>
    </cfRule>
  </conditionalFormatting>
  <conditionalFormatting sqref="H73:H76 H78">
    <cfRule type="cellIs" dxfId="219" priority="45" operator="lessThan">
      <formula>0</formula>
    </cfRule>
    <cfRule type="cellIs" dxfId="218" priority="46" operator="greaterThan">
      <formula>0.01</formula>
    </cfRule>
  </conditionalFormatting>
  <conditionalFormatting sqref="H77">
    <cfRule type="cellIs" dxfId="217" priority="43" operator="lessThan">
      <formula>0</formula>
    </cfRule>
    <cfRule type="cellIs" dxfId="216" priority="44" operator="greaterThan">
      <formula>0.01</formula>
    </cfRule>
  </conditionalFormatting>
  <conditionalFormatting sqref="H65:H67">
    <cfRule type="cellIs" dxfId="215" priority="41" operator="lessThan">
      <formula>0</formula>
    </cfRule>
    <cfRule type="cellIs" dxfId="214" priority="42" operator="greaterThan">
      <formula>0.01</formula>
    </cfRule>
  </conditionalFormatting>
  <conditionalFormatting sqref="H30:H31">
    <cfRule type="cellIs" dxfId="213" priority="39" operator="lessThan">
      <formula>0</formula>
    </cfRule>
    <cfRule type="cellIs" dxfId="212" priority="40" operator="greaterThan">
      <formula>0.01</formula>
    </cfRule>
  </conditionalFormatting>
  <conditionalFormatting sqref="H27:H28">
    <cfRule type="cellIs" dxfId="211" priority="37" operator="lessThan">
      <formula>0</formula>
    </cfRule>
    <cfRule type="cellIs" dxfId="210" priority="38" operator="greaterThan">
      <formula>0.01</formula>
    </cfRule>
  </conditionalFormatting>
  <conditionalFormatting sqref="N14:N17">
    <cfRule type="cellIs" dxfId="209" priority="35" operator="lessThan">
      <formula>0</formula>
    </cfRule>
    <cfRule type="cellIs" dxfId="208" priority="36" operator="greaterThan">
      <formula>0.01</formula>
    </cfRule>
  </conditionalFormatting>
  <conditionalFormatting sqref="N13">
    <cfRule type="cellIs" dxfId="207" priority="33" operator="lessThan">
      <formula>0</formula>
    </cfRule>
    <cfRule type="cellIs" dxfId="206" priority="34" operator="greaterThan">
      <formula>0.01</formula>
    </cfRule>
  </conditionalFormatting>
  <conditionalFormatting sqref="N30:N31">
    <cfRule type="cellIs" dxfId="205" priority="31" operator="lessThan">
      <formula>0</formula>
    </cfRule>
    <cfRule type="cellIs" dxfId="204" priority="32" operator="greaterThan">
      <formula>0.01</formula>
    </cfRule>
  </conditionalFormatting>
  <conditionalFormatting sqref="N33:N34">
    <cfRule type="cellIs" dxfId="203" priority="27" operator="lessThan">
      <formula>0</formula>
    </cfRule>
    <cfRule type="cellIs" dxfId="202" priority="28" operator="greaterThan">
      <formula>0.01</formula>
    </cfRule>
  </conditionalFormatting>
  <conditionalFormatting sqref="N37">
    <cfRule type="cellIs" dxfId="201" priority="25" operator="lessThan">
      <formula>0</formula>
    </cfRule>
    <cfRule type="cellIs" dxfId="200" priority="26" operator="greaterThan">
      <formula>0.01</formula>
    </cfRule>
  </conditionalFormatting>
  <conditionalFormatting sqref="N44:N58">
    <cfRule type="cellIs" dxfId="199" priority="21" operator="lessThan">
      <formula>0</formula>
    </cfRule>
    <cfRule type="cellIs" dxfId="198" priority="22" operator="greaterThan">
      <formula>0.01</formula>
    </cfRule>
  </conditionalFormatting>
  <conditionalFormatting sqref="N24">
    <cfRule type="cellIs" dxfId="197" priority="17" operator="lessThan">
      <formula>0</formula>
    </cfRule>
    <cfRule type="cellIs" dxfId="196" priority="18" operator="greaterThan">
      <formula>0.01</formula>
    </cfRule>
  </conditionalFormatting>
  <conditionalFormatting sqref="N62:N63 N65">
    <cfRule type="cellIs" dxfId="195" priority="13" operator="lessThan">
      <formula>0</formula>
    </cfRule>
    <cfRule type="cellIs" dxfId="194" priority="14" operator="greaterThan">
      <formula>0.01</formula>
    </cfRule>
  </conditionalFormatting>
  <conditionalFormatting sqref="N90">
    <cfRule type="cellIs" dxfId="193" priority="7" operator="lessThan">
      <formula>0</formula>
    </cfRule>
    <cfRule type="cellIs" dxfId="192" priority="8" operator="greaterThan">
      <formula>0.01</formula>
    </cfRule>
  </conditionalFormatting>
  <conditionalFormatting sqref="N89">
    <cfRule type="cellIs" dxfId="191" priority="5" operator="lessThan">
      <formula>0</formula>
    </cfRule>
    <cfRule type="cellIs" dxfId="190" priority="6" operator="greaterThan">
      <formula>0.01</formula>
    </cfRule>
  </conditionalFormatting>
  <conditionalFormatting sqref="N61">
    <cfRule type="cellIs" dxfId="189" priority="3" operator="lessThan">
      <formula>0</formula>
    </cfRule>
    <cfRule type="cellIs" dxfId="188" priority="4" operator="greaterThan">
      <formula>0.01</formula>
    </cfRule>
  </conditionalFormatting>
  <conditionalFormatting sqref="N64">
    <cfRule type="cellIs" dxfId="187" priority="1" operator="lessThan">
      <formula>0</formula>
    </cfRule>
    <cfRule type="cellIs" dxfId="186" priority="2" operator="greaterThan">
      <formula>0.01</formula>
    </cfRule>
  </conditionalFormatting>
  <dataValidations count="1">
    <dataValidation type="list" allowBlank="1" showInputMessage="1" showErrorMessage="1" sqref="K24:K41 K44:K58 K82:K86 K89:K90 K6:K21 K61:K68 K71:K79">
      <formula1>"מאשר, מאשר חלקי, לא מאשר"</formula1>
    </dataValidation>
  </dataValidations>
  <pageMargins left="0.7" right="0.7" top="0.75" bottom="0.75" header="0.3" footer="0.3"/>
  <pageSetup paperSize="9" scale="85" orientation="portrait"/>
  <colBreaks count="1" manualBreakCount="1">
    <brk id="9" max="3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rightToLeft="1" zoomScaleNormal="100" workbookViewId="0">
      <pane ySplit="4" topLeftCell="A23" activePane="bottomLeft" state="frozen"/>
      <selection pane="bottomLeft" activeCell="F21" sqref="F21"/>
    </sheetView>
  </sheetViews>
  <sheetFormatPr defaultColWidth="9" defaultRowHeight="14.25" x14ac:dyDescent="0.2"/>
  <cols>
    <col min="1" max="1" width="36.125" style="22" customWidth="1"/>
    <col min="2" max="2" width="8.875" style="243" customWidth="1"/>
    <col min="3" max="3" width="11.25" style="247" customWidth="1"/>
    <col min="4" max="4" width="11.25" style="243" bestFit="1" customWidth="1"/>
    <col min="5" max="5" width="7" style="25" customWidth="1"/>
    <col min="6" max="6" width="10" style="243" customWidth="1"/>
    <col min="7" max="7" width="16.25" style="243" customWidth="1"/>
    <col min="8" max="8" width="12.25" style="243" customWidth="1"/>
    <col min="9" max="9" width="12.375" style="22" customWidth="1"/>
    <col min="10" max="10" width="6" style="25" customWidth="1"/>
    <col min="11" max="11" width="13.375" style="22" customWidth="1"/>
    <col min="12" max="12" width="9" style="243" customWidth="1"/>
    <col min="13" max="13" width="16.125" style="243" customWidth="1"/>
    <col min="14" max="14" width="13.875" style="243" customWidth="1"/>
    <col min="15" max="15" width="24.375" style="22" customWidth="1"/>
    <col min="16" max="16384" width="9" style="22"/>
  </cols>
  <sheetData>
    <row r="1" spans="1:19" ht="24" thickBot="1" x14ac:dyDescent="0.4">
      <c r="A1" s="548" t="s">
        <v>658</v>
      </c>
      <c r="B1" s="548"/>
      <c r="C1" s="548"/>
      <c r="D1" s="548"/>
      <c r="F1" s="252"/>
      <c r="G1" s="246"/>
    </row>
    <row r="2" spans="1:19" ht="28.5" thickBot="1" x14ac:dyDescent="0.45">
      <c r="A2" s="189" t="s">
        <v>427</v>
      </c>
      <c r="B2" s="107"/>
      <c r="C2" s="266"/>
      <c r="G2" s="317"/>
      <c r="H2" s="317"/>
      <c r="I2" s="92"/>
      <c r="K2" s="171"/>
      <c r="L2" s="317"/>
      <c r="M2" s="317"/>
      <c r="N2" s="253"/>
      <c r="O2" s="92"/>
      <c r="P2" s="95"/>
      <c r="Q2" s="95"/>
      <c r="R2" s="39"/>
      <c r="S2" s="39"/>
    </row>
    <row r="3" spans="1:19" ht="27.75" x14ac:dyDescent="0.4">
      <c r="A3" s="539" t="s">
        <v>94</v>
      </c>
      <c r="B3" s="540"/>
      <c r="C3" s="540"/>
      <c r="D3" s="541"/>
      <c r="E3" s="172"/>
      <c r="F3" s="545" t="s">
        <v>95</v>
      </c>
      <c r="G3" s="546"/>
      <c r="H3" s="546"/>
      <c r="I3" s="547"/>
      <c r="J3" s="172"/>
      <c r="K3" s="545" t="s">
        <v>96</v>
      </c>
      <c r="L3" s="546"/>
      <c r="M3" s="546"/>
      <c r="N3" s="546"/>
      <c r="O3" s="547"/>
      <c r="P3" s="69"/>
      <c r="Q3" s="69"/>
    </row>
    <row r="4" spans="1:19" ht="47.25" x14ac:dyDescent="0.25">
      <c r="A4" s="79" t="s">
        <v>45</v>
      </c>
      <c r="B4" s="80" t="s">
        <v>76</v>
      </c>
      <c r="C4" s="80" t="s">
        <v>77</v>
      </c>
      <c r="D4" s="81" t="s">
        <v>78</v>
      </c>
      <c r="E4" s="172"/>
      <c r="F4" s="96" t="s">
        <v>120</v>
      </c>
      <c r="G4" s="97" t="s">
        <v>98</v>
      </c>
      <c r="H4" s="98" t="s">
        <v>99</v>
      </c>
      <c r="I4" s="81" t="s">
        <v>100</v>
      </c>
      <c r="J4" s="173"/>
      <c r="K4" s="96" t="s">
        <v>101</v>
      </c>
      <c r="L4" s="97" t="s">
        <v>102</v>
      </c>
      <c r="M4" s="97" t="s">
        <v>105</v>
      </c>
      <c r="N4" s="80" t="s">
        <v>99</v>
      </c>
      <c r="O4" s="81" t="s">
        <v>103</v>
      </c>
      <c r="P4" s="69"/>
      <c r="Q4" s="69"/>
    </row>
    <row r="5" spans="1:19" ht="18" x14ac:dyDescent="0.25">
      <c r="A5" s="575" t="s">
        <v>268</v>
      </c>
      <c r="B5" s="576"/>
      <c r="C5" s="576"/>
      <c r="D5" s="577"/>
      <c r="E5" s="172"/>
      <c r="F5" s="578" t="str">
        <f>A5</f>
        <v>אביזרים לכתיבה ולקריאה</v>
      </c>
      <c r="G5" s="579"/>
      <c r="H5" s="579"/>
      <c r="I5" s="580"/>
      <c r="J5" s="173"/>
      <c r="K5" s="578" t="str">
        <f>A5</f>
        <v>אביזרים לכתיבה ולקריאה</v>
      </c>
      <c r="L5" s="579"/>
      <c r="M5" s="579"/>
      <c r="N5" s="579"/>
      <c r="O5" s="580"/>
      <c r="P5" s="69"/>
      <c r="Q5" s="69"/>
    </row>
    <row r="6" spans="1:19" ht="18.75" customHeight="1" x14ac:dyDescent="0.25">
      <c r="A6" s="82" t="s">
        <v>258</v>
      </c>
      <c r="B6" s="106">
        <v>2</v>
      </c>
      <c r="C6" s="104">
        <v>88</v>
      </c>
      <c r="D6" s="105">
        <f>C6*B6</f>
        <v>176</v>
      </c>
      <c r="E6" s="87"/>
      <c r="F6" s="108"/>
      <c r="G6" s="109">
        <f t="shared" ref="G6:G17" si="0">F6*C6</f>
        <v>0</v>
      </c>
      <c r="H6" s="110" t="str">
        <f>IF(G6=0,"",IF(OR(G6-$D6&gt;0,G6-$D6&lt;0), (G6-$D6)/$D6, ""))</f>
        <v/>
      </c>
      <c r="I6" s="72"/>
      <c r="J6" s="87"/>
      <c r="K6" s="134"/>
      <c r="L6" s="112"/>
      <c r="M6" s="109">
        <f t="shared" ref="M6:M17" si="1">IFERROR(L6*C6,"")</f>
        <v>0</v>
      </c>
      <c r="N6" s="110" t="str">
        <f>IFERROR(IF(M6=0,"",IF(OR(M6-$D6&gt;0,M6-$D6&lt;0), (M6-$D6)/$D6, "")),"")</f>
        <v/>
      </c>
      <c r="O6" s="88"/>
      <c r="P6" s="69"/>
      <c r="Q6" s="69"/>
    </row>
    <row r="7" spans="1:19" ht="18" x14ac:dyDescent="0.25">
      <c r="A7" s="82" t="s">
        <v>259</v>
      </c>
      <c r="B7" s="106">
        <v>1</v>
      </c>
      <c r="C7" s="104">
        <v>352</v>
      </c>
      <c r="D7" s="105">
        <f t="shared" ref="D7:D17" si="2">C7*B7</f>
        <v>352</v>
      </c>
      <c r="E7" s="87"/>
      <c r="F7" s="108"/>
      <c r="G7" s="109">
        <f t="shared" si="0"/>
        <v>0</v>
      </c>
      <c r="H7" s="110" t="str">
        <f t="shared" ref="H7:H18" si="3">IF(G7=0,"",IF(OR(G7-$D7&gt;0,G7-$D7&lt;0), (G7-$D7)/$D7, ""))</f>
        <v/>
      </c>
      <c r="I7" s="72"/>
      <c r="J7" s="87"/>
      <c r="K7" s="134"/>
      <c r="L7" s="112"/>
      <c r="M7" s="109">
        <f t="shared" si="1"/>
        <v>0</v>
      </c>
      <c r="N7" s="110" t="str">
        <f t="shared" ref="N7:N18" si="4">IFERROR(IF(M7=0,"",IF(OR(M7-$D7&gt;0,M7-$D7&lt;0), (M7-$D7)/$D7, "")),"")</f>
        <v/>
      </c>
      <c r="O7" s="88"/>
      <c r="P7" s="69"/>
      <c r="Q7" s="69"/>
    </row>
    <row r="8" spans="1:19" ht="18" x14ac:dyDescent="0.25">
      <c r="A8" s="82" t="s">
        <v>260</v>
      </c>
      <c r="B8" s="106">
        <v>2</v>
      </c>
      <c r="C8" s="104">
        <v>88</v>
      </c>
      <c r="D8" s="105">
        <f t="shared" si="2"/>
        <v>176</v>
      </c>
      <c r="E8" s="87"/>
      <c r="F8" s="108"/>
      <c r="G8" s="109">
        <f t="shared" si="0"/>
        <v>0</v>
      </c>
      <c r="H8" s="110" t="str">
        <f t="shared" si="3"/>
        <v/>
      </c>
      <c r="I8" s="72"/>
      <c r="J8" s="87"/>
      <c r="K8" s="134"/>
      <c r="L8" s="112"/>
      <c r="M8" s="109">
        <f t="shared" si="1"/>
        <v>0</v>
      </c>
      <c r="N8" s="110" t="str">
        <f t="shared" si="4"/>
        <v/>
      </c>
      <c r="O8" s="88"/>
      <c r="P8" s="69"/>
      <c r="Q8" s="69"/>
    </row>
    <row r="9" spans="1:19" ht="18" x14ac:dyDescent="0.25">
      <c r="A9" s="82" t="s">
        <v>596</v>
      </c>
      <c r="B9" s="106">
        <v>1</v>
      </c>
      <c r="C9" s="104">
        <v>180</v>
      </c>
      <c r="D9" s="105">
        <f t="shared" si="2"/>
        <v>180</v>
      </c>
      <c r="E9" s="87"/>
      <c r="F9" s="108"/>
      <c r="G9" s="109">
        <f t="shared" si="0"/>
        <v>0</v>
      </c>
      <c r="H9" s="110" t="str">
        <f t="shared" si="3"/>
        <v/>
      </c>
      <c r="I9" s="72"/>
      <c r="J9" s="87"/>
      <c r="K9" s="134"/>
      <c r="L9" s="112"/>
      <c r="M9" s="109">
        <f t="shared" si="1"/>
        <v>0</v>
      </c>
      <c r="N9" s="110" t="str">
        <f t="shared" si="4"/>
        <v/>
      </c>
      <c r="O9" s="88"/>
      <c r="P9" s="69"/>
      <c r="Q9" s="69"/>
    </row>
    <row r="10" spans="1:19" ht="18" x14ac:dyDescent="0.25">
      <c r="A10" s="82" t="s">
        <v>261</v>
      </c>
      <c r="B10" s="106">
        <v>1</v>
      </c>
      <c r="C10" s="104">
        <v>6600</v>
      </c>
      <c r="D10" s="105">
        <f t="shared" si="2"/>
        <v>6600</v>
      </c>
      <c r="E10" s="87"/>
      <c r="F10" s="108"/>
      <c r="G10" s="109">
        <f t="shared" si="0"/>
        <v>0</v>
      </c>
      <c r="H10" s="110" t="str">
        <f t="shared" si="3"/>
        <v/>
      </c>
      <c r="I10" s="72"/>
      <c r="J10" s="87"/>
      <c r="K10" s="134"/>
      <c r="L10" s="112"/>
      <c r="M10" s="109">
        <f t="shared" si="1"/>
        <v>0</v>
      </c>
      <c r="N10" s="110" t="str">
        <f t="shared" si="4"/>
        <v/>
      </c>
      <c r="O10" s="88"/>
      <c r="P10" s="69"/>
      <c r="Q10" s="69"/>
    </row>
    <row r="11" spans="1:19" ht="18" x14ac:dyDescent="0.25">
      <c r="A11" s="82" t="s">
        <v>262</v>
      </c>
      <c r="B11" s="106">
        <v>1</v>
      </c>
      <c r="C11" s="104">
        <v>200</v>
      </c>
      <c r="D11" s="105">
        <f t="shared" si="2"/>
        <v>200</v>
      </c>
      <c r="E11" s="87"/>
      <c r="F11" s="108"/>
      <c r="G11" s="109">
        <f t="shared" si="0"/>
        <v>0</v>
      </c>
      <c r="H11" s="110" t="str">
        <f t="shared" si="3"/>
        <v/>
      </c>
      <c r="I11" s="72"/>
      <c r="J11" s="87"/>
      <c r="K11" s="134"/>
      <c r="L11" s="112"/>
      <c r="M11" s="109">
        <f t="shared" si="1"/>
        <v>0</v>
      </c>
      <c r="N11" s="110" t="str">
        <f t="shared" si="4"/>
        <v/>
      </c>
      <c r="O11" s="88"/>
      <c r="P11" s="69"/>
      <c r="Q11" s="69"/>
    </row>
    <row r="12" spans="1:19" ht="36" x14ac:dyDescent="0.25">
      <c r="A12" s="83" t="s">
        <v>263</v>
      </c>
      <c r="B12" s="106">
        <v>1</v>
      </c>
      <c r="C12" s="104">
        <v>780</v>
      </c>
      <c r="D12" s="105">
        <f t="shared" si="2"/>
        <v>780</v>
      </c>
      <c r="E12" s="87"/>
      <c r="F12" s="108"/>
      <c r="G12" s="109">
        <f t="shared" si="0"/>
        <v>0</v>
      </c>
      <c r="H12" s="110" t="str">
        <f t="shared" si="3"/>
        <v/>
      </c>
      <c r="I12" s="72"/>
      <c r="J12" s="87"/>
      <c r="K12" s="134"/>
      <c r="L12" s="112"/>
      <c r="M12" s="109">
        <f t="shared" si="1"/>
        <v>0</v>
      </c>
      <c r="N12" s="110" t="str">
        <f t="shared" si="4"/>
        <v/>
      </c>
      <c r="O12" s="88"/>
      <c r="P12" s="69"/>
      <c r="Q12" s="69"/>
    </row>
    <row r="13" spans="1:19" ht="41.25" customHeight="1" x14ac:dyDescent="0.25">
      <c r="A13" s="83" t="s">
        <v>264</v>
      </c>
      <c r="B13" s="106">
        <v>1</v>
      </c>
      <c r="C13" s="104">
        <v>8000</v>
      </c>
      <c r="D13" s="105">
        <f t="shared" si="2"/>
        <v>8000</v>
      </c>
      <c r="E13" s="87"/>
      <c r="F13" s="108"/>
      <c r="G13" s="109">
        <f t="shared" si="0"/>
        <v>0</v>
      </c>
      <c r="H13" s="110" t="str">
        <f t="shared" si="3"/>
        <v/>
      </c>
      <c r="I13" s="72"/>
      <c r="J13" s="87"/>
      <c r="K13" s="134"/>
      <c r="L13" s="112"/>
      <c r="M13" s="109">
        <f t="shared" si="1"/>
        <v>0</v>
      </c>
      <c r="N13" s="110" t="str">
        <f t="shared" si="4"/>
        <v/>
      </c>
      <c r="O13" s="88"/>
      <c r="P13" s="69"/>
      <c r="Q13" s="69"/>
    </row>
    <row r="14" spans="1:19" ht="37.5" customHeight="1" x14ac:dyDescent="0.25">
      <c r="A14" s="175" t="s">
        <v>416</v>
      </c>
      <c r="B14" s="106">
        <v>1</v>
      </c>
      <c r="C14" s="104">
        <v>220</v>
      </c>
      <c r="D14" s="105">
        <f t="shared" si="2"/>
        <v>220</v>
      </c>
      <c r="E14" s="87"/>
      <c r="F14" s="108"/>
      <c r="G14" s="109">
        <f t="shared" si="0"/>
        <v>0</v>
      </c>
      <c r="H14" s="110" t="str">
        <f t="shared" si="3"/>
        <v/>
      </c>
      <c r="I14" s="72"/>
      <c r="J14" s="87"/>
      <c r="K14" s="134"/>
      <c r="L14" s="112"/>
      <c r="M14" s="109">
        <f t="shared" si="1"/>
        <v>0</v>
      </c>
      <c r="N14" s="110" t="str">
        <f t="shared" si="4"/>
        <v/>
      </c>
      <c r="O14" s="88"/>
      <c r="P14" s="69"/>
      <c r="Q14" s="69"/>
    </row>
    <row r="15" spans="1:19" ht="18" x14ac:dyDescent="0.25">
      <c r="A15" s="83" t="s">
        <v>265</v>
      </c>
      <c r="B15" s="106">
        <v>1</v>
      </c>
      <c r="C15" s="104">
        <v>620</v>
      </c>
      <c r="D15" s="105">
        <f t="shared" si="2"/>
        <v>620</v>
      </c>
      <c r="E15" s="87"/>
      <c r="F15" s="108"/>
      <c r="G15" s="109">
        <f t="shared" si="0"/>
        <v>0</v>
      </c>
      <c r="H15" s="110" t="str">
        <f t="shared" si="3"/>
        <v/>
      </c>
      <c r="I15" s="72"/>
      <c r="J15" s="87"/>
      <c r="K15" s="134"/>
      <c r="L15" s="112"/>
      <c r="M15" s="109">
        <f t="shared" si="1"/>
        <v>0</v>
      </c>
      <c r="N15" s="110" t="str">
        <f t="shared" si="4"/>
        <v/>
      </c>
      <c r="O15" s="88"/>
      <c r="P15" s="69"/>
      <c r="Q15" s="69"/>
    </row>
    <row r="16" spans="1:19" ht="36" x14ac:dyDescent="0.25">
      <c r="A16" s="83" t="s">
        <v>266</v>
      </c>
      <c r="B16" s="106">
        <v>1</v>
      </c>
      <c r="C16" s="104">
        <v>470</v>
      </c>
      <c r="D16" s="105">
        <f t="shared" si="2"/>
        <v>470</v>
      </c>
      <c r="E16" s="87"/>
      <c r="F16" s="108"/>
      <c r="G16" s="109">
        <f t="shared" si="0"/>
        <v>0</v>
      </c>
      <c r="H16" s="110" t="str">
        <f t="shared" si="3"/>
        <v/>
      </c>
      <c r="I16" s="72"/>
      <c r="J16" s="87"/>
      <c r="K16" s="134"/>
      <c r="L16" s="112"/>
      <c r="M16" s="109">
        <f t="shared" si="1"/>
        <v>0</v>
      </c>
      <c r="N16" s="110" t="str">
        <f t="shared" si="4"/>
        <v/>
      </c>
      <c r="O16" s="88"/>
      <c r="P16" s="69"/>
      <c r="Q16" s="69"/>
    </row>
    <row r="17" spans="1:17" ht="18" x14ac:dyDescent="0.25">
      <c r="A17" s="83" t="s">
        <v>267</v>
      </c>
      <c r="B17" s="106">
        <v>1</v>
      </c>
      <c r="C17" s="104">
        <v>2200</v>
      </c>
      <c r="D17" s="105">
        <f t="shared" si="2"/>
        <v>2200</v>
      </c>
      <c r="E17" s="87"/>
      <c r="F17" s="108"/>
      <c r="G17" s="109">
        <f t="shared" si="0"/>
        <v>0</v>
      </c>
      <c r="H17" s="110" t="str">
        <f t="shared" si="3"/>
        <v/>
      </c>
      <c r="I17" s="72"/>
      <c r="J17" s="87"/>
      <c r="K17" s="134"/>
      <c r="L17" s="112"/>
      <c r="M17" s="109">
        <f t="shared" si="1"/>
        <v>0</v>
      </c>
      <c r="N17" s="110" t="str">
        <f t="shared" si="4"/>
        <v/>
      </c>
      <c r="O17" s="88"/>
      <c r="P17" s="69"/>
      <c r="Q17" s="69"/>
    </row>
    <row r="18" spans="1:17" ht="18.75" thickBot="1" x14ac:dyDescent="0.3">
      <c r="A18" s="572" t="s">
        <v>380</v>
      </c>
      <c r="B18" s="573"/>
      <c r="C18" s="574"/>
      <c r="D18" s="290">
        <f>SUM(D6:D17)</f>
        <v>19974</v>
      </c>
      <c r="E18" s="87"/>
      <c r="F18" s="256"/>
      <c r="G18" s="248">
        <f>SUM(G6:G17)</f>
        <v>0</v>
      </c>
      <c r="H18" s="318" t="str">
        <f t="shared" si="3"/>
        <v/>
      </c>
      <c r="I18" s="86"/>
      <c r="J18" s="114"/>
      <c r="K18" s="90"/>
      <c r="L18" s="248"/>
      <c r="M18" s="248">
        <f>SUM(M6:M17)</f>
        <v>0</v>
      </c>
      <c r="N18" s="272" t="str">
        <f t="shared" si="4"/>
        <v/>
      </c>
      <c r="O18" s="91"/>
      <c r="P18" s="69"/>
      <c r="Q18" s="69"/>
    </row>
    <row r="19" spans="1:17" ht="18" x14ac:dyDescent="0.25">
      <c r="A19" s="551" t="s">
        <v>278</v>
      </c>
      <c r="B19" s="552"/>
      <c r="C19" s="552"/>
      <c r="D19" s="553"/>
      <c r="E19" s="87"/>
      <c r="F19" s="569" t="str">
        <f>A19</f>
        <v>אביזרים לשיפור הראייה</v>
      </c>
      <c r="G19" s="570"/>
      <c r="H19" s="570"/>
      <c r="I19" s="571"/>
      <c r="J19" s="173"/>
      <c r="K19" s="569" t="str">
        <f>A19</f>
        <v>אביזרים לשיפור הראייה</v>
      </c>
      <c r="L19" s="570"/>
      <c r="M19" s="570"/>
      <c r="N19" s="570"/>
      <c r="O19" s="571"/>
      <c r="P19" s="69"/>
      <c r="Q19" s="69"/>
    </row>
    <row r="20" spans="1:17" ht="18.75" customHeight="1" x14ac:dyDescent="0.25">
      <c r="A20" s="82" t="s">
        <v>269</v>
      </c>
      <c r="B20" s="106">
        <v>1</v>
      </c>
      <c r="C20" s="104">
        <v>600</v>
      </c>
      <c r="D20" s="105">
        <f>C20*B20</f>
        <v>600</v>
      </c>
      <c r="E20" s="87"/>
      <c r="F20" s="108"/>
      <c r="G20" s="109">
        <f t="shared" ref="G20:G35" si="5">F20*C20</f>
        <v>0</v>
      </c>
      <c r="H20" s="110" t="str">
        <f>IF(G20=0,"",IF(OR(G20-$D20&gt;0,G20-$D20&lt;0), (G20-$D20)/$D20, ""))</f>
        <v/>
      </c>
      <c r="I20" s="72"/>
      <c r="J20" s="87"/>
      <c r="K20" s="134"/>
      <c r="L20" s="112"/>
      <c r="M20" s="109">
        <f t="shared" ref="M20:M35" si="6">IFERROR(L20*C20,"")</f>
        <v>0</v>
      </c>
      <c r="N20" s="110" t="str">
        <f>IFERROR(IF(M20=0,"",IF(OR(M20-$D20&gt;0,M20-$D20&lt;0), (M20-$D20)/$D20, "")),"")</f>
        <v/>
      </c>
      <c r="O20" s="88"/>
      <c r="P20" s="69"/>
      <c r="Q20" s="69"/>
    </row>
    <row r="21" spans="1:17" ht="18" x14ac:dyDescent="0.25">
      <c r="A21" s="82" t="s">
        <v>270</v>
      </c>
      <c r="B21" s="106">
        <v>1</v>
      </c>
      <c r="C21" s="104">
        <v>3820</v>
      </c>
      <c r="D21" s="105">
        <f t="shared" ref="D21:D35" si="7">C21*B21</f>
        <v>3820</v>
      </c>
      <c r="E21" s="87"/>
      <c r="F21" s="108"/>
      <c r="G21" s="109">
        <f t="shared" si="5"/>
        <v>0</v>
      </c>
      <c r="H21" s="110" t="str">
        <f t="shared" ref="H21:H36" si="8">IF(G21=0,"",IF(OR(G21-$D21&gt;0,G21-$D21&lt;0), (G21-$D21)/$D21, ""))</f>
        <v/>
      </c>
      <c r="I21" s="72"/>
      <c r="J21" s="87"/>
      <c r="K21" s="134"/>
      <c r="L21" s="112"/>
      <c r="M21" s="109">
        <f t="shared" si="6"/>
        <v>0</v>
      </c>
      <c r="N21" s="110" t="str">
        <f t="shared" ref="N21:N36" si="9">IFERROR(IF(M21=0,"",IF(OR(M21-$D21&gt;0,M21-$D21&lt;0), (M21-$D21)/$D21, "")),"")</f>
        <v/>
      </c>
      <c r="O21" s="88"/>
      <c r="P21" s="69"/>
      <c r="Q21" s="69"/>
    </row>
    <row r="22" spans="1:17" ht="18" x14ac:dyDescent="0.25">
      <c r="A22" s="82" t="s">
        <v>271</v>
      </c>
      <c r="B22" s="106">
        <v>1</v>
      </c>
      <c r="C22" s="104">
        <v>85</v>
      </c>
      <c r="D22" s="105">
        <f t="shared" si="7"/>
        <v>85</v>
      </c>
      <c r="E22" s="87"/>
      <c r="F22" s="108"/>
      <c r="G22" s="109">
        <f t="shared" si="5"/>
        <v>0</v>
      </c>
      <c r="H22" s="110" t="str">
        <f t="shared" si="8"/>
        <v/>
      </c>
      <c r="I22" s="72"/>
      <c r="J22" s="87"/>
      <c r="K22" s="134"/>
      <c r="L22" s="112"/>
      <c r="M22" s="109">
        <f t="shared" si="6"/>
        <v>0</v>
      </c>
      <c r="N22" s="110" t="str">
        <f t="shared" si="9"/>
        <v/>
      </c>
      <c r="O22" s="88"/>
      <c r="P22" s="69"/>
      <c r="Q22" s="69"/>
    </row>
    <row r="23" spans="1:17" ht="18" x14ac:dyDescent="0.25">
      <c r="A23" s="82" t="s">
        <v>417</v>
      </c>
      <c r="B23" s="106">
        <v>1</v>
      </c>
      <c r="C23" s="104">
        <v>380</v>
      </c>
      <c r="D23" s="105">
        <f t="shared" si="7"/>
        <v>380</v>
      </c>
      <c r="E23" s="87"/>
      <c r="F23" s="108"/>
      <c r="G23" s="109">
        <f t="shared" si="5"/>
        <v>0</v>
      </c>
      <c r="H23" s="110" t="str">
        <f t="shared" si="8"/>
        <v/>
      </c>
      <c r="I23" s="72"/>
      <c r="J23" s="87"/>
      <c r="K23" s="134"/>
      <c r="L23" s="112"/>
      <c r="M23" s="109">
        <f t="shared" si="6"/>
        <v>0</v>
      </c>
      <c r="N23" s="110" t="str">
        <f t="shared" si="9"/>
        <v/>
      </c>
      <c r="O23" s="88"/>
      <c r="P23" s="69"/>
      <c r="Q23" s="69"/>
    </row>
    <row r="24" spans="1:17" ht="18" x14ac:dyDescent="0.25">
      <c r="A24" s="82" t="s">
        <v>418</v>
      </c>
      <c r="B24" s="106">
        <v>1</v>
      </c>
      <c r="C24" s="104">
        <v>250</v>
      </c>
      <c r="D24" s="105">
        <f t="shared" si="7"/>
        <v>250</v>
      </c>
      <c r="E24" s="87"/>
      <c r="F24" s="108"/>
      <c r="G24" s="109">
        <f t="shared" si="5"/>
        <v>0</v>
      </c>
      <c r="H24" s="110" t="str">
        <f t="shared" si="8"/>
        <v/>
      </c>
      <c r="I24" s="72"/>
      <c r="J24" s="87"/>
      <c r="K24" s="134"/>
      <c r="L24" s="112"/>
      <c r="M24" s="109">
        <f t="shared" si="6"/>
        <v>0</v>
      </c>
      <c r="N24" s="110" t="str">
        <f t="shared" si="9"/>
        <v/>
      </c>
      <c r="O24" s="88"/>
      <c r="P24" s="69"/>
      <c r="Q24" s="69"/>
    </row>
    <row r="25" spans="1:17" ht="18" x14ac:dyDescent="0.25">
      <c r="A25" s="82" t="s">
        <v>419</v>
      </c>
      <c r="B25" s="106">
        <v>1</v>
      </c>
      <c r="C25" s="104">
        <v>350</v>
      </c>
      <c r="D25" s="105">
        <f t="shared" si="7"/>
        <v>350</v>
      </c>
      <c r="E25" s="87"/>
      <c r="F25" s="108"/>
      <c r="G25" s="109">
        <f t="shared" si="5"/>
        <v>0</v>
      </c>
      <c r="H25" s="110" t="str">
        <f t="shared" si="8"/>
        <v/>
      </c>
      <c r="I25" s="72"/>
      <c r="J25" s="87"/>
      <c r="K25" s="134"/>
      <c r="L25" s="112"/>
      <c r="M25" s="109">
        <f t="shared" si="6"/>
        <v>0</v>
      </c>
      <c r="N25" s="110" t="str">
        <f t="shared" si="9"/>
        <v/>
      </c>
      <c r="O25" s="88"/>
      <c r="P25" s="69"/>
      <c r="Q25" s="69"/>
    </row>
    <row r="26" spans="1:17" ht="18" x14ac:dyDescent="0.25">
      <c r="A26" s="82" t="s">
        <v>272</v>
      </c>
      <c r="B26" s="106">
        <v>1</v>
      </c>
      <c r="C26" s="104">
        <v>200</v>
      </c>
      <c r="D26" s="105">
        <f t="shared" si="7"/>
        <v>200</v>
      </c>
      <c r="E26" s="87"/>
      <c r="F26" s="108"/>
      <c r="G26" s="109">
        <f t="shared" si="5"/>
        <v>0</v>
      </c>
      <c r="H26" s="110" t="str">
        <f t="shared" si="8"/>
        <v/>
      </c>
      <c r="I26" s="72"/>
      <c r="J26" s="87"/>
      <c r="K26" s="134"/>
      <c r="L26" s="112"/>
      <c r="M26" s="109">
        <f t="shared" si="6"/>
        <v>0</v>
      </c>
      <c r="N26" s="110" t="str">
        <f t="shared" si="9"/>
        <v/>
      </c>
      <c r="O26" s="88"/>
      <c r="P26" s="69"/>
      <c r="Q26" s="69"/>
    </row>
    <row r="27" spans="1:17" ht="18" x14ac:dyDescent="0.25">
      <c r="A27" s="83" t="s">
        <v>273</v>
      </c>
      <c r="B27" s="106">
        <v>1</v>
      </c>
      <c r="C27" s="104">
        <v>360</v>
      </c>
      <c r="D27" s="105">
        <f t="shared" si="7"/>
        <v>360</v>
      </c>
      <c r="E27" s="87"/>
      <c r="F27" s="108"/>
      <c r="G27" s="109">
        <f t="shared" si="5"/>
        <v>0</v>
      </c>
      <c r="H27" s="110" t="str">
        <f t="shared" si="8"/>
        <v/>
      </c>
      <c r="I27" s="72"/>
      <c r="J27" s="87"/>
      <c r="K27" s="134"/>
      <c r="L27" s="112"/>
      <c r="M27" s="109">
        <f t="shared" si="6"/>
        <v>0</v>
      </c>
      <c r="N27" s="110" t="str">
        <f t="shared" si="9"/>
        <v/>
      </c>
      <c r="O27" s="88"/>
      <c r="P27" s="69"/>
      <c r="Q27" s="69"/>
    </row>
    <row r="28" spans="1:17" ht="18.75" customHeight="1" x14ac:dyDescent="0.25">
      <c r="A28" s="135" t="s">
        <v>274</v>
      </c>
      <c r="B28" s="106">
        <v>1</v>
      </c>
      <c r="C28" s="104">
        <v>160</v>
      </c>
      <c r="D28" s="105">
        <f t="shared" si="7"/>
        <v>160</v>
      </c>
      <c r="E28" s="87"/>
      <c r="F28" s="108"/>
      <c r="G28" s="109">
        <f t="shared" si="5"/>
        <v>0</v>
      </c>
      <c r="H28" s="110" t="str">
        <f t="shared" si="8"/>
        <v/>
      </c>
      <c r="I28" s="72"/>
      <c r="J28" s="87"/>
      <c r="K28" s="134"/>
      <c r="L28" s="112"/>
      <c r="M28" s="109">
        <f t="shared" si="6"/>
        <v>0</v>
      </c>
      <c r="N28" s="110" t="str">
        <f t="shared" si="9"/>
        <v/>
      </c>
      <c r="O28" s="88"/>
      <c r="P28" s="69"/>
      <c r="Q28" s="69"/>
    </row>
    <row r="29" spans="1:17" ht="18" x14ac:dyDescent="0.25">
      <c r="A29" s="83" t="s">
        <v>420</v>
      </c>
      <c r="B29" s="106">
        <v>1</v>
      </c>
      <c r="C29" s="104">
        <v>150</v>
      </c>
      <c r="D29" s="105">
        <f t="shared" si="7"/>
        <v>150</v>
      </c>
      <c r="E29" s="87"/>
      <c r="F29" s="108"/>
      <c r="G29" s="109">
        <f t="shared" si="5"/>
        <v>0</v>
      </c>
      <c r="H29" s="110" t="str">
        <f t="shared" si="8"/>
        <v/>
      </c>
      <c r="I29" s="72"/>
      <c r="J29" s="87"/>
      <c r="K29" s="134"/>
      <c r="L29" s="112"/>
      <c r="M29" s="109">
        <f t="shared" si="6"/>
        <v>0</v>
      </c>
      <c r="N29" s="110" t="str">
        <f t="shared" si="9"/>
        <v/>
      </c>
      <c r="O29" s="88"/>
      <c r="P29" s="69"/>
      <c r="Q29" s="69"/>
    </row>
    <row r="30" spans="1:17" ht="18" x14ac:dyDescent="0.25">
      <c r="A30" s="84" t="s">
        <v>595</v>
      </c>
      <c r="B30" s="106">
        <v>1</v>
      </c>
      <c r="C30" s="104">
        <v>5000</v>
      </c>
      <c r="D30" s="105">
        <f t="shared" si="7"/>
        <v>5000</v>
      </c>
      <c r="E30" s="87"/>
      <c r="F30" s="108"/>
      <c r="G30" s="109">
        <f t="shared" si="5"/>
        <v>0</v>
      </c>
      <c r="H30" s="110" t="str">
        <f t="shared" si="8"/>
        <v/>
      </c>
      <c r="I30" s="72"/>
      <c r="J30" s="87"/>
      <c r="K30" s="134"/>
      <c r="L30" s="112"/>
      <c r="M30" s="109">
        <f t="shared" si="6"/>
        <v>0</v>
      </c>
      <c r="N30" s="110" t="str">
        <f t="shared" si="9"/>
        <v/>
      </c>
      <c r="O30" s="88"/>
      <c r="P30" s="69"/>
      <c r="Q30" s="69"/>
    </row>
    <row r="31" spans="1:17" ht="18" x14ac:dyDescent="0.25">
      <c r="A31" s="83" t="s">
        <v>597</v>
      </c>
      <c r="B31" s="106">
        <v>1</v>
      </c>
      <c r="C31" s="104">
        <v>1650</v>
      </c>
      <c r="D31" s="105">
        <f t="shared" si="7"/>
        <v>1650</v>
      </c>
      <c r="E31" s="87"/>
      <c r="F31" s="108"/>
      <c r="G31" s="109">
        <f t="shared" si="5"/>
        <v>0</v>
      </c>
      <c r="H31" s="110" t="str">
        <f t="shared" si="8"/>
        <v/>
      </c>
      <c r="I31" s="72"/>
      <c r="J31" s="87"/>
      <c r="K31" s="134"/>
      <c r="L31" s="112"/>
      <c r="M31" s="109">
        <f t="shared" si="6"/>
        <v>0</v>
      </c>
      <c r="N31" s="110" t="str">
        <f t="shared" si="9"/>
        <v/>
      </c>
      <c r="O31" s="88"/>
      <c r="P31" s="69"/>
      <c r="Q31" s="69"/>
    </row>
    <row r="32" spans="1:17" ht="36" x14ac:dyDescent="0.25">
      <c r="A32" s="83" t="s">
        <v>275</v>
      </c>
      <c r="B32" s="106">
        <v>1</v>
      </c>
      <c r="C32" s="104">
        <v>5500</v>
      </c>
      <c r="D32" s="105">
        <f t="shared" si="7"/>
        <v>5500</v>
      </c>
      <c r="E32" s="87"/>
      <c r="F32" s="108"/>
      <c r="G32" s="109">
        <f t="shared" si="5"/>
        <v>0</v>
      </c>
      <c r="H32" s="110" t="str">
        <f t="shared" si="8"/>
        <v/>
      </c>
      <c r="I32" s="72"/>
      <c r="J32" s="87"/>
      <c r="K32" s="134"/>
      <c r="L32" s="112"/>
      <c r="M32" s="109">
        <f t="shared" si="6"/>
        <v>0</v>
      </c>
      <c r="N32" s="110" t="str">
        <f t="shared" si="9"/>
        <v/>
      </c>
      <c r="O32" s="88"/>
      <c r="P32" s="69"/>
      <c r="Q32" s="69"/>
    </row>
    <row r="33" spans="1:17" ht="18" x14ac:dyDescent="0.25">
      <c r="A33" s="135" t="s">
        <v>276</v>
      </c>
      <c r="B33" s="316">
        <v>1</v>
      </c>
      <c r="C33" s="104">
        <v>14000</v>
      </c>
      <c r="D33" s="105">
        <f t="shared" si="7"/>
        <v>14000</v>
      </c>
      <c r="E33" s="87"/>
      <c r="F33" s="108"/>
      <c r="G33" s="109">
        <f t="shared" si="5"/>
        <v>0</v>
      </c>
      <c r="H33" s="110" t="str">
        <f t="shared" si="8"/>
        <v/>
      </c>
      <c r="I33" s="72"/>
      <c r="J33" s="87"/>
      <c r="K33" s="134"/>
      <c r="L33" s="112"/>
      <c r="M33" s="109">
        <f t="shared" si="6"/>
        <v>0</v>
      </c>
      <c r="N33" s="110" t="str">
        <f t="shared" si="9"/>
        <v/>
      </c>
      <c r="O33" s="88"/>
      <c r="P33" s="69"/>
      <c r="Q33" s="69"/>
    </row>
    <row r="34" spans="1:17" ht="18" x14ac:dyDescent="0.25">
      <c r="A34" s="174" t="s">
        <v>277</v>
      </c>
      <c r="B34" s="316">
        <v>1</v>
      </c>
      <c r="C34" s="104">
        <v>19000</v>
      </c>
      <c r="D34" s="105">
        <f t="shared" si="7"/>
        <v>19000</v>
      </c>
      <c r="E34" s="87"/>
      <c r="F34" s="108"/>
      <c r="G34" s="109">
        <f t="shared" si="5"/>
        <v>0</v>
      </c>
      <c r="H34" s="110" t="str">
        <f t="shared" si="8"/>
        <v/>
      </c>
      <c r="I34" s="72"/>
      <c r="J34" s="87"/>
      <c r="K34" s="134"/>
      <c r="L34" s="112"/>
      <c r="M34" s="109">
        <f t="shared" si="6"/>
        <v>0</v>
      </c>
      <c r="N34" s="110" t="str">
        <f t="shared" si="9"/>
        <v/>
      </c>
      <c r="O34" s="88"/>
      <c r="P34" s="69"/>
      <c r="Q34" s="69"/>
    </row>
    <row r="35" spans="1:17" ht="18" x14ac:dyDescent="0.25">
      <c r="A35" s="82" t="s">
        <v>421</v>
      </c>
      <c r="B35" s="106">
        <v>1</v>
      </c>
      <c r="C35" s="104">
        <v>150</v>
      </c>
      <c r="D35" s="105">
        <f t="shared" si="7"/>
        <v>150</v>
      </c>
      <c r="E35" s="87"/>
      <c r="F35" s="108"/>
      <c r="G35" s="109">
        <f t="shared" si="5"/>
        <v>0</v>
      </c>
      <c r="H35" s="110" t="str">
        <f t="shared" si="8"/>
        <v/>
      </c>
      <c r="I35" s="72"/>
      <c r="J35" s="87"/>
      <c r="K35" s="134"/>
      <c r="L35" s="112"/>
      <c r="M35" s="109">
        <f t="shared" si="6"/>
        <v>0</v>
      </c>
      <c r="N35" s="110" t="str">
        <f t="shared" si="9"/>
        <v/>
      </c>
      <c r="O35" s="88"/>
      <c r="P35" s="69"/>
      <c r="Q35" s="69"/>
    </row>
    <row r="36" spans="1:17" ht="18.75" thickBot="1" x14ac:dyDescent="0.3">
      <c r="A36" s="572" t="s">
        <v>382</v>
      </c>
      <c r="B36" s="573"/>
      <c r="C36" s="574"/>
      <c r="D36" s="290">
        <f>SUM(D20:D35)</f>
        <v>51655</v>
      </c>
      <c r="E36" s="87"/>
      <c r="F36" s="256"/>
      <c r="G36" s="248">
        <f>SUM(G20:G35)</f>
        <v>0</v>
      </c>
      <c r="H36" s="318" t="str">
        <f t="shared" si="8"/>
        <v/>
      </c>
      <c r="I36" s="86"/>
      <c r="J36" s="114"/>
      <c r="K36" s="90"/>
      <c r="L36" s="248"/>
      <c r="M36" s="248">
        <f>SUM(M20:M35)</f>
        <v>0</v>
      </c>
      <c r="N36" s="272" t="str">
        <f t="shared" si="9"/>
        <v/>
      </c>
      <c r="O36" s="91"/>
      <c r="P36" s="69"/>
      <c r="Q36" s="69"/>
    </row>
    <row r="37" spans="1:17" ht="18" x14ac:dyDescent="0.25">
      <c r="A37" s="551" t="s">
        <v>283</v>
      </c>
      <c r="B37" s="552"/>
      <c r="C37" s="552"/>
      <c r="D37" s="553"/>
      <c r="E37" s="87"/>
      <c r="F37" s="569" t="str">
        <f>A37</f>
        <v>מכשור להתמצאות והניידות</v>
      </c>
      <c r="G37" s="570"/>
      <c r="H37" s="570"/>
      <c r="I37" s="571"/>
      <c r="J37" s="173"/>
      <c r="K37" s="569" t="str">
        <f>A37</f>
        <v>מכשור להתמצאות והניידות</v>
      </c>
      <c r="L37" s="570"/>
      <c r="M37" s="570"/>
      <c r="N37" s="570"/>
      <c r="O37" s="571"/>
      <c r="P37" s="69"/>
      <c r="Q37" s="69"/>
    </row>
    <row r="38" spans="1:17" ht="35.25" customHeight="1" x14ac:dyDescent="0.25">
      <c r="A38" s="83" t="s">
        <v>598</v>
      </c>
      <c r="B38" s="106">
        <v>1</v>
      </c>
      <c r="C38" s="104">
        <v>500</v>
      </c>
      <c r="D38" s="105">
        <f>C38*B38</f>
        <v>500</v>
      </c>
      <c r="E38" s="87"/>
      <c r="F38" s="108"/>
      <c r="G38" s="109">
        <f t="shared" ref="G38:G43" si="10">F38*C38</f>
        <v>0</v>
      </c>
      <c r="H38" s="110" t="str">
        <f>IF(G38=0,"",IF(OR(G38-$D38&gt;0,G38-$D38&lt;0), (G38-$D38)/$D38, ""))</f>
        <v/>
      </c>
      <c r="I38" s="72"/>
      <c r="J38" s="87"/>
      <c r="K38" s="134"/>
      <c r="L38" s="112"/>
      <c r="M38" s="109">
        <f t="shared" ref="M38:M43" si="11">IFERROR(L38*C38,"")</f>
        <v>0</v>
      </c>
      <c r="N38" s="110" t="str">
        <f>IFERROR(IF(M38=0,"",IF(OR(M38-$D38&gt;0,M38-$D38&lt;0), (M38-$D38)/$D38, "")),"")</f>
        <v/>
      </c>
      <c r="O38" s="88"/>
      <c r="P38" s="69"/>
      <c r="Q38" s="69"/>
    </row>
    <row r="39" spans="1:17" ht="18" x14ac:dyDescent="0.25">
      <c r="A39" s="83" t="s">
        <v>279</v>
      </c>
      <c r="B39" s="106">
        <v>1</v>
      </c>
      <c r="C39" s="104">
        <v>1000</v>
      </c>
      <c r="D39" s="105">
        <f t="shared" ref="D39:D43" si="12">C39*B39</f>
        <v>1000</v>
      </c>
      <c r="E39" s="87"/>
      <c r="F39" s="108"/>
      <c r="G39" s="109">
        <f t="shared" si="10"/>
        <v>0</v>
      </c>
      <c r="H39" s="110" t="str">
        <f t="shared" ref="H39:H44" si="13">IF(G39=0,"",IF(OR(G39-$D39&gt;0,G39-$D39&lt;0), (G39-$D39)/$D39, ""))</f>
        <v/>
      </c>
      <c r="I39" s="72"/>
      <c r="J39" s="87"/>
      <c r="K39" s="134"/>
      <c r="L39" s="112"/>
      <c r="M39" s="109">
        <f t="shared" si="11"/>
        <v>0</v>
      </c>
      <c r="N39" s="110" t="str">
        <f t="shared" ref="N39:N44" si="14">IFERROR(IF(M39=0,"",IF(OR(M39-$D39&gt;0,M39-$D39&lt;0), (M39-$D39)/$D39, "")),"")</f>
        <v/>
      </c>
      <c r="O39" s="88"/>
      <c r="P39" s="69"/>
      <c r="Q39" s="69"/>
    </row>
    <row r="40" spans="1:17" ht="18" x14ac:dyDescent="0.25">
      <c r="A40" s="82" t="s">
        <v>599</v>
      </c>
      <c r="B40" s="106">
        <v>1</v>
      </c>
      <c r="C40" s="104">
        <v>900</v>
      </c>
      <c r="D40" s="105">
        <f t="shared" si="12"/>
        <v>900</v>
      </c>
      <c r="E40" s="87"/>
      <c r="F40" s="108"/>
      <c r="G40" s="109">
        <f t="shared" si="10"/>
        <v>0</v>
      </c>
      <c r="H40" s="110" t="str">
        <f t="shared" si="13"/>
        <v/>
      </c>
      <c r="I40" s="72"/>
      <c r="J40" s="87"/>
      <c r="K40" s="134"/>
      <c r="L40" s="112"/>
      <c r="M40" s="109">
        <f t="shared" si="11"/>
        <v>0</v>
      </c>
      <c r="N40" s="110" t="str">
        <f t="shared" si="14"/>
        <v/>
      </c>
      <c r="O40" s="88"/>
      <c r="P40" s="69"/>
      <c r="Q40" s="69"/>
    </row>
    <row r="41" spans="1:17" ht="18" x14ac:dyDescent="0.25">
      <c r="A41" s="82" t="s">
        <v>280</v>
      </c>
      <c r="B41" s="106">
        <v>1</v>
      </c>
      <c r="C41" s="104">
        <v>600</v>
      </c>
      <c r="D41" s="105">
        <f t="shared" si="12"/>
        <v>600</v>
      </c>
      <c r="E41" s="87"/>
      <c r="F41" s="108"/>
      <c r="G41" s="109">
        <f t="shared" si="10"/>
        <v>0</v>
      </c>
      <c r="H41" s="110" t="str">
        <f t="shared" si="13"/>
        <v/>
      </c>
      <c r="I41" s="72"/>
      <c r="J41" s="87"/>
      <c r="K41" s="134"/>
      <c r="L41" s="112"/>
      <c r="M41" s="109">
        <f t="shared" si="11"/>
        <v>0</v>
      </c>
      <c r="N41" s="110" t="str">
        <f t="shared" si="14"/>
        <v/>
      </c>
      <c r="O41" s="88"/>
      <c r="P41" s="69"/>
      <c r="Q41" s="69"/>
    </row>
    <row r="42" spans="1:17" ht="18" x14ac:dyDescent="0.25">
      <c r="A42" s="82" t="s">
        <v>281</v>
      </c>
      <c r="B42" s="106">
        <v>1</v>
      </c>
      <c r="C42" s="104">
        <v>1000</v>
      </c>
      <c r="D42" s="105">
        <f t="shared" si="12"/>
        <v>1000</v>
      </c>
      <c r="E42" s="87"/>
      <c r="F42" s="108"/>
      <c r="G42" s="109">
        <f t="shared" si="10"/>
        <v>0</v>
      </c>
      <c r="H42" s="110" t="str">
        <f t="shared" si="13"/>
        <v/>
      </c>
      <c r="I42" s="72"/>
      <c r="J42" s="87"/>
      <c r="K42" s="134"/>
      <c r="L42" s="112"/>
      <c r="M42" s="109">
        <f t="shared" si="11"/>
        <v>0</v>
      </c>
      <c r="N42" s="110" t="str">
        <f t="shared" si="14"/>
        <v/>
      </c>
      <c r="O42" s="88"/>
      <c r="P42" s="69"/>
      <c r="Q42" s="69"/>
    </row>
    <row r="43" spans="1:17" ht="18" x14ac:dyDescent="0.25">
      <c r="A43" s="82" t="s">
        <v>282</v>
      </c>
      <c r="B43" s="106">
        <v>1</v>
      </c>
      <c r="C43" s="104">
        <v>1200</v>
      </c>
      <c r="D43" s="105">
        <f t="shared" si="12"/>
        <v>1200</v>
      </c>
      <c r="E43" s="87"/>
      <c r="F43" s="108"/>
      <c r="G43" s="109">
        <f t="shared" si="10"/>
        <v>0</v>
      </c>
      <c r="H43" s="110" t="str">
        <f t="shared" si="13"/>
        <v/>
      </c>
      <c r="I43" s="72"/>
      <c r="J43" s="87"/>
      <c r="K43" s="134"/>
      <c r="L43" s="112"/>
      <c r="M43" s="109">
        <f t="shared" si="11"/>
        <v>0</v>
      </c>
      <c r="N43" s="110" t="str">
        <f t="shared" si="14"/>
        <v/>
      </c>
      <c r="O43" s="88"/>
      <c r="P43" s="69"/>
      <c r="Q43" s="69"/>
    </row>
    <row r="44" spans="1:17" ht="18.75" thickBot="1" x14ac:dyDescent="0.3">
      <c r="A44" s="572" t="s">
        <v>381</v>
      </c>
      <c r="B44" s="573"/>
      <c r="C44" s="574"/>
      <c r="D44" s="290">
        <f>SUM(D38:D43)</f>
        <v>5200</v>
      </c>
      <c r="E44" s="87"/>
      <c r="F44" s="256"/>
      <c r="G44" s="248">
        <f>SUM(G38:G43)</f>
        <v>0</v>
      </c>
      <c r="H44" s="318" t="str">
        <f t="shared" si="13"/>
        <v/>
      </c>
      <c r="I44" s="86"/>
      <c r="J44" s="114"/>
      <c r="K44" s="90"/>
      <c r="L44" s="248"/>
      <c r="M44" s="248">
        <f>SUM(M38:M43)</f>
        <v>0</v>
      </c>
      <c r="N44" s="272" t="str">
        <f t="shared" si="14"/>
        <v/>
      </c>
      <c r="O44" s="91"/>
      <c r="P44" s="69"/>
      <c r="Q44" s="69"/>
    </row>
    <row r="45" spans="1:17" ht="30.75" customHeight="1" x14ac:dyDescent="0.25">
      <c r="A45" s="551" t="s">
        <v>412</v>
      </c>
      <c r="B45" s="552"/>
      <c r="C45" s="552"/>
      <c r="D45" s="553"/>
      <c r="E45" s="87"/>
      <c r="F45" s="569" t="str">
        <f>A45</f>
        <v>משחקים ואביזרי עזר לתפקוד במטבח ובבית</v>
      </c>
      <c r="G45" s="570"/>
      <c r="H45" s="570"/>
      <c r="I45" s="571"/>
      <c r="J45" s="173"/>
      <c r="K45" s="569" t="str">
        <f>A45</f>
        <v>משחקים ואביזרי עזר לתפקוד במטבח ובבית</v>
      </c>
      <c r="L45" s="570"/>
      <c r="M45" s="570"/>
      <c r="N45" s="570"/>
      <c r="O45" s="571"/>
      <c r="P45" s="69"/>
      <c r="Q45" s="69"/>
    </row>
    <row r="46" spans="1:17" ht="36" x14ac:dyDescent="0.25">
      <c r="A46" s="102" t="s">
        <v>504</v>
      </c>
      <c r="B46" s="106">
        <v>1</v>
      </c>
      <c r="C46" s="104">
        <v>5000</v>
      </c>
      <c r="D46" s="105">
        <f>C46*B46</f>
        <v>5000</v>
      </c>
      <c r="E46" s="87"/>
      <c r="F46" s="108"/>
      <c r="G46" s="109">
        <f>F46*C46</f>
        <v>0</v>
      </c>
      <c r="H46" s="110" t="str">
        <f>IF(G46=0,"",IF(OR(G46-$D46&gt;0,G46-$D46&lt;0), (G46-$D46)/$D46, ""))</f>
        <v/>
      </c>
      <c r="I46" s="72"/>
      <c r="J46" s="87"/>
      <c r="K46" s="134"/>
      <c r="L46" s="112"/>
      <c r="M46" s="109">
        <f>IFERROR(L46*C46,"")</f>
        <v>0</v>
      </c>
      <c r="N46" s="110" t="str">
        <f>IFERROR(IF(M46=0,"",IF(OR(M46-$D46&gt;0,M46-$D46&lt;0), (M46-$D46)/$D46, "")),"")</f>
        <v/>
      </c>
      <c r="O46" s="88"/>
      <c r="P46" s="69"/>
      <c r="Q46" s="69"/>
    </row>
    <row r="47" spans="1:17" ht="36" x14ac:dyDescent="0.25">
      <c r="A47" s="84" t="s">
        <v>505</v>
      </c>
      <c r="B47" s="106">
        <v>1</v>
      </c>
      <c r="C47" s="104">
        <v>2000</v>
      </c>
      <c r="D47" s="105">
        <f t="shared" ref="D47" si="15">C47*B47</f>
        <v>2000</v>
      </c>
      <c r="E47" s="87"/>
      <c r="F47" s="108"/>
      <c r="G47" s="109">
        <f>F47*C47</f>
        <v>0</v>
      </c>
      <c r="H47" s="110" t="str">
        <f t="shared" ref="H47:H48" si="16">IF(G47=0,"",IF(OR(G47-$D47&gt;0,G47-$D47&lt;0), (G47-$D47)/$D47, ""))</f>
        <v/>
      </c>
      <c r="I47" s="72"/>
      <c r="J47" s="87"/>
      <c r="K47" s="134"/>
      <c r="L47" s="112"/>
      <c r="M47" s="109">
        <f>IFERROR(L47*C47,"")</f>
        <v>0</v>
      </c>
      <c r="N47" s="110" t="str">
        <f t="shared" ref="N47:N48" si="17">IFERROR(IF(M47=0,"",IF(OR(M47-$D47&gt;0,M47-$D47&lt;0), (M47-$D47)/$D47, "")),"")</f>
        <v/>
      </c>
      <c r="O47" s="88"/>
      <c r="P47" s="69"/>
      <c r="Q47" s="69"/>
    </row>
    <row r="48" spans="1:17" ht="18.75" thickBot="1" x14ac:dyDescent="0.3">
      <c r="A48" s="572" t="s">
        <v>411</v>
      </c>
      <c r="B48" s="573"/>
      <c r="C48" s="574"/>
      <c r="D48" s="290">
        <f>SUM(D46:D47)</f>
        <v>7000</v>
      </c>
      <c r="E48" s="87"/>
      <c r="F48" s="256"/>
      <c r="G48" s="248">
        <f>SUM(G46:G47)</f>
        <v>0</v>
      </c>
      <c r="H48" s="318" t="str">
        <f t="shared" si="16"/>
        <v/>
      </c>
      <c r="I48" s="86"/>
      <c r="J48" s="114"/>
      <c r="K48" s="90"/>
      <c r="L48" s="248"/>
      <c r="M48" s="248">
        <f>SUM(M42:M47)</f>
        <v>0</v>
      </c>
      <c r="N48" s="272" t="str">
        <f t="shared" si="17"/>
        <v/>
      </c>
      <c r="O48" s="91"/>
      <c r="P48" s="69"/>
      <c r="Q48" s="69"/>
    </row>
    <row r="49" spans="1:17" ht="18.75" thickBot="1" x14ac:dyDescent="0.3">
      <c r="A49" s="542" t="s">
        <v>47</v>
      </c>
      <c r="B49" s="543"/>
      <c r="C49" s="544"/>
      <c r="D49" s="290">
        <f>D18+D36+D44</f>
        <v>76829</v>
      </c>
      <c r="E49" s="172"/>
      <c r="F49" s="382"/>
      <c r="G49" s="245">
        <f>G18+G36+G44</f>
        <v>0</v>
      </c>
      <c r="H49" s="369" t="str">
        <f>IF(G49=0,"",IF(OR(G49-$D49&gt;0,G49-$D49&lt;0), (G49-$D49)/$D49, ""))</f>
        <v/>
      </c>
      <c r="I49" s="372"/>
      <c r="J49" s="383"/>
      <c r="K49" s="90"/>
      <c r="L49" s="248"/>
      <c r="M49" s="248">
        <f>M18+M36+M44</f>
        <v>0</v>
      </c>
      <c r="N49" s="272" t="str">
        <f>IFERROR(IF(M49=0,"",IF(OR(M49-$D49&gt;0,M49-$D49&lt;0), (M49-$D49)/$D49, "")),"")</f>
        <v/>
      </c>
      <c r="O49" s="91"/>
      <c r="P49" s="69"/>
      <c r="Q49" s="69"/>
    </row>
    <row r="50" spans="1:17" x14ac:dyDescent="0.2">
      <c r="A50" s="69"/>
      <c r="B50" s="107"/>
      <c r="C50" s="266"/>
      <c r="D50" s="107"/>
      <c r="E50" s="87"/>
      <c r="F50" s="107"/>
      <c r="G50" s="107"/>
      <c r="H50" s="107"/>
      <c r="I50" s="69"/>
      <c r="J50" s="87"/>
      <c r="K50" s="69"/>
      <c r="L50" s="107"/>
      <c r="M50" s="107"/>
      <c r="N50" s="107"/>
      <c r="O50" s="69"/>
      <c r="P50" s="69"/>
      <c r="Q50" s="69"/>
    </row>
  </sheetData>
  <sheetProtection formatCells="0" formatColumns="0" formatRows="0" deleteColumns="0" deleteRows="0"/>
  <mergeCells count="21">
    <mergeCell ref="F3:I3"/>
    <mergeCell ref="K3:O3"/>
    <mergeCell ref="A5:D5"/>
    <mergeCell ref="F5:I5"/>
    <mergeCell ref="K5:O5"/>
    <mergeCell ref="A1:D1"/>
    <mergeCell ref="K19:O19"/>
    <mergeCell ref="F37:I37"/>
    <mergeCell ref="K37:O37"/>
    <mergeCell ref="A49:C49"/>
    <mergeCell ref="F45:I45"/>
    <mergeCell ref="K45:O45"/>
    <mergeCell ref="A48:C48"/>
    <mergeCell ref="F19:I19"/>
    <mergeCell ref="A44:C44"/>
    <mergeCell ref="A19:D19"/>
    <mergeCell ref="A37:D37"/>
    <mergeCell ref="A45:D45"/>
    <mergeCell ref="A36:C36"/>
    <mergeCell ref="A3:D3"/>
    <mergeCell ref="A18:C18"/>
  </mergeCells>
  <conditionalFormatting sqref="N6">
    <cfRule type="cellIs" dxfId="185" priority="141" operator="lessThan">
      <formula>0</formula>
    </cfRule>
    <cfRule type="cellIs" dxfId="184" priority="142" operator="greaterThan">
      <formula>0.01</formula>
    </cfRule>
  </conditionalFormatting>
  <conditionalFormatting sqref="N7:N12">
    <cfRule type="cellIs" dxfId="183" priority="139" operator="lessThan">
      <formula>0</formula>
    </cfRule>
    <cfRule type="cellIs" dxfId="182" priority="140" operator="greaterThan">
      <formula>0.01</formula>
    </cfRule>
  </conditionalFormatting>
  <conditionalFormatting sqref="H6">
    <cfRule type="cellIs" dxfId="181" priority="137" operator="lessThan">
      <formula>0</formula>
    </cfRule>
    <cfRule type="cellIs" dxfId="180" priority="138" operator="greaterThan">
      <formula>0.01</formula>
    </cfRule>
  </conditionalFormatting>
  <conditionalFormatting sqref="H7:H11">
    <cfRule type="cellIs" dxfId="179" priority="135" operator="lessThan">
      <formula>0</formula>
    </cfRule>
    <cfRule type="cellIs" dxfId="178" priority="136" operator="greaterThan">
      <formula>0.01</formula>
    </cfRule>
  </conditionalFormatting>
  <conditionalFormatting sqref="H12">
    <cfRule type="cellIs" dxfId="177" priority="133" operator="lessThan">
      <formula>0</formula>
    </cfRule>
    <cfRule type="cellIs" dxfId="176" priority="134" operator="greaterThan">
      <formula>0.01</formula>
    </cfRule>
  </conditionalFormatting>
  <conditionalFormatting sqref="H13:H17">
    <cfRule type="cellIs" dxfId="175" priority="131" operator="lessThan">
      <formula>0</formula>
    </cfRule>
    <cfRule type="cellIs" dxfId="174" priority="132" operator="greaterThan">
      <formula>0.01</formula>
    </cfRule>
  </conditionalFormatting>
  <conditionalFormatting sqref="H17">
    <cfRule type="cellIs" dxfId="173" priority="129" operator="lessThan">
      <formula>0</formula>
    </cfRule>
    <cfRule type="cellIs" dxfId="172" priority="130" operator="greaterThan">
      <formula>0.01</formula>
    </cfRule>
  </conditionalFormatting>
  <conditionalFormatting sqref="H20">
    <cfRule type="cellIs" dxfId="171" priority="87" operator="lessThan">
      <formula>0</formula>
    </cfRule>
    <cfRule type="cellIs" dxfId="170" priority="88" operator="greaterThan">
      <formula>0.01</formula>
    </cfRule>
  </conditionalFormatting>
  <conditionalFormatting sqref="H21:H25">
    <cfRule type="cellIs" dxfId="169" priority="85" operator="lessThan">
      <formula>0</formula>
    </cfRule>
    <cfRule type="cellIs" dxfId="168" priority="86" operator="greaterThan">
      <formula>0.01</formula>
    </cfRule>
  </conditionalFormatting>
  <conditionalFormatting sqref="N13">
    <cfRule type="cellIs" dxfId="167" priority="121" operator="lessThan">
      <formula>0</formula>
    </cfRule>
    <cfRule type="cellIs" dxfId="166" priority="122" operator="greaterThan">
      <formula>0.01</formula>
    </cfRule>
  </conditionalFormatting>
  <conditionalFormatting sqref="N14:N17">
    <cfRule type="cellIs" dxfId="165" priority="119" operator="lessThan">
      <formula>0</formula>
    </cfRule>
    <cfRule type="cellIs" dxfId="164" priority="120" operator="greaterThan">
      <formula>0.01</formula>
    </cfRule>
  </conditionalFormatting>
  <conditionalFormatting sqref="H33">
    <cfRule type="cellIs" dxfId="163" priority="77" operator="lessThan">
      <formula>0</formula>
    </cfRule>
    <cfRule type="cellIs" dxfId="162" priority="78" operator="greaterThan">
      <formula>0.01</formula>
    </cfRule>
  </conditionalFormatting>
  <conditionalFormatting sqref="H34:H35">
    <cfRule type="cellIs" dxfId="161" priority="75" operator="lessThan">
      <formula>0</formula>
    </cfRule>
    <cfRule type="cellIs" dxfId="160" priority="76" operator="greaterThan">
      <formula>0.01</formula>
    </cfRule>
  </conditionalFormatting>
  <conditionalFormatting sqref="N20">
    <cfRule type="cellIs" dxfId="159" priority="91" operator="lessThan">
      <formula>0</formula>
    </cfRule>
    <cfRule type="cellIs" dxfId="158" priority="92" operator="greaterThan">
      <formula>0.01</formula>
    </cfRule>
  </conditionalFormatting>
  <conditionalFormatting sqref="N21:N26">
    <cfRule type="cellIs" dxfId="157" priority="89" operator="lessThan">
      <formula>0</formula>
    </cfRule>
    <cfRule type="cellIs" dxfId="156" priority="90" operator="greaterThan">
      <formula>0.01</formula>
    </cfRule>
  </conditionalFormatting>
  <conditionalFormatting sqref="H26">
    <cfRule type="cellIs" dxfId="155" priority="83" operator="lessThan">
      <formula>0</formula>
    </cfRule>
    <cfRule type="cellIs" dxfId="154" priority="84" operator="greaterThan">
      <formula>0.01</formula>
    </cfRule>
  </conditionalFormatting>
  <conditionalFormatting sqref="H27:H31">
    <cfRule type="cellIs" dxfId="153" priority="81" operator="lessThan">
      <formula>0</formula>
    </cfRule>
    <cfRule type="cellIs" dxfId="152" priority="82" operator="greaterThan">
      <formula>0.01</formula>
    </cfRule>
  </conditionalFormatting>
  <conditionalFormatting sqref="H31:H32">
    <cfRule type="cellIs" dxfId="151" priority="79" operator="lessThan">
      <formula>0</formula>
    </cfRule>
    <cfRule type="cellIs" dxfId="150" priority="80" operator="greaterThan">
      <formula>0.01</formula>
    </cfRule>
  </conditionalFormatting>
  <conditionalFormatting sqref="N27">
    <cfRule type="cellIs" dxfId="149" priority="73" operator="lessThan">
      <formula>0</formula>
    </cfRule>
    <cfRule type="cellIs" dxfId="148" priority="74" operator="greaterThan">
      <formula>0.01</formula>
    </cfRule>
  </conditionalFormatting>
  <conditionalFormatting sqref="N28:N33">
    <cfRule type="cellIs" dxfId="147" priority="71" operator="lessThan">
      <formula>0</formula>
    </cfRule>
    <cfRule type="cellIs" dxfId="146" priority="72" operator="greaterThan">
      <formula>0.01</formula>
    </cfRule>
  </conditionalFormatting>
  <conditionalFormatting sqref="N34">
    <cfRule type="cellIs" dxfId="145" priority="69" operator="lessThan">
      <formula>0</formula>
    </cfRule>
    <cfRule type="cellIs" dxfId="144" priority="70" operator="greaterThan">
      <formula>0.01</formula>
    </cfRule>
  </conditionalFormatting>
  <conditionalFormatting sqref="N35">
    <cfRule type="cellIs" dxfId="143" priority="67" operator="lessThan">
      <formula>0</formula>
    </cfRule>
    <cfRule type="cellIs" dxfId="142" priority="68" operator="greaterThan">
      <formula>0.01</formula>
    </cfRule>
  </conditionalFormatting>
  <conditionalFormatting sqref="N38">
    <cfRule type="cellIs" dxfId="141" priority="51" operator="lessThan">
      <formula>0</formula>
    </cfRule>
    <cfRule type="cellIs" dxfId="140" priority="52" operator="greaterThan">
      <formula>0.01</formula>
    </cfRule>
  </conditionalFormatting>
  <conditionalFormatting sqref="N39:N43">
    <cfRule type="cellIs" dxfId="139" priority="49" operator="lessThan">
      <formula>0</formula>
    </cfRule>
    <cfRule type="cellIs" dxfId="138" priority="50" operator="greaterThan">
      <formula>0.01</formula>
    </cfRule>
  </conditionalFormatting>
  <conditionalFormatting sqref="H38">
    <cfRule type="cellIs" dxfId="137" priority="47" operator="lessThan">
      <formula>0</formula>
    </cfRule>
    <cfRule type="cellIs" dxfId="136" priority="48" operator="greaterThan">
      <formula>0.01</formula>
    </cfRule>
  </conditionalFormatting>
  <conditionalFormatting sqref="H39:H43">
    <cfRule type="cellIs" dxfId="135" priority="45" operator="lessThan">
      <formula>0</formula>
    </cfRule>
    <cfRule type="cellIs" dxfId="134" priority="46" operator="greaterThan">
      <formula>0.01</formula>
    </cfRule>
  </conditionalFormatting>
  <conditionalFormatting sqref="N46">
    <cfRule type="cellIs" dxfId="133" priority="11" operator="lessThan">
      <formula>0</formula>
    </cfRule>
    <cfRule type="cellIs" dxfId="132" priority="12" operator="greaterThan">
      <formula>0.01</formula>
    </cfRule>
  </conditionalFormatting>
  <conditionalFormatting sqref="N47">
    <cfRule type="cellIs" dxfId="131" priority="9" operator="lessThan">
      <formula>0</formula>
    </cfRule>
    <cfRule type="cellIs" dxfId="130" priority="10" operator="greaterThan">
      <formula>0.01</formula>
    </cfRule>
  </conditionalFormatting>
  <conditionalFormatting sqref="H46">
    <cfRule type="cellIs" dxfId="129" priority="7" operator="lessThan">
      <formula>0</formula>
    </cfRule>
    <cfRule type="cellIs" dxfId="128" priority="8" operator="greaterThan">
      <formula>0.01</formula>
    </cfRule>
  </conditionalFormatting>
  <conditionalFormatting sqref="H47">
    <cfRule type="cellIs" dxfId="127" priority="5" operator="lessThan">
      <formula>0</formula>
    </cfRule>
    <cfRule type="cellIs" dxfId="126" priority="6" operator="greaterThan">
      <formula>0.01</formula>
    </cfRule>
  </conditionalFormatting>
  <dataValidations count="1">
    <dataValidation type="list" allowBlank="1" showInputMessage="1" showErrorMessage="1" sqref="K6:K17 K20:K35 K38:K43 K46:K47">
      <formula1>"מאשר, מאשר חלקי, לא מאשר"</formula1>
    </dataValidation>
  </dataValidations>
  <pageMargins left="0.7" right="0.7" top="0.75" bottom="0.75" header="0.3" footer="0.3"/>
  <pageSetup paperSize="9" scale="99" orientation="portrait"/>
  <colBreaks count="1" manualBreakCount="1">
    <brk id="9" max="24"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rightToLeft="1" zoomScaleNormal="100" workbookViewId="0">
      <pane xSplit="1" ySplit="4" topLeftCell="B5" activePane="bottomRight" state="frozen"/>
      <selection pane="topRight" activeCell="B1" sqref="B1"/>
      <selection pane="bottomLeft" activeCell="A6" sqref="A6"/>
      <selection pane="bottomRight" activeCell="F6" sqref="F6"/>
    </sheetView>
  </sheetViews>
  <sheetFormatPr defaultColWidth="9" defaultRowHeight="14.25" x14ac:dyDescent="0.2"/>
  <cols>
    <col min="1" max="1" width="44.375" style="22" customWidth="1"/>
    <col min="2" max="2" width="7.375" style="243" customWidth="1"/>
    <col min="3" max="3" width="10.375" style="247" customWidth="1"/>
    <col min="4" max="4" width="11.125" style="243" bestFit="1" customWidth="1"/>
    <col min="5" max="5" width="2.375" style="22" customWidth="1"/>
    <col min="6" max="6" width="10.375" style="243" customWidth="1"/>
    <col min="7" max="7" width="14.75" style="243" customWidth="1"/>
    <col min="8" max="8" width="12.125" style="243" customWidth="1"/>
    <col min="9" max="9" width="9.625" style="22" customWidth="1"/>
    <col min="10" max="10" width="4" style="22" customWidth="1"/>
    <col min="11" max="11" width="9" style="22"/>
    <col min="12" max="12" width="11.375" style="243" customWidth="1"/>
    <col min="13" max="13" width="15.875" style="243" customWidth="1"/>
    <col min="14" max="14" width="14.375" style="243" customWidth="1"/>
    <col min="15" max="15" width="17.625" style="22" customWidth="1"/>
    <col min="16" max="16384" width="9" style="22"/>
  </cols>
  <sheetData>
    <row r="1" spans="1:15" ht="24" thickBot="1" x14ac:dyDescent="0.4">
      <c r="A1" s="548" t="s">
        <v>658</v>
      </c>
      <c r="B1" s="548"/>
      <c r="C1" s="548"/>
      <c r="D1" s="548"/>
      <c r="F1" s="252"/>
      <c r="G1" s="246"/>
    </row>
    <row r="2" spans="1:15" ht="28.5" thickBot="1" x14ac:dyDescent="0.45">
      <c r="A2" s="189" t="s">
        <v>415</v>
      </c>
      <c r="E2" s="25"/>
      <c r="F2" s="242"/>
      <c r="G2" s="242"/>
      <c r="H2" s="242"/>
      <c r="I2" s="27"/>
      <c r="J2" s="25"/>
      <c r="K2" s="27"/>
      <c r="L2" s="242"/>
      <c r="M2" s="242"/>
      <c r="N2" s="242"/>
      <c r="O2" s="27"/>
    </row>
    <row r="3" spans="1:15" ht="28.5" thickBot="1" x14ac:dyDescent="0.45">
      <c r="A3" s="587" t="s">
        <v>422</v>
      </c>
      <c r="B3" s="588"/>
      <c r="C3" s="588"/>
      <c r="D3" s="589"/>
      <c r="E3" s="172"/>
      <c r="F3" s="584" t="s">
        <v>95</v>
      </c>
      <c r="G3" s="585"/>
      <c r="H3" s="585"/>
      <c r="I3" s="586"/>
      <c r="J3" s="172"/>
      <c r="K3" s="584" t="s">
        <v>96</v>
      </c>
      <c r="L3" s="585"/>
      <c r="M3" s="585"/>
      <c r="N3" s="585"/>
      <c r="O3" s="586"/>
    </row>
    <row r="4" spans="1:15" ht="48" thickBot="1" x14ac:dyDescent="0.3">
      <c r="A4" s="435" t="s">
        <v>45</v>
      </c>
      <c r="B4" s="436" t="s">
        <v>76</v>
      </c>
      <c r="C4" s="436" t="s">
        <v>77</v>
      </c>
      <c r="D4" s="437" t="s">
        <v>79</v>
      </c>
      <c r="E4" s="168"/>
      <c r="F4" s="438" t="s">
        <v>120</v>
      </c>
      <c r="G4" s="439" t="s">
        <v>98</v>
      </c>
      <c r="H4" s="440" t="s">
        <v>99</v>
      </c>
      <c r="I4" s="437" t="s">
        <v>100</v>
      </c>
      <c r="J4" s="99"/>
      <c r="K4" s="438" t="s">
        <v>101</v>
      </c>
      <c r="L4" s="439" t="s">
        <v>102</v>
      </c>
      <c r="M4" s="439" t="s">
        <v>105</v>
      </c>
      <c r="N4" s="436" t="s">
        <v>99</v>
      </c>
      <c r="O4" s="437" t="s">
        <v>103</v>
      </c>
    </row>
    <row r="5" spans="1:15" ht="18.75" customHeight="1" x14ac:dyDescent="0.25">
      <c r="A5" s="551" t="s">
        <v>369</v>
      </c>
      <c r="B5" s="552"/>
      <c r="C5" s="552"/>
      <c r="D5" s="553"/>
      <c r="E5" s="87"/>
      <c r="F5" s="551" t="s">
        <v>369</v>
      </c>
      <c r="G5" s="552"/>
      <c r="H5" s="552"/>
      <c r="I5" s="553"/>
      <c r="J5" s="114"/>
      <c r="K5" s="581" t="str">
        <f>A5</f>
        <v>מערכת הגברה ניידת (FM)</v>
      </c>
      <c r="L5" s="582"/>
      <c r="M5" s="582"/>
      <c r="N5" s="582"/>
      <c r="O5" s="583"/>
    </row>
    <row r="6" spans="1:15" ht="36" x14ac:dyDescent="0.25">
      <c r="A6" s="83" t="s">
        <v>319</v>
      </c>
      <c r="B6" s="106">
        <v>1</v>
      </c>
      <c r="C6" s="104">
        <v>2000</v>
      </c>
      <c r="D6" s="237">
        <f t="shared" ref="D6" si="0">C6*B6</f>
        <v>2000</v>
      </c>
      <c r="E6" s="69"/>
      <c r="F6" s="108"/>
      <c r="G6" s="109">
        <f>F6*C6</f>
        <v>0</v>
      </c>
      <c r="H6" s="110" t="str">
        <f t="shared" ref="H6:H29" si="1">IF(G6=0,"",IF(OR(G6-$D6&gt;0,G6-$D6&lt;0), (G6-$D6)/$D6, ""))</f>
        <v/>
      </c>
      <c r="I6" s="72"/>
      <c r="J6" s="69"/>
      <c r="K6" s="134"/>
      <c r="L6" s="112"/>
      <c r="M6" s="109">
        <f>IFERROR(L6*C6,"")</f>
        <v>0</v>
      </c>
      <c r="N6" s="110" t="str">
        <f t="shared" ref="N6:N27" si="2">IFERROR(IF(M6=0,"",IF(OR(M6-$D6&gt;0,M6-$D6&lt;0), (M6-$D6)/$D6, "")),"")</f>
        <v/>
      </c>
      <c r="O6" s="88"/>
    </row>
    <row r="7" spans="1:15" ht="18.75" thickBot="1" x14ac:dyDescent="0.3">
      <c r="A7" s="572" t="s">
        <v>373</v>
      </c>
      <c r="B7" s="573"/>
      <c r="C7" s="574"/>
      <c r="D7" s="313">
        <f>SUM(D6)</f>
        <v>2000</v>
      </c>
      <c r="E7" s="168"/>
      <c r="F7" s="434"/>
      <c r="G7" s="431">
        <f>SUM(G6)</f>
        <v>0</v>
      </c>
      <c r="H7" s="432"/>
      <c r="I7" s="433"/>
      <c r="J7" s="168"/>
      <c r="K7" s="429"/>
      <c r="L7" s="430"/>
      <c r="M7" s="431">
        <f>SUM(M6)</f>
        <v>0</v>
      </c>
      <c r="N7" s="432"/>
      <c r="O7" s="433"/>
    </row>
    <row r="8" spans="1:15" ht="18.75" customHeight="1" x14ac:dyDescent="0.2">
      <c r="A8" s="590"/>
      <c r="B8" s="590"/>
      <c r="C8" s="590"/>
      <c r="D8" s="590"/>
      <c r="E8" s="590"/>
      <c r="F8" s="590"/>
      <c r="G8" s="590"/>
      <c r="H8" s="590"/>
      <c r="I8" s="590"/>
      <c r="J8" s="590"/>
      <c r="K8" s="590"/>
      <c r="L8" s="590"/>
      <c r="M8" s="590"/>
      <c r="N8" s="590"/>
      <c r="O8" s="590"/>
    </row>
    <row r="9" spans="1:15" ht="19.5" customHeight="1" thickBot="1" x14ac:dyDescent="0.25">
      <c r="A9" s="590"/>
      <c r="B9" s="590"/>
      <c r="C9" s="590"/>
      <c r="D9" s="590"/>
      <c r="E9" s="590"/>
      <c r="F9" s="590"/>
      <c r="G9" s="590"/>
      <c r="H9" s="590"/>
      <c r="I9" s="590"/>
      <c r="J9" s="590"/>
      <c r="K9" s="590"/>
      <c r="L9" s="590"/>
      <c r="M9" s="590"/>
      <c r="N9" s="590"/>
      <c r="O9" s="590"/>
    </row>
    <row r="10" spans="1:15" ht="28.5" thickBot="1" x14ac:dyDescent="0.45">
      <c r="A10" s="587" t="s">
        <v>371</v>
      </c>
      <c r="B10" s="588"/>
      <c r="C10" s="588"/>
      <c r="D10" s="589"/>
      <c r="E10" s="172"/>
      <c r="F10" s="545" t="s">
        <v>116</v>
      </c>
      <c r="G10" s="546"/>
      <c r="H10" s="546"/>
      <c r="I10" s="547"/>
      <c r="J10" s="172"/>
      <c r="K10" s="545" t="s">
        <v>96</v>
      </c>
      <c r="L10" s="546"/>
      <c r="M10" s="546"/>
      <c r="N10" s="546"/>
      <c r="O10" s="547"/>
    </row>
    <row r="11" spans="1:15" ht="18" x14ac:dyDescent="0.25">
      <c r="A11" s="551" t="s">
        <v>320</v>
      </c>
      <c r="B11" s="552"/>
      <c r="C11" s="552"/>
      <c r="D11" s="553"/>
      <c r="E11" s="87"/>
      <c r="F11" s="551" t="s">
        <v>320</v>
      </c>
      <c r="G11" s="552"/>
      <c r="H11" s="552"/>
      <c r="I11" s="553"/>
      <c r="J11" s="114"/>
      <c r="K11" s="581" t="s">
        <v>320</v>
      </c>
      <c r="L11" s="582"/>
      <c r="M11" s="582"/>
      <c r="N11" s="582"/>
      <c r="O11" s="583"/>
    </row>
    <row r="12" spans="1:15" ht="18" x14ac:dyDescent="0.25">
      <c r="A12" s="83" t="s">
        <v>378</v>
      </c>
      <c r="B12" s="106"/>
      <c r="C12" s="104">
        <v>1000</v>
      </c>
      <c r="D12" s="237">
        <f>C12</f>
        <v>1000</v>
      </c>
      <c r="E12" s="69"/>
      <c r="F12" s="108"/>
      <c r="G12" s="109">
        <f>F12*C12</f>
        <v>0</v>
      </c>
      <c r="H12" s="110" t="str">
        <f t="shared" ref="H12" si="3">IF(G12=0,"",IF(OR(G12-$D12&gt;0,G12-$D12&lt;0), (G12-$D12)/$D12, ""))</f>
        <v/>
      </c>
      <c r="I12" s="72"/>
      <c r="J12" s="69"/>
      <c r="K12" s="134"/>
      <c r="L12" s="112"/>
      <c r="M12" s="109">
        <f>IFERROR(L12*C12,"")</f>
        <v>0</v>
      </c>
      <c r="N12" s="110" t="str">
        <f t="shared" ref="N12" si="4">IFERROR(IF(M12=0,"",IF(OR(M12-$D12&gt;0,M12-$D12&lt;0), (M12-$D12)/$D12, "")),"")</f>
        <v/>
      </c>
      <c r="O12" s="88"/>
    </row>
    <row r="13" spans="1:15" ht="18.75" thickBot="1" x14ac:dyDescent="0.3">
      <c r="A13" s="572" t="s">
        <v>374</v>
      </c>
      <c r="B13" s="573"/>
      <c r="C13" s="574"/>
      <c r="D13" s="314">
        <f>SUM(D12:D12)</f>
        <v>1000</v>
      </c>
      <c r="E13" s="168"/>
      <c r="F13" s="307"/>
      <c r="G13" s="308">
        <f>SUM(G12:G12)</f>
        <v>0</v>
      </c>
      <c r="H13" s="309"/>
      <c r="I13" s="170"/>
      <c r="J13" s="168"/>
      <c r="K13" s="169"/>
      <c r="L13" s="310"/>
      <c r="M13" s="308">
        <f>SUM(M12:M12)</f>
        <v>0</v>
      </c>
      <c r="N13" s="309"/>
      <c r="O13" s="170"/>
    </row>
    <row r="14" spans="1:15" ht="18" x14ac:dyDescent="0.25">
      <c r="A14" s="551" t="s">
        <v>372</v>
      </c>
      <c r="B14" s="552"/>
      <c r="C14" s="552"/>
      <c r="D14" s="553"/>
      <c r="E14" s="87"/>
      <c r="F14" s="551" t="s">
        <v>372</v>
      </c>
      <c r="G14" s="552"/>
      <c r="H14" s="552"/>
      <c r="I14" s="553"/>
      <c r="J14" s="114"/>
      <c r="K14" s="581" t="s">
        <v>372</v>
      </c>
      <c r="L14" s="582"/>
      <c r="M14" s="582"/>
      <c r="N14" s="582"/>
      <c r="O14" s="583"/>
    </row>
    <row r="15" spans="1:15" ht="18" x14ac:dyDescent="0.25">
      <c r="A15" s="83" t="s">
        <v>321</v>
      </c>
      <c r="B15" s="106">
        <v>1</v>
      </c>
      <c r="C15" s="104">
        <v>3000</v>
      </c>
      <c r="D15" s="237">
        <f t="shared" ref="D15:D16" si="5">C15*B15</f>
        <v>3000</v>
      </c>
      <c r="E15" s="69"/>
      <c r="F15" s="108"/>
      <c r="G15" s="109">
        <f>F15*C15</f>
        <v>0</v>
      </c>
      <c r="H15" s="110" t="str">
        <f t="shared" ref="H15:H16" si="6">IF(G15=0,"",IF(OR(G15-$D15&gt;0,G15-$D15&lt;0), (G15-$D15)/$D15, ""))</f>
        <v/>
      </c>
      <c r="I15" s="72"/>
      <c r="J15" s="69"/>
      <c r="K15" s="134"/>
      <c r="L15" s="112"/>
      <c r="M15" s="109">
        <f>IFERROR(L15*C15,"")</f>
        <v>0</v>
      </c>
      <c r="N15" s="110" t="str">
        <f t="shared" ref="N15:N16" si="7">IFERROR(IF(M15=0,"",IF(OR(M15-$D15&gt;0,M15-$D15&lt;0), (M15-$D15)/$D15, "")),"")</f>
        <v/>
      </c>
      <c r="O15" s="88"/>
    </row>
    <row r="16" spans="1:15" ht="18" x14ac:dyDescent="0.25">
      <c r="A16" s="83" t="s">
        <v>322</v>
      </c>
      <c r="B16" s="106">
        <v>1</v>
      </c>
      <c r="C16" s="104">
        <v>4500</v>
      </c>
      <c r="D16" s="237">
        <f t="shared" si="5"/>
        <v>4500</v>
      </c>
      <c r="E16" s="69"/>
      <c r="F16" s="108"/>
      <c r="G16" s="109">
        <f>F16*C16</f>
        <v>0</v>
      </c>
      <c r="H16" s="110" t="str">
        <f t="shared" si="6"/>
        <v/>
      </c>
      <c r="I16" s="72"/>
      <c r="J16" s="69"/>
      <c r="K16" s="134"/>
      <c r="L16" s="112"/>
      <c r="M16" s="109">
        <f>IFERROR(L16*C16,"")</f>
        <v>0</v>
      </c>
      <c r="N16" s="110" t="str">
        <f t="shared" si="7"/>
        <v/>
      </c>
      <c r="O16" s="88"/>
    </row>
    <row r="17" spans="1:15" ht="18.75" thickBot="1" x14ac:dyDescent="0.3">
      <c r="A17" s="572" t="s">
        <v>375</v>
      </c>
      <c r="B17" s="573"/>
      <c r="C17" s="574"/>
      <c r="D17" s="314">
        <f>SUM(D15:D16)</f>
        <v>7500</v>
      </c>
      <c r="E17" s="168"/>
      <c r="F17" s="307"/>
      <c r="G17" s="308">
        <f>SUM(G15:G16)</f>
        <v>0</v>
      </c>
      <c r="H17" s="309"/>
      <c r="I17" s="170"/>
      <c r="J17" s="168"/>
      <c r="K17" s="169"/>
      <c r="L17" s="310"/>
      <c r="M17" s="308">
        <f>SUM(M15:M16)</f>
        <v>0</v>
      </c>
      <c r="N17" s="309"/>
      <c r="O17" s="170"/>
    </row>
    <row r="18" spans="1:15" ht="18" x14ac:dyDescent="0.25">
      <c r="A18" s="551" t="s">
        <v>600</v>
      </c>
      <c r="B18" s="552"/>
      <c r="C18" s="552"/>
      <c r="D18" s="553"/>
      <c r="E18" s="87"/>
      <c r="F18" s="551" t="s">
        <v>600</v>
      </c>
      <c r="G18" s="552"/>
      <c r="H18" s="552"/>
      <c r="I18" s="553"/>
      <c r="J18" s="114"/>
      <c r="K18" s="581" t="s">
        <v>600</v>
      </c>
      <c r="L18" s="582"/>
      <c r="M18" s="582"/>
      <c r="N18" s="582"/>
      <c r="O18" s="583"/>
    </row>
    <row r="19" spans="1:15" ht="18" x14ac:dyDescent="0.25">
      <c r="A19" s="83" t="s">
        <v>323</v>
      </c>
      <c r="B19" s="106">
        <v>1</v>
      </c>
      <c r="C19" s="104">
        <v>12000</v>
      </c>
      <c r="D19" s="237">
        <f t="shared" ref="D19:D21" si="8">C19*B19</f>
        <v>12000</v>
      </c>
      <c r="E19" s="69"/>
      <c r="F19" s="108"/>
      <c r="G19" s="109">
        <f>F19*C19</f>
        <v>0</v>
      </c>
      <c r="H19" s="110" t="str">
        <f t="shared" ref="H19:H21" si="9">IF(G19=0,"",IF(OR(G19-$D19&gt;0,G19-$D19&lt;0), (G19-$D19)/$D19, ""))</f>
        <v/>
      </c>
      <c r="I19" s="72"/>
      <c r="J19" s="69"/>
      <c r="K19" s="134"/>
      <c r="L19" s="112"/>
      <c r="M19" s="109">
        <f>IFERROR(L19*C19,"")</f>
        <v>0</v>
      </c>
      <c r="N19" s="110" t="str">
        <f t="shared" ref="N19:N21" si="10">IFERROR(IF(M19=0,"",IF(OR(M19-$D19&gt;0,M19-$D19&lt;0), (M19-$D19)/$D19, "")),"")</f>
        <v/>
      </c>
      <c r="O19" s="88"/>
    </row>
    <row r="20" spans="1:15" ht="18" x14ac:dyDescent="0.25">
      <c r="A20" s="83" t="s">
        <v>324</v>
      </c>
      <c r="B20" s="106">
        <v>1</v>
      </c>
      <c r="C20" s="104">
        <v>14000</v>
      </c>
      <c r="D20" s="237">
        <f t="shared" si="8"/>
        <v>14000</v>
      </c>
      <c r="E20" s="69"/>
      <c r="F20" s="108"/>
      <c r="G20" s="109">
        <f>F20*C20</f>
        <v>0</v>
      </c>
      <c r="H20" s="110" t="str">
        <f t="shared" si="9"/>
        <v/>
      </c>
      <c r="I20" s="72"/>
      <c r="J20" s="69"/>
      <c r="K20" s="134"/>
      <c r="L20" s="112"/>
      <c r="M20" s="109">
        <f>IFERROR(L20*C20,"")</f>
        <v>0</v>
      </c>
      <c r="N20" s="110" t="str">
        <f t="shared" si="10"/>
        <v/>
      </c>
      <c r="O20" s="88"/>
    </row>
    <row r="21" spans="1:15" ht="36" x14ac:dyDescent="0.25">
      <c r="A21" s="83" t="s">
        <v>325</v>
      </c>
      <c r="B21" s="106">
        <v>1</v>
      </c>
      <c r="C21" s="104">
        <v>14000</v>
      </c>
      <c r="D21" s="237">
        <f t="shared" si="8"/>
        <v>14000</v>
      </c>
      <c r="E21" s="69"/>
      <c r="F21" s="108"/>
      <c r="G21" s="109">
        <f>F21*C21</f>
        <v>0</v>
      </c>
      <c r="H21" s="110" t="str">
        <f t="shared" si="9"/>
        <v/>
      </c>
      <c r="I21" s="72"/>
      <c r="J21" s="69"/>
      <c r="K21" s="134"/>
      <c r="L21" s="112"/>
      <c r="M21" s="109">
        <f>IFERROR(L21*C21,"")</f>
        <v>0</v>
      </c>
      <c r="N21" s="110" t="str">
        <f t="shared" si="10"/>
        <v/>
      </c>
      <c r="O21" s="88"/>
    </row>
    <row r="22" spans="1:15" ht="36" x14ac:dyDescent="0.25">
      <c r="A22" s="83" t="s">
        <v>379</v>
      </c>
      <c r="B22" s="106"/>
      <c r="C22" s="104">
        <v>5500</v>
      </c>
      <c r="D22" s="237">
        <f>C22</f>
        <v>5500</v>
      </c>
      <c r="E22" s="69"/>
      <c r="F22" s="108"/>
      <c r="G22" s="109">
        <f>F22*C22</f>
        <v>0</v>
      </c>
      <c r="H22" s="110" t="str">
        <f t="shared" ref="H22:H23" si="11">IF(G22=0,"",IF(OR(G22-$D22&gt;0,G22-$D22&lt;0), (G22-$D22)/$D22, ""))</f>
        <v/>
      </c>
      <c r="I22" s="72"/>
      <c r="J22" s="69"/>
      <c r="K22" s="134"/>
      <c r="L22" s="112"/>
      <c r="M22" s="109">
        <f>IFERROR(L22*C22,"")</f>
        <v>0</v>
      </c>
      <c r="N22" s="110" t="str">
        <f t="shared" ref="N22" si="12">IFERROR(IF(M22=0,"",IF(OR(M22-$D22&gt;0,M22-$D22&lt;0), (M22-$D22)/$D22, "")),"")</f>
        <v/>
      </c>
      <c r="O22" s="88"/>
    </row>
    <row r="23" spans="1:15" ht="18.75" thickBot="1" x14ac:dyDescent="0.3">
      <c r="A23" s="572" t="s">
        <v>376</v>
      </c>
      <c r="B23" s="573"/>
      <c r="C23" s="574"/>
      <c r="D23" s="314">
        <f>SUM(D19:D22)</f>
        <v>45500</v>
      </c>
      <c r="E23" s="168"/>
      <c r="F23" s="307"/>
      <c r="G23" s="308">
        <f>SUM(G19:G22)</f>
        <v>0</v>
      </c>
      <c r="H23" s="272" t="str">
        <f t="shared" si="11"/>
        <v/>
      </c>
      <c r="I23" s="170"/>
      <c r="J23" s="168"/>
      <c r="K23" s="169"/>
      <c r="L23" s="310"/>
      <c r="M23" s="308">
        <f>SUM(M19:M22)</f>
        <v>0</v>
      </c>
      <c r="N23" s="272" t="str">
        <f t="shared" ref="N23" si="13">IF(M23=0,"",IF(OR(M23-$D23&gt;0,M23-$D23&lt;0), (M23-$D23)/$D23, ""))</f>
        <v/>
      </c>
      <c r="O23" s="170"/>
    </row>
    <row r="24" spans="1:15" ht="18" x14ac:dyDescent="0.25">
      <c r="A24" s="551" t="s">
        <v>326</v>
      </c>
      <c r="B24" s="552"/>
      <c r="C24" s="552"/>
      <c r="D24" s="553"/>
      <c r="E24" s="87"/>
      <c r="F24" s="551" t="s">
        <v>326</v>
      </c>
      <c r="G24" s="552"/>
      <c r="H24" s="552"/>
      <c r="I24" s="553"/>
      <c r="J24" s="114"/>
      <c r="K24" s="581" t="s">
        <v>326</v>
      </c>
      <c r="L24" s="582"/>
      <c r="M24" s="582"/>
      <c r="N24" s="582"/>
      <c r="O24" s="583"/>
    </row>
    <row r="25" spans="1:15" ht="54" customHeight="1" x14ac:dyDescent="0.25">
      <c r="A25" s="83" t="s">
        <v>327</v>
      </c>
      <c r="B25" s="106">
        <v>2</v>
      </c>
      <c r="C25" s="104">
        <v>3500</v>
      </c>
      <c r="D25" s="237">
        <f t="shared" ref="D25:D27" si="14">C25*B25</f>
        <v>7000</v>
      </c>
      <c r="E25" s="69"/>
      <c r="F25" s="108"/>
      <c r="G25" s="109">
        <f>F25*C25</f>
        <v>0</v>
      </c>
      <c r="H25" s="110" t="str">
        <f t="shared" ref="H25:H26" si="15">IF(G25=0,"",IF(OR(G25-$D25&gt;0,G25-$D25&lt;0), (G25-$D25)/$D25, ""))</f>
        <v/>
      </c>
      <c r="I25" s="72"/>
      <c r="J25" s="69"/>
      <c r="K25" s="134"/>
      <c r="L25" s="112"/>
      <c r="M25" s="109">
        <f>IFERROR(L25*C25,"")</f>
        <v>0</v>
      </c>
      <c r="N25" s="110" t="str">
        <f t="shared" ref="N25:N26" si="16">IFERROR(IF(M25=0,"",IF(OR(M25-$D25&gt;0,M25-$D25&lt;0), (M25-$D25)/$D25, "")),"")</f>
        <v/>
      </c>
      <c r="O25" s="88"/>
    </row>
    <row r="26" spans="1:15" ht="60" customHeight="1" x14ac:dyDescent="0.25">
      <c r="A26" s="83" t="s">
        <v>328</v>
      </c>
      <c r="B26" s="106">
        <v>1</v>
      </c>
      <c r="C26" s="104">
        <v>5000</v>
      </c>
      <c r="D26" s="237">
        <f t="shared" si="14"/>
        <v>5000</v>
      </c>
      <c r="E26" s="69"/>
      <c r="F26" s="108"/>
      <c r="G26" s="109">
        <f>F26*C26</f>
        <v>0</v>
      </c>
      <c r="H26" s="110" t="str">
        <f t="shared" si="15"/>
        <v/>
      </c>
      <c r="I26" s="72"/>
      <c r="J26" s="69"/>
      <c r="K26" s="134"/>
      <c r="L26" s="112"/>
      <c r="M26" s="109">
        <f>IFERROR(L26*C26,"")</f>
        <v>0</v>
      </c>
      <c r="N26" s="110" t="str">
        <f t="shared" si="16"/>
        <v/>
      </c>
      <c r="O26" s="88"/>
    </row>
    <row r="27" spans="1:15" ht="36" x14ac:dyDescent="0.25">
      <c r="A27" s="83" t="s">
        <v>329</v>
      </c>
      <c r="B27" s="106">
        <v>2</v>
      </c>
      <c r="C27" s="104">
        <v>350</v>
      </c>
      <c r="D27" s="237">
        <f t="shared" si="14"/>
        <v>700</v>
      </c>
      <c r="E27" s="69"/>
      <c r="F27" s="108"/>
      <c r="G27" s="109">
        <f>F27*C27</f>
        <v>0</v>
      </c>
      <c r="H27" s="110" t="str">
        <f t="shared" si="1"/>
        <v/>
      </c>
      <c r="I27" s="72"/>
      <c r="J27" s="69"/>
      <c r="K27" s="134"/>
      <c r="L27" s="112"/>
      <c r="M27" s="109">
        <f>IFERROR(L27*C27,"")</f>
        <v>0</v>
      </c>
      <c r="N27" s="110" t="str">
        <f t="shared" si="2"/>
        <v/>
      </c>
      <c r="O27" s="88"/>
    </row>
    <row r="28" spans="1:15" ht="18" x14ac:dyDescent="0.25">
      <c r="A28" s="591" t="s">
        <v>377</v>
      </c>
      <c r="B28" s="592"/>
      <c r="C28" s="593"/>
      <c r="D28" s="314">
        <f>SUM(D25:D27)</f>
        <v>12700</v>
      </c>
      <c r="E28" s="168"/>
      <c r="F28" s="307"/>
      <c r="G28" s="308">
        <f>SUM(G25:G27)</f>
        <v>0</v>
      </c>
      <c r="H28" s="359" t="str">
        <f t="shared" si="1"/>
        <v/>
      </c>
      <c r="I28" s="170"/>
      <c r="J28" s="168"/>
      <c r="K28" s="169"/>
      <c r="L28" s="310"/>
      <c r="M28" s="308">
        <f>SUM(M25:M27)</f>
        <v>0</v>
      </c>
      <c r="N28" s="359" t="str">
        <f t="shared" ref="N28:N29" si="17">IF(M28=0,"",IF(OR(M28-$D28&gt;0,M28-$D28&lt;0), (M28-$D28)/$D28, ""))</f>
        <v/>
      </c>
      <c r="O28" s="170"/>
    </row>
    <row r="29" spans="1:15" ht="18.75" thickBot="1" x14ac:dyDescent="0.3">
      <c r="A29" s="572" t="s">
        <v>47</v>
      </c>
      <c r="B29" s="573"/>
      <c r="C29" s="574"/>
      <c r="D29" s="290">
        <f>D7+D13+D17+D23+D28</f>
        <v>68700</v>
      </c>
      <c r="E29" s="172"/>
      <c r="F29" s="254"/>
      <c r="G29" s="248">
        <f>G7+G13+G17+G23+G28</f>
        <v>0</v>
      </c>
      <c r="H29" s="272" t="str">
        <f t="shared" si="1"/>
        <v/>
      </c>
      <c r="I29" s="91"/>
      <c r="J29" s="383"/>
      <c r="K29" s="90"/>
      <c r="L29" s="248"/>
      <c r="M29" s="248">
        <f>M7+M13+M17+M23+M28</f>
        <v>0</v>
      </c>
      <c r="N29" s="272" t="str">
        <f t="shared" si="17"/>
        <v/>
      </c>
      <c r="O29" s="91"/>
    </row>
    <row r="30" spans="1:15" x14ac:dyDescent="0.2">
      <c r="A30" s="69"/>
      <c r="B30" s="107"/>
      <c r="C30" s="266"/>
      <c r="D30" s="107"/>
      <c r="E30" s="87"/>
      <c r="F30" s="107"/>
      <c r="G30" s="107"/>
      <c r="H30" s="107"/>
      <c r="I30" s="69"/>
      <c r="J30" s="87"/>
      <c r="K30" s="69"/>
      <c r="L30" s="107"/>
      <c r="M30" s="107"/>
      <c r="N30" s="107"/>
      <c r="O30" s="69"/>
    </row>
    <row r="31" spans="1:15" ht="27.75" x14ac:dyDescent="0.4">
      <c r="A31" s="146"/>
      <c r="B31" s="107"/>
      <c r="C31" s="266"/>
      <c r="D31" s="107"/>
      <c r="E31" s="69"/>
      <c r="F31" s="107"/>
      <c r="G31" s="107"/>
      <c r="H31" s="107"/>
      <c r="I31" s="69"/>
      <c r="J31" s="69"/>
      <c r="K31" s="147"/>
      <c r="L31" s="311"/>
      <c r="M31" s="311"/>
      <c r="N31" s="311"/>
      <c r="O31" s="147"/>
    </row>
    <row r="32" spans="1:15" ht="20.25" x14ac:dyDescent="0.3">
      <c r="A32" s="103"/>
      <c r="B32" s="107"/>
      <c r="C32" s="266"/>
      <c r="D32" s="107"/>
      <c r="E32" s="69"/>
      <c r="F32" s="107"/>
      <c r="G32" s="107"/>
      <c r="H32" s="107"/>
      <c r="I32" s="69"/>
      <c r="J32" s="69"/>
      <c r="K32" s="148"/>
      <c r="L32" s="312"/>
      <c r="M32" s="312"/>
      <c r="N32" s="312"/>
      <c r="O32" s="148"/>
    </row>
    <row r="33" spans="1:15" ht="18" x14ac:dyDescent="0.25">
      <c r="A33" s="103"/>
      <c r="B33" s="107"/>
      <c r="C33" s="266"/>
      <c r="D33" s="107"/>
      <c r="E33" s="69"/>
      <c r="F33" s="107"/>
      <c r="G33" s="107"/>
      <c r="H33" s="107"/>
      <c r="I33" s="69"/>
      <c r="J33" s="69"/>
      <c r="K33" s="69"/>
      <c r="L33" s="107"/>
      <c r="M33" s="107"/>
      <c r="N33" s="107"/>
      <c r="O33" s="69"/>
    </row>
    <row r="34" spans="1:15" ht="18" x14ac:dyDescent="0.25">
      <c r="A34" s="103"/>
      <c r="B34" s="107"/>
      <c r="C34" s="266"/>
      <c r="D34" s="107"/>
      <c r="E34" s="69"/>
      <c r="F34" s="107"/>
      <c r="G34" s="107"/>
      <c r="H34" s="107"/>
      <c r="I34" s="69"/>
      <c r="J34" s="69"/>
      <c r="K34" s="69"/>
      <c r="L34" s="107"/>
      <c r="M34" s="107"/>
      <c r="N34" s="107"/>
      <c r="O34" s="69"/>
    </row>
    <row r="35" spans="1:15" ht="18" x14ac:dyDescent="0.25">
      <c r="A35" s="146"/>
      <c r="B35" s="107"/>
      <c r="C35" s="266"/>
      <c r="D35" s="107"/>
      <c r="E35" s="69"/>
      <c r="F35" s="107"/>
      <c r="G35" s="107"/>
      <c r="H35" s="107"/>
      <c r="I35" s="69"/>
      <c r="J35" s="69"/>
      <c r="K35" s="69"/>
      <c r="L35" s="107"/>
      <c r="M35" s="107"/>
      <c r="N35" s="107"/>
      <c r="O35" s="69"/>
    </row>
    <row r="36" spans="1:15" ht="18" x14ac:dyDescent="0.25">
      <c r="A36" s="103"/>
      <c r="B36" s="107"/>
      <c r="C36" s="266"/>
      <c r="D36" s="107"/>
      <c r="E36" s="69"/>
      <c r="F36" s="107"/>
      <c r="G36" s="107"/>
      <c r="H36" s="107"/>
      <c r="I36" s="69"/>
      <c r="J36" s="69"/>
      <c r="K36" s="69"/>
      <c r="L36" s="107"/>
      <c r="M36" s="107"/>
      <c r="N36" s="107"/>
      <c r="O36" s="69"/>
    </row>
    <row r="37" spans="1:15" ht="18.75" x14ac:dyDescent="0.3">
      <c r="A37" s="58"/>
      <c r="B37" s="315"/>
      <c r="C37" s="315"/>
      <c r="D37" s="315"/>
      <c r="E37" s="58"/>
    </row>
    <row r="38" spans="1:15" ht="18.75" x14ac:dyDescent="0.3">
      <c r="A38" s="58"/>
      <c r="B38" s="315"/>
      <c r="C38" s="315"/>
      <c r="D38" s="315"/>
      <c r="E38" s="58"/>
    </row>
    <row r="39" spans="1:15" ht="18.75" x14ac:dyDescent="0.3">
      <c r="A39" s="58"/>
      <c r="B39" s="315"/>
      <c r="C39" s="315"/>
      <c r="D39" s="315"/>
      <c r="E39" s="58"/>
    </row>
    <row r="40" spans="1:15" ht="18.75" x14ac:dyDescent="0.3">
      <c r="A40" s="58"/>
      <c r="B40" s="315"/>
      <c r="C40" s="315"/>
      <c r="D40" s="315"/>
      <c r="E40" s="58"/>
    </row>
    <row r="41" spans="1:15" ht="18.75" x14ac:dyDescent="0.3">
      <c r="A41" s="58"/>
      <c r="B41" s="315"/>
      <c r="C41" s="315"/>
      <c r="D41" s="315"/>
      <c r="E41" s="58"/>
    </row>
    <row r="42" spans="1:15" ht="18.75" x14ac:dyDescent="0.3">
      <c r="A42" s="58"/>
      <c r="B42" s="315"/>
      <c r="C42" s="315"/>
      <c r="D42" s="315"/>
      <c r="E42" s="58"/>
    </row>
    <row r="43" spans="1:15" ht="18.75" x14ac:dyDescent="0.3">
      <c r="A43" s="58"/>
      <c r="B43" s="315"/>
      <c r="C43" s="315"/>
      <c r="D43" s="315"/>
      <c r="E43" s="58"/>
    </row>
    <row r="44" spans="1:15" ht="18.75" x14ac:dyDescent="0.3">
      <c r="A44" s="58"/>
      <c r="B44" s="315"/>
      <c r="C44" s="315"/>
      <c r="D44" s="315"/>
      <c r="E44" s="58"/>
    </row>
    <row r="45" spans="1:15" ht="18.75" x14ac:dyDescent="0.3">
      <c r="A45" s="58"/>
      <c r="B45" s="315"/>
      <c r="C45" s="315"/>
      <c r="D45" s="315"/>
      <c r="E45" s="58"/>
    </row>
    <row r="46" spans="1:15" ht="18.75" x14ac:dyDescent="0.3">
      <c r="A46" s="58"/>
      <c r="B46" s="315"/>
      <c r="C46" s="315"/>
      <c r="D46" s="315"/>
      <c r="E46" s="58"/>
    </row>
  </sheetData>
  <sheetProtection formatCells="0" formatColumns="0" formatRows="0" insertColumns="0" insertRows="0" deleteColumns="0" deleteRows="0"/>
  <mergeCells count="29">
    <mergeCell ref="K14:O14"/>
    <mergeCell ref="A29:C29"/>
    <mergeCell ref="A28:C28"/>
    <mergeCell ref="A24:D24"/>
    <mergeCell ref="A23:C23"/>
    <mergeCell ref="A17:C17"/>
    <mergeCell ref="F14:I14"/>
    <mergeCell ref="A11:D11"/>
    <mergeCell ref="A7:C7"/>
    <mergeCell ref="F10:I10"/>
    <mergeCell ref="A10:D10"/>
    <mergeCell ref="A13:C13"/>
    <mergeCell ref="F11:I11"/>
    <mergeCell ref="K10:O10"/>
    <mergeCell ref="A14:D14"/>
    <mergeCell ref="F24:I24"/>
    <mergeCell ref="K24:O24"/>
    <mergeCell ref="A1:D1"/>
    <mergeCell ref="A18:D18"/>
    <mergeCell ref="F18:I18"/>
    <mergeCell ref="K18:O18"/>
    <mergeCell ref="F3:I3"/>
    <mergeCell ref="K3:O3"/>
    <mergeCell ref="F5:I5"/>
    <mergeCell ref="K5:O5"/>
    <mergeCell ref="K11:O11"/>
    <mergeCell ref="A5:D5"/>
    <mergeCell ref="A3:D3"/>
    <mergeCell ref="A8:O9"/>
  </mergeCells>
  <conditionalFormatting sqref="H12 N12">
    <cfRule type="cellIs" dxfId="125" priority="77" operator="lessThan">
      <formula>0</formula>
    </cfRule>
    <cfRule type="cellIs" dxfId="124" priority="78" operator="greaterThan">
      <formula>0.01</formula>
    </cfRule>
  </conditionalFormatting>
  <conditionalFormatting sqref="H6">
    <cfRule type="cellIs" dxfId="123" priority="63" operator="lessThan">
      <formula>0</formula>
    </cfRule>
    <cfRule type="cellIs" dxfId="122" priority="64" operator="greaterThan">
      <formula>0.01</formula>
    </cfRule>
  </conditionalFormatting>
  <conditionalFormatting sqref="H25:H27">
    <cfRule type="cellIs" dxfId="121" priority="61" operator="lessThan">
      <formula>0</formula>
    </cfRule>
    <cfRule type="cellIs" dxfId="120" priority="62" operator="greaterThan">
      <formula>0.01</formula>
    </cfRule>
  </conditionalFormatting>
  <conditionalFormatting sqref="N6">
    <cfRule type="cellIs" dxfId="119" priority="57" operator="lessThan">
      <formula>0</formula>
    </cfRule>
    <cfRule type="cellIs" dxfId="118" priority="58" operator="greaterThan">
      <formula>0.01</formula>
    </cfRule>
  </conditionalFormatting>
  <conditionalFormatting sqref="N25:N27">
    <cfRule type="cellIs" dxfId="117" priority="53" operator="lessThan">
      <formula>0</formula>
    </cfRule>
    <cfRule type="cellIs" dxfId="116" priority="54" operator="greaterThan">
      <formula>0.01</formula>
    </cfRule>
  </conditionalFormatting>
  <conditionalFormatting sqref="N7 H7">
    <cfRule type="cellIs" dxfId="115" priority="35" operator="lessThan">
      <formula>0</formula>
    </cfRule>
    <cfRule type="cellIs" dxfId="114" priority="36" operator="greaterThan">
      <formula>0.01</formula>
    </cfRule>
  </conditionalFormatting>
  <conditionalFormatting sqref="N13 H13">
    <cfRule type="cellIs" dxfId="113" priority="23" operator="lessThan">
      <formula>0</formula>
    </cfRule>
    <cfRule type="cellIs" dxfId="112" priority="24" operator="greaterThan">
      <formula>0.01</formula>
    </cfRule>
  </conditionalFormatting>
  <conditionalFormatting sqref="N17 H17">
    <cfRule type="cellIs" dxfId="111" priority="21" operator="lessThan">
      <formula>0</formula>
    </cfRule>
    <cfRule type="cellIs" dxfId="110" priority="22" operator="greaterThan">
      <formula>0.01</formula>
    </cfRule>
  </conditionalFormatting>
  <conditionalFormatting sqref="H19:H22">
    <cfRule type="cellIs" dxfId="109" priority="15" operator="lessThan">
      <formula>0</formula>
    </cfRule>
    <cfRule type="cellIs" dxfId="108" priority="16" operator="greaterThan">
      <formula>0.01</formula>
    </cfRule>
  </conditionalFormatting>
  <conditionalFormatting sqref="N19:N22">
    <cfRule type="cellIs" dxfId="107" priority="13" operator="lessThan">
      <formula>0</formula>
    </cfRule>
    <cfRule type="cellIs" dxfId="106" priority="14" operator="greaterThan">
      <formula>0.01</formula>
    </cfRule>
  </conditionalFormatting>
  <conditionalFormatting sqref="H15:H16">
    <cfRule type="cellIs" dxfId="105" priority="7" operator="lessThan">
      <formula>0</formula>
    </cfRule>
    <cfRule type="cellIs" dxfId="104" priority="8" operator="greaterThan">
      <formula>0.01</formula>
    </cfRule>
  </conditionalFormatting>
  <conditionalFormatting sqref="N15:N16">
    <cfRule type="cellIs" dxfId="103" priority="5" operator="lessThan">
      <formula>0</formula>
    </cfRule>
    <cfRule type="cellIs" dxfId="102" priority="6" operator="greaterThan">
      <formula>0.01</formula>
    </cfRule>
  </conditionalFormatting>
  <dataValidations count="2">
    <dataValidation type="list" allowBlank="1" showInputMessage="1" showErrorMessage="1" sqref="K7 K13 K17 K23 K28">
      <formula1>"מאשר, מאשר חלקי"</formula1>
    </dataValidation>
    <dataValidation type="list" allowBlank="1" showInputMessage="1" showErrorMessage="1" sqref="K12 K6 K15:K16 K19:K22 K25:K27">
      <formula1>"מאשר, מאשר חלקי, לא מאשר"</formula1>
    </dataValidation>
  </dataValidations>
  <pageMargins left="0.7" right="0.7" top="0.75" bottom="0.75" header="0.3" footer="0.3"/>
  <pageSetup paperSize="9" scale="90" orientation="portrait"/>
  <colBreaks count="1" manualBreakCount="1">
    <brk id="4" max="38" man="1"/>
  </colBreaks>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38"/>
  <sheetViews>
    <sheetView rightToLeft="1" zoomScaleNormal="100" workbookViewId="0">
      <pane ySplit="4" topLeftCell="A14" activePane="bottomLeft" state="frozen"/>
      <selection pane="bottomLeft" activeCell="F16" sqref="F16"/>
    </sheetView>
  </sheetViews>
  <sheetFormatPr defaultColWidth="9" defaultRowHeight="14.25" x14ac:dyDescent="0.2"/>
  <cols>
    <col min="1" max="1" width="31.375" style="22" customWidth="1"/>
    <col min="2" max="2" width="13.25" style="243" customWidth="1"/>
    <col min="3" max="3" width="10.75" style="247" customWidth="1"/>
    <col min="4" max="4" width="15.625" style="243" customWidth="1"/>
    <col min="5" max="5" width="3.25" style="22" customWidth="1"/>
    <col min="6" max="6" width="10.875" style="243" customWidth="1"/>
    <col min="7" max="7" width="14.875" style="243" customWidth="1"/>
    <col min="8" max="8" width="14.25" style="243" customWidth="1"/>
    <col min="9" max="9" width="11.375" style="22" customWidth="1"/>
    <col min="10" max="10" width="3.875" style="22" customWidth="1"/>
    <col min="11" max="11" width="13.25" style="243" customWidth="1"/>
    <col min="12" max="12" width="10" style="243" customWidth="1"/>
    <col min="13" max="13" width="15.375" style="243" customWidth="1"/>
    <col min="14" max="14" width="15.625" style="243" customWidth="1"/>
    <col min="15" max="15" width="18.125" style="22" customWidth="1"/>
    <col min="16" max="16384" width="9" style="22"/>
  </cols>
  <sheetData>
    <row r="1" spans="1:15" ht="21" thickBot="1" x14ac:dyDescent="0.35">
      <c r="A1" s="594" t="s">
        <v>658</v>
      </c>
      <c r="B1" s="594"/>
      <c r="C1" s="594"/>
      <c r="D1" s="594"/>
      <c r="F1" s="252"/>
      <c r="G1" s="242"/>
      <c r="H1" s="242"/>
      <c r="I1" s="27"/>
      <c r="J1" s="62"/>
      <c r="K1" s="246"/>
    </row>
    <row r="2" spans="1:15" ht="30" customHeight="1" thickBot="1" x14ac:dyDescent="0.45">
      <c r="A2" s="604" t="s">
        <v>603</v>
      </c>
      <c r="B2" s="604"/>
      <c r="C2" s="604"/>
      <c r="D2" s="604"/>
      <c r="E2" s="25"/>
      <c r="J2" s="25"/>
    </row>
    <row r="3" spans="1:15" ht="27.75" x14ac:dyDescent="0.4">
      <c r="A3" s="539" t="s">
        <v>94</v>
      </c>
      <c r="B3" s="540"/>
      <c r="C3" s="540"/>
      <c r="D3" s="541"/>
      <c r="E3" s="172"/>
      <c r="F3" s="545" t="s">
        <v>95</v>
      </c>
      <c r="G3" s="546"/>
      <c r="H3" s="546"/>
      <c r="I3" s="547"/>
      <c r="J3" s="172"/>
      <c r="K3" s="545" t="s">
        <v>96</v>
      </c>
      <c r="L3" s="546"/>
      <c r="M3" s="546"/>
      <c r="N3" s="546"/>
      <c r="O3" s="547"/>
    </row>
    <row r="4" spans="1:15" ht="68.25" customHeight="1" x14ac:dyDescent="0.25">
      <c r="A4" s="79" t="s">
        <v>39</v>
      </c>
      <c r="B4" s="80" t="s">
        <v>76</v>
      </c>
      <c r="C4" s="80" t="s">
        <v>77</v>
      </c>
      <c r="D4" s="81" t="s">
        <v>78</v>
      </c>
      <c r="E4" s="126"/>
      <c r="F4" s="96" t="s">
        <v>97</v>
      </c>
      <c r="G4" s="97" t="s">
        <v>98</v>
      </c>
      <c r="H4" s="98" t="s">
        <v>99</v>
      </c>
      <c r="I4" s="81" t="s">
        <v>100</v>
      </c>
      <c r="J4" s="99"/>
      <c r="K4" s="96" t="s">
        <v>101</v>
      </c>
      <c r="L4" s="97" t="s">
        <v>102</v>
      </c>
      <c r="M4" s="97" t="s">
        <v>105</v>
      </c>
      <c r="N4" s="80" t="s">
        <v>99</v>
      </c>
      <c r="O4" s="81" t="s">
        <v>103</v>
      </c>
    </row>
    <row r="5" spans="1:15" ht="36" x14ac:dyDescent="0.25">
      <c r="A5" s="83" t="s">
        <v>601</v>
      </c>
      <c r="B5" s="106">
        <v>1</v>
      </c>
      <c r="C5" s="104">
        <v>2500</v>
      </c>
      <c r="D5" s="237">
        <f>C5</f>
        <v>2500</v>
      </c>
      <c r="E5" s="69"/>
      <c r="F5" s="108"/>
      <c r="G5" s="109">
        <f t="shared" ref="G5:G26" si="0">F5*C5</f>
        <v>0</v>
      </c>
      <c r="H5" s="110" t="str">
        <f>IF(G5=0,"",IF(OR(G5-$D5&gt;0,G5-$D5&lt;0), (G5-$D5)/$D5, ""))</f>
        <v/>
      </c>
      <c r="I5" s="72"/>
      <c r="J5" s="69"/>
      <c r="K5" s="306"/>
      <c r="L5" s="112"/>
      <c r="M5" s="109">
        <f t="shared" ref="M5:M26" si="1">IFERROR(L5*C5,"")</f>
        <v>0</v>
      </c>
      <c r="N5" s="110" t="str">
        <f t="shared" ref="N5:N7" si="2">IFERROR(IF(M5=0,"",IF(OR(M5-$D5&gt;0,M5-$D5&lt;0), (M5-$D5)/$D5, "")),"")</f>
        <v/>
      </c>
      <c r="O5" s="88"/>
    </row>
    <row r="6" spans="1:15" ht="18" x14ac:dyDescent="0.25">
      <c r="A6" s="82" t="s">
        <v>143</v>
      </c>
      <c r="B6" s="106">
        <v>1</v>
      </c>
      <c r="C6" s="104">
        <v>400</v>
      </c>
      <c r="D6" s="237">
        <f t="shared" ref="D6:D26" si="3">C6*B6</f>
        <v>400</v>
      </c>
      <c r="E6" s="69"/>
      <c r="F6" s="108"/>
      <c r="G6" s="109">
        <f t="shared" si="0"/>
        <v>0</v>
      </c>
      <c r="H6" s="110" t="str">
        <f t="shared" ref="H6:H7" si="4">IF(G6=0,"",IF(OR(G6-$D6&gt;0,G6-$D6&lt;0), (G6-$D6)/$D6, ""))</f>
        <v/>
      </c>
      <c r="I6" s="72"/>
      <c r="J6" s="69"/>
      <c r="K6" s="306"/>
      <c r="L6" s="112"/>
      <c r="M6" s="109">
        <f t="shared" si="1"/>
        <v>0</v>
      </c>
      <c r="N6" s="110" t="str">
        <f t="shared" si="2"/>
        <v/>
      </c>
      <c r="O6" s="88"/>
    </row>
    <row r="7" spans="1:15" ht="18" x14ac:dyDescent="0.25">
      <c r="A7" s="82" t="s">
        <v>144</v>
      </c>
      <c r="B7" s="106">
        <v>1</v>
      </c>
      <c r="C7" s="104">
        <v>500</v>
      </c>
      <c r="D7" s="237">
        <f t="shared" si="3"/>
        <v>500</v>
      </c>
      <c r="E7" s="69"/>
      <c r="F7" s="108"/>
      <c r="G7" s="109">
        <f t="shared" si="0"/>
        <v>0</v>
      </c>
      <c r="H7" s="110" t="str">
        <f t="shared" si="4"/>
        <v/>
      </c>
      <c r="I7" s="72"/>
      <c r="J7" s="69"/>
      <c r="K7" s="306"/>
      <c r="L7" s="112"/>
      <c r="M7" s="109">
        <f t="shared" si="1"/>
        <v>0</v>
      </c>
      <c r="N7" s="110" t="str">
        <f t="shared" si="2"/>
        <v/>
      </c>
      <c r="O7" s="88"/>
    </row>
    <row r="8" spans="1:15" ht="18" x14ac:dyDescent="0.25">
      <c r="A8" s="83" t="s">
        <v>145</v>
      </c>
      <c r="B8" s="106">
        <v>1</v>
      </c>
      <c r="C8" s="104">
        <v>1500</v>
      </c>
      <c r="D8" s="237">
        <f t="shared" si="3"/>
        <v>1500</v>
      </c>
      <c r="E8" s="69"/>
      <c r="F8" s="108"/>
      <c r="G8" s="109">
        <f t="shared" si="0"/>
        <v>0</v>
      </c>
      <c r="H8" s="110" t="str">
        <f>IF(G8=0,"",IF(OR(G8-$D8&gt;0,G8-$D8&lt;0), (G8-$D8)/$D8, ""))</f>
        <v/>
      </c>
      <c r="I8" s="72"/>
      <c r="J8" s="69"/>
      <c r="K8" s="306"/>
      <c r="L8" s="112"/>
      <c r="M8" s="109">
        <f t="shared" si="1"/>
        <v>0</v>
      </c>
      <c r="N8" s="110" t="str">
        <f>IFERROR(IF(M8=0,"",IF(OR(M8-$D8&gt;0,M8-$D8&lt;0), (M8-$D8)/$D8, "")),"")</f>
        <v/>
      </c>
      <c r="O8" s="88"/>
    </row>
    <row r="9" spans="1:15" ht="18" x14ac:dyDescent="0.25">
      <c r="A9" s="82" t="s">
        <v>146</v>
      </c>
      <c r="B9" s="106">
        <v>1</v>
      </c>
      <c r="C9" s="104">
        <v>6500</v>
      </c>
      <c r="D9" s="237">
        <f t="shared" si="3"/>
        <v>6500</v>
      </c>
      <c r="E9" s="69"/>
      <c r="F9" s="108"/>
      <c r="G9" s="109">
        <f t="shared" si="0"/>
        <v>0</v>
      </c>
      <c r="H9" s="110" t="str">
        <f>IF(G9=0,"",IF(OR(G9-$D9&gt;0,G9-$D9&lt;0), (G9-$D9)/$D9, ""))</f>
        <v/>
      </c>
      <c r="I9" s="72"/>
      <c r="J9" s="69"/>
      <c r="K9" s="306"/>
      <c r="L9" s="112"/>
      <c r="M9" s="109">
        <f t="shared" si="1"/>
        <v>0</v>
      </c>
      <c r="N9" s="110" t="str">
        <f>IFERROR(IF(M9=0,"",IF(OR(M9-$D9&gt;0,M9-$D9&lt;0), (M9-$D9)/$D9, "")),"")</f>
        <v/>
      </c>
      <c r="O9" s="88"/>
    </row>
    <row r="10" spans="1:15" ht="18" x14ac:dyDescent="0.25">
      <c r="A10" s="82" t="s">
        <v>147</v>
      </c>
      <c r="B10" s="106">
        <v>1</v>
      </c>
      <c r="C10" s="104">
        <v>1600</v>
      </c>
      <c r="D10" s="237">
        <f t="shared" si="3"/>
        <v>1600</v>
      </c>
      <c r="E10" s="69"/>
      <c r="F10" s="108"/>
      <c r="G10" s="109">
        <f t="shared" si="0"/>
        <v>0</v>
      </c>
      <c r="H10" s="110" t="str">
        <f>IF(G10=0,"",IF(OR(G10-$D10&gt;0,G10-$D10&lt;0), (G10-$D10)/$D10, ""))</f>
        <v/>
      </c>
      <c r="I10" s="72"/>
      <c r="J10" s="69"/>
      <c r="K10" s="306"/>
      <c r="L10" s="112"/>
      <c r="M10" s="109">
        <f t="shared" si="1"/>
        <v>0</v>
      </c>
      <c r="N10" s="110" t="str">
        <f>IFERROR(IF(M10=0,"",IF(OR(M10-$D10&gt;0,M10-$D10&lt;0), (M10-$D10)/$D10, "")),"")</f>
        <v/>
      </c>
      <c r="O10" s="88"/>
    </row>
    <row r="11" spans="1:15" ht="18" x14ac:dyDescent="0.25">
      <c r="A11" s="82" t="s">
        <v>148</v>
      </c>
      <c r="B11" s="106">
        <v>1</v>
      </c>
      <c r="C11" s="104">
        <v>450</v>
      </c>
      <c r="D11" s="237">
        <f t="shared" si="3"/>
        <v>450</v>
      </c>
      <c r="E11" s="69"/>
      <c r="F11" s="108"/>
      <c r="G11" s="109">
        <f t="shared" si="0"/>
        <v>0</v>
      </c>
      <c r="H11" s="110" t="str">
        <f t="shared" ref="H11:H21" si="5">IF(G11=0,"",IF(OR(G11-$D11&gt;0,G11-$D11&lt;0), (G11-$D11)/$D11, ""))</f>
        <v/>
      </c>
      <c r="I11" s="72"/>
      <c r="J11" s="69"/>
      <c r="K11" s="306"/>
      <c r="L11" s="112"/>
      <c r="M11" s="109">
        <f t="shared" si="1"/>
        <v>0</v>
      </c>
      <c r="N11" s="110" t="str">
        <f t="shared" ref="N11:N26" si="6">IFERROR(IF(M11=0,"",IF(OR(M11-$D11&gt;0,M11-$D11&lt;0), (M11-$D11)/$D11, "")),"")</f>
        <v/>
      </c>
      <c r="O11" s="88"/>
    </row>
    <row r="12" spans="1:15" ht="18" x14ac:dyDescent="0.25">
      <c r="A12" s="82" t="s">
        <v>149</v>
      </c>
      <c r="B12" s="106">
        <v>1</v>
      </c>
      <c r="C12" s="104">
        <v>200</v>
      </c>
      <c r="D12" s="237">
        <f t="shared" si="3"/>
        <v>200</v>
      </c>
      <c r="E12" s="69"/>
      <c r="F12" s="108"/>
      <c r="G12" s="109">
        <f t="shared" si="0"/>
        <v>0</v>
      </c>
      <c r="H12" s="110" t="str">
        <f t="shared" si="5"/>
        <v/>
      </c>
      <c r="I12" s="72"/>
      <c r="J12" s="69"/>
      <c r="K12" s="306"/>
      <c r="L12" s="112"/>
      <c r="M12" s="109">
        <f t="shared" si="1"/>
        <v>0</v>
      </c>
      <c r="N12" s="110" t="str">
        <f t="shared" si="6"/>
        <v/>
      </c>
      <c r="O12" s="88"/>
    </row>
    <row r="13" spans="1:15" ht="18" x14ac:dyDescent="0.25">
      <c r="A13" s="82" t="s">
        <v>150</v>
      </c>
      <c r="B13" s="106">
        <v>1</v>
      </c>
      <c r="C13" s="104">
        <v>200</v>
      </c>
      <c r="D13" s="237">
        <f t="shared" si="3"/>
        <v>200</v>
      </c>
      <c r="E13" s="69"/>
      <c r="F13" s="108"/>
      <c r="G13" s="109">
        <f t="shared" si="0"/>
        <v>0</v>
      </c>
      <c r="H13" s="110" t="str">
        <f t="shared" si="5"/>
        <v/>
      </c>
      <c r="I13" s="72"/>
      <c r="J13" s="69"/>
      <c r="K13" s="306"/>
      <c r="L13" s="112"/>
      <c r="M13" s="109">
        <f t="shared" si="1"/>
        <v>0</v>
      </c>
      <c r="N13" s="110" t="str">
        <f t="shared" si="6"/>
        <v/>
      </c>
      <c r="O13" s="88"/>
    </row>
    <row r="14" spans="1:15" ht="18.75" customHeight="1" x14ac:dyDescent="0.25">
      <c r="A14" s="83" t="s">
        <v>652</v>
      </c>
      <c r="B14" s="106">
        <v>1</v>
      </c>
      <c r="C14" s="104">
        <v>2000</v>
      </c>
      <c r="D14" s="237">
        <f t="shared" si="3"/>
        <v>2000</v>
      </c>
      <c r="E14" s="69"/>
      <c r="F14" s="108"/>
      <c r="G14" s="109">
        <f t="shared" si="0"/>
        <v>0</v>
      </c>
      <c r="H14" s="110" t="str">
        <f t="shared" si="5"/>
        <v/>
      </c>
      <c r="I14" s="72"/>
      <c r="J14" s="69"/>
      <c r="K14" s="306"/>
      <c r="L14" s="112"/>
      <c r="M14" s="109">
        <f t="shared" si="1"/>
        <v>0</v>
      </c>
      <c r="N14" s="110" t="str">
        <f t="shared" si="6"/>
        <v/>
      </c>
      <c r="O14" s="88"/>
    </row>
    <row r="15" spans="1:15" ht="18" x14ac:dyDescent="0.25">
      <c r="A15" s="82" t="s">
        <v>152</v>
      </c>
      <c r="B15" s="106">
        <v>1</v>
      </c>
      <c r="C15" s="104">
        <v>400</v>
      </c>
      <c r="D15" s="237">
        <f t="shared" si="3"/>
        <v>400</v>
      </c>
      <c r="E15" s="69"/>
      <c r="F15" s="108"/>
      <c r="G15" s="109">
        <f t="shared" si="0"/>
        <v>0</v>
      </c>
      <c r="H15" s="110" t="str">
        <f t="shared" si="5"/>
        <v/>
      </c>
      <c r="I15" s="72"/>
      <c r="J15" s="69"/>
      <c r="K15" s="306"/>
      <c r="L15" s="112"/>
      <c r="M15" s="109">
        <f t="shared" si="1"/>
        <v>0</v>
      </c>
      <c r="N15" s="110" t="str">
        <f t="shared" si="6"/>
        <v/>
      </c>
      <c r="O15" s="88"/>
    </row>
    <row r="16" spans="1:15" ht="18" x14ac:dyDescent="0.25">
      <c r="A16" s="82" t="s">
        <v>153</v>
      </c>
      <c r="B16" s="106">
        <v>1</v>
      </c>
      <c r="C16" s="104">
        <v>2400</v>
      </c>
      <c r="D16" s="237">
        <f t="shared" si="3"/>
        <v>2400</v>
      </c>
      <c r="E16" s="69"/>
      <c r="F16" s="108"/>
      <c r="G16" s="109">
        <f t="shared" si="0"/>
        <v>0</v>
      </c>
      <c r="H16" s="110" t="str">
        <f t="shared" si="5"/>
        <v/>
      </c>
      <c r="I16" s="72"/>
      <c r="J16" s="69"/>
      <c r="K16" s="306"/>
      <c r="L16" s="112"/>
      <c r="M16" s="109">
        <f t="shared" si="1"/>
        <v>0</v>
      </c>
      <c r="N16" s="110" t="str">
        <f t="shared" si="6"/>
        <v/>
      </c>
      <c r="O16" s="88"/>
    </row>
    <row r="17" spans="1:15 16379:16379" ht="18" x14ac:dyDescent="0.25">
      <c r="A17" s="82" t="s">
        <v>154</v>
      </c>
      <c r="B17" s="106">
        <v>1</v>
      </c>
      <c r="C17" s="104">
        <v>2500</v>
      </c>
      <c r="D17" s="237">
        <f t="shared" si="3"/>
        <v>2500</v>
      </c>
      <c r="E17" s="69"/>
      <c r="F17" s="108"/>
      <c r="G17" s="109">
        <f t="shared" si="0"/>
        <v>0</v>
      </c>
      <c r="H17" s="110" t="str">
        <f t="shared" si="5"/>
        <v/>
      </c>
      <c r="I17" s="72"/>
      <c r="J17" s="69"/>
      <c r="K17" s="306"/>
      <c r="L17" s="112"/>
      <c r="M17" s="109">
        <f t="shared" si="1"/>
        <v>0</v>
      </c>
      <c r="N17" s="110" t="str">
        <f t="shared" si="6"/>
        <v/>
      </c>
      <c r="O17" s="88"/>
    </row>
    <row r="18" spans="1:15 16379:16379" ht="18" x14ac:dyDescent="0.25">
      <c r="A18" s="82" t="s">
        <v>155</v>
      </c>
      <c r="B18" s="106">
        <v>1</v>
      </c>
      <c r="C18" s="104">
        <v>1300</v>
      </c>
      <c r="D18" s="237">
        <f t="shared" si="3"/>
        <v>1300</v>
      </c>
      <c r="E18" s="69"/>
      <c r="F18" s="108"/>
      <c r="G18" s="109">
        <f t="shared" si="0"/>
        <v>0</v>
      </c>
      <c r="H18" s="110" t="str">
        <f t="shared" si="5"/>
        <v/>
      </c>
      <c r="I18" s="72"/>
      <c r="J18" s="69"/>
      <c r="K18" s="306"/>
      <c r="L18" s="112"/>
      <c r="M18" s="109">
        <f t="shared" si="1"/>
        <v>0</v>
      </c>
      <c r="N18" s="110" t="str">
        <f t="shared" si="6"/>
        <v/>
      </c>
      <c r="O18" s="88"/>
    </row>
    <row r="19" spans="1:15 16379:16379" ht="18" x14ac:dyDescent="0.25">
      <c r="A19" s="82" t="s">
        <v>156</v>
      </c>
      <c r="B19" s="106">
        <v>1</v>
      </c>
      <c r="C19" s="104">
        <v>350</v>
      </c>
      <c r="D19" s="237">
        <f t="shared" si="3"/>
        <v>350</v>
      </c>
      <c r="E19" s="69"/>
      <c r="F19" s="108"/>
      <c r="G19" s="109">
        <f t="shared" si="0"/>
        <v>0</v>
      </c>
      <c r="H19" s="110" t="str">
        <f t="shared" si="5"/>
        <v/>
      </c>
      <c r="I19" s="72"/>
      <c r="J19" s="69"/>
      <c r="K19" s="306"/>
      <c r="L19" s="112"/>
      <c r="M19" s="109">
        <f t="shared" si="1"/>
        <v>0</v>
      </c>
      <c r="N19" s="110" t="str">
        <f t="shared" si="6"/>
        <v/>
      </c>
      <c r="O19" s="88"/>
    </row>
    <row r="20" spans="1:15 16379:16379" ht="36" x14ac:dyDescent="0.25">
      <c r="A20" s="84" t="s">
        <v>653</v>
      </c>
      <c r="B20" s="106">
        <v>2</v>
      </c>
      <c r="C20" s="104">
        <v>1700</v>
      </c>
      <c r="D20" s="237">
        <f t="shared" si="3"/>
        <v>3400</v>
      </c>
      <c r="E20" s="69"/>
      <c r="F20" s="108"/>
      <c r="G20" s="109">
        <f t="shared" si="0"/>
        <v>0</v>
      </c>
      <c r="H20" s="110" t="str">
        <f t="shared" si="5"/>
        <v/>
      </c>
      <c r="I20" s="72"/>
      <c r="J20" s="69"/>
      <c r="K20" s="306"/>
      <c r="L20" s="112"/>
      <c r="M20" s="109">
        <f t="shared" si="1"/>
        <v>0</v>
      </c>
      <c r="N20" s="110" t="str">
        <f t="shared" si="6"/>
        <v/>
      </c>
      <c r="O20" s="88"/>
    </row>
    <row r="21" spans="1:15 16379:16379" ht="18" x14ac:dyDescent="0.25">
      <c r="A21" s="82" t="s">
        <v>157</v>
      </c>
      <c r="B21" s="106">
        <v>1</v>
      </c>
      <c r="C21" s="104">
        <v>3000</v>
      </c>
      <c r="D21" s="237">
        <f t="shared" si="3"/>
        <v>3000</v>
      </c>
      <c r="E21" s="69"/>
      <c r="F21" s="108"/>
      <c r="G21" s="109">
        <f t="shared" si="0"/>
        <v>0</v>
      </c>
      <c r="H21" s="110" t="str">
        <f t="shared" si="5"/>
        <v/>
      </c>
      <c r="I21" s="72"/>
      <c r="J21" s="69"/>
      <c r="K21" s="306"/>
      <c r="L21" s="112"/>
      <c r="M21" s="109">
        <f t="shared" si="1"/>
        <v>0</v>
      </c>
      <c r="N21" s="110" t="str">
        <f t="shared" si="6"/>
        <v/>
      </c>
      <c r="O21" s="88"/>
    </row>
    <row r="22" spans="1:15 16379:16379" ht="18" x14ac:dyDescent="0.25">
      <c r="A22" s="82" t="s">
        <v>158</v>
      </c>
      <c r="B22" s="106">
        <v>1</v>
      </c>
      <c r="C22" s="104">
        <v>1400</v>
      </c>
      <c r="D22" s="237">
        <f t="shared" si="3"/>
        <v>1400</v>
      </c>
      <c r="E22" s="69"/>
      <c r="F22" s="108"/>
      <c r="G22" s="109">
        <f t="shared" si="0"/>
        <v>0</v>
      </c>
      <c r="H22" s="110" t="str">
        <f>IF(G22=0,"",IF(OR(G22-$D22&gt;0,G22-$D22&lt;0), (G22-$D22)/$D22, ""))</f>
        <v/>
      </c>
      <c r="I22" s="72"/>
      <c r="J22" s="69"/>
      <c r="K22" s="306"/>
      <c r="L22" s="112"/>
      <c r="M22" s="109">
        <f t="shared" si="1"/>
        <v>0</v>
      </c>
      <c r="N22" s="110" t="str">
        <f t="shared" si="6"/>
        <v/>
      </c>
      <c r="O22" s="88"/>
    </row>
    <row r="23" spans="1:15 16379:16379" ht="18.75" thickBot="1" x14ac:dyDescent="0.3">
      <c r="A23" s="572" t="s">
        <v>631</v>
      </c>
      <c r="B23" s="573"/>
      <c r="C23" s="574"/>
      <c r="D23" s="334">
        <f>SUM(D5:D22)</f>
        <v>30600</v>
      </c>
      <c r="E23" s="69"/>
      <c r="F23" s="341"/>
      <c r="G23" s="340">
        <f>SUM(G5:G22)</f>
        <v>0</v>
      </c>
      <c r="H23" s="272" t="str">
        <f t="shared" ref="H23" si="7">IF(G23=0,"",IF(OR(G23-$D23&gt;0,G23-$D23&lt;0), (G23-$D23)/$D23, ""))</f>
        <v/>
      </c>
      <c r="I23" s="342"/>
      <c r="J23" s="69"/>
      <c r="K23" s="346"/>
      <c r="L23" s="347"/>
      <c r="M23" s="339">
        <f>SUM(M5:M22)</f>
        <v>0</v>
      </c>
      <c r="N23" s="359" t="str">
        <f t="shared" ref="N23" si="8">IF(M23=0,"",IF(OR(M23-$D23&gt;0,M23-$D23&lt;0), (M23-$D23)/$D23, ""))</f>
        <v/>
      </c>
      <c r="O23" s="333"/>
    </row>
    <row r="24" spans="1:15 16379:16379" ht="18" customHeight="1" x14ac:dyDescent="0.2">
      <c r="A24" s="598" t="s">
        <v>602</v>
      </c>
      <c r="B24" s="599"/>
      <c r="C24" s="599"/>
      <c r="D24" s="600"/>
      <c r="E24" s="69"/>
      <c r="F24" s="598"/>
      <c r="G24" s="599"/>
      <c r="H24" s="599"/>
      <c r="I24" s="600"/>
      <c r="J24" s="69"/>
      <c r="K24" s="601"/>
      <c r="L24" s="602"/>
      <c r="M24" s="602"/>
      <c r="N24" s="602"/>
      <c r="O24" s="603"/>
    </row>
    <row r="25" spans="1:15 16379:16379" ht="28.5" customHeight="1" x14ac:dyDescent="0.25">
      <c r="A25" s="76" t="s">
        <v>604</v>
      </c>
      <c r="B25" s="131">
        <v>1</v>
      </c>
      <c r="C25" s="287">
        <v>25000</v>
      </c>
      <c r="D25" s="105">
        <f t="shared" si="3"/>
        <v>25000</v>
      </c>
      <c r="E25" s="69"/>
      <c r="F25" s="108"/>
      <c r="G25" s="109">
        <f t="shared" si="0"/>
        <v>0</v>
      </c>
      <c r="H25" s="110" t="str">
        <f t="shared" ref="H25:H27" si="9">IF(G25=0,"",IF(OR(G25-$D25&gt;0,G25-$D25&lt;0), (G25-$D25)/$D25, ""))</f>
        <v/>
      </c>
      <c r="I25" s="180"/>
      <c r="J25" s="69"/>
      <c r="K25" s="306"/>
      <c r="L25" s="112"/>
      <c r="M25" s="109">
        <f t="shared" si="1"/>
        <v>0</v>
      </c>
      <c r="N25" s="110" t="str">
        <f t="shared" si="6"/>
        <v/>
      </c>
      <c r="O25" s="182"/>
    </row>
    <row r="26" spans="1:15 16379:16379" ht="72" x14ac:dyDescent="0.25">
      <c r="A26" s="76" t="s">
        <v>444</v>
      </c>
      <c r="B26" s="131">
        <v>4</v>
      </c>
      <c r="C26" s="287">
        <v>5300</v>
      </c>
      <c r="D26" s="105">
        <f t="shared" si="3"/>
        <v>21200</v>
      </c>
      <c r="E26" s="69"/>
      <c r="F26" s="108"/>
      <c r="G26" s="109">
        <f t="shared" si="0"/>
        <v>0</v>
      </c>
      <c r="H26" s="110" t="str">
        <f t="shared" si="9"/>
        <v/>
      </c>
      <c r="I26" s="180"/>
      <c r="J26" s="69"/>
      <c r="K26" s="306"/>
      <c r="L26" s="112"/>
      <c r="M26" s="109">
        <f t="shared" si="1"/>
        <v>0</v>
      </c>
      <c r="N26" s="110" t="str">
        <f t="shared" si="6"/>
        <v/>
      </c>
      <c r="O26" s="182"/>
    </row>
    <row r="27" spans="1:15 16379:16379" ht="18.75" thickBot="1" x14ac:dyDescent="0.3">
      <c r="A27" s="572" t="s">
        <v>631</v>
      </c>
      <c r="B27" s="573"/>
      <c r="C27" s="574"/>
      <c r="D27" s="345">
        <f>SUM(D25:D26)</f>
        <v>46200</v>
      </c>
      <c r="E27" s="69"/>
      <c r="F27" s="343"/>
      <c r="G27" s="344">
        <f>SUM(G25:G26)</f>
        <v>0</v>
      </c>
      <c r="H27" s="441" t="str">
        <f t="shared" si="9"/>
        <v/>
      </c>
      <c r="I27" s="180"/>
      <c r="J27" s="69"/>
      <c r="K27" s="348"/>
      <c r="L27" s="349"/>
      <c r="M27" s="350">
        <f>SUM(M25:M26)</f>
        <v>0</v>
      </c>
      <c r="N27" s="441" t="str">
        <f t="shared" ref="N27:N28" si="10">IF(M27=0,"",IF(OR(M27-$D27&gt;0,M27-$D27&lt;0), (M27-$D27)/$D27, ""))</f>
        <v/>
      </c>
      <c r="O27" s="182"/>
    </row>
    <row r="28" spans="1:15 16379:16379" ht="20.25" customHeight="1" thickBot="1" x14ac:dyDescent="0.3">
      <c r="A28" s="595" t="s">
        <v>43</v>
      </c>
      <c r="B28" s="596"/>
      <c r="C28" s="597"/>
      <c r="D28" s="335">
        <f>D23+D27</f>
        <v>76800</v>
      </c>
      <c r="E28" s="114"/>
      <c r="F28" s="324"/>
      <c r="G28" s="245">
        <f>G23+G27</f>
        <v>0</v>
      </c>
      <c r="H28" s="369" t="str">
        <f t="shared" ref="H28" si="11">IF(G28=0,"",IF(OR(G28-$D28&gt;0,G28-$D28&lt;0), (G28-$D28)/$D28, ""))</f>
        <v/>
      </c>
      <c r="I28" s="375"/>
      <c r="J28" s="114"/>
      <c r="K28" s="382"/>
      <c r="L28" s="245"/>
      <c r="M28" s="245">
        <f>M23+M27</f>
        <v>0</v>
      </c>
      <c r="N28" s="369" t="str">
        <f t="shared" si="10"/>
        <v/>
      </c>
      <c r="O28" s="372"/>
      <c r="XEY28" s="29">
        <f>SUM(D28:XEX28)</f>
        <v>76800</v>
      </c>
    </row>
    <row r="29" spans="1:15 16379:16379" ht="18.75" x14ac:dyDescent="0.3">
      <c r="A29" s="38"/>
      <c r="B29" s="336"/>
      <c r="C29" s="337"/>
      <c r="D29" s="336"/>
      <c r="E29" s="25"/>
      <c r="H29" s="305"/>
      <c r="J29" s="25"/>
    </row>
    <row r="30" spans="1:15 16379:16379" ht="26.25" customHeight="1" x14ac:dyDescent="0.2"/>
    <row r="32" spans="1:15 16379:16379" ht="30" customHeight="1" x14ac:dyDescent="0.2">
      <c r="D32" s="338"/>
    </row>
    <row r="33" ht="14.25" customHeight="1" x14ac:dyDescent="0.2"/>
    <row r="34" ht="24" customHeight="1" x14ac:dyDescent="0.2"/>
    <row r="35" ht="28.5" customHeight="1" x14ac:dyDescent="0.2"/>
    <row r="36" ht="28.5" customHeight="1" x14ac:dyDescent="0.2"/>
    <row r="38" ht="40.5" customHeight="1" x14ac:dyDescent="0.2"/>
  </sheetData>
  <sheetProtection formatCells="0" formatColumns="0" formatRows="0" insertColumns="0" insertRows="0" deleteColumns="0" deleteRows="0"/>
  <mergeCells count="11">
    <mergeCell ref="A1:D1"/>
    <mergeCell ref="A3:D3"/>
    <mergeCell ref="A28:C28"/>
    <mergeCell ref="F3:I3"/>
    <mergeCell ref="K3:O3"/>
    <mergeCell ref="A24:D24"/>
    <mergeCell ref="F24:I24"/>
    <mergeCell ref="K24:O24"/>
    <mergeCell ref="A2:D2"/>
    <mergeCell ref="A23:C23"/>
    <mergeCell ref="A27:C27"/>
  </mergeCells>
  <conditionalFormatting sqref="N8">
    <cfRule type="cellIs" dxfId="101" priority="37" operator="lessThan">
      <formula>0</formula>
    </cfRule>
    <cfRule type="cellIs" dxfId="100" priority="38" operator="greaterThan">
      <formula>0.01</formula>
    </cfRule>
  </conditionalFormatting>
  <conditionalFormatting sqref="N9:N22 N25:N26">
    <cfRule type="cellIs" dxfId="99" priority="35" operator="lessThan">
      <formula>0</formula>
    </cfRule>
    <cfRule type="cellIs" dxfId="98" priority="36" operator="greaterThan">
      <formula>0.01</formula>
    </cfRule>
  </conditionalFormatting>
  <conditionalFormatting sqref="H8">
    <cfRule type="cellIs" dxfId="97" priority="33" operator="lessThan">
      <formula>0</formula>
    </cfRule>
    <cfRule type="cellIs" dxfId="96" priority="34" operator="greaterThan">
      <formula>0.01</formula>
    </cfRule>
  </conditionalFormatting>
  <conditionalFormatting sqref="H9:H22 H25:H26">
    <cfRule type="cellIs" dxfId="95" priority="31" operator="lessThan">
      <formula>0</formula>
    </cfRule>
    <cfRule type="cellIs" dxfId="94" priority="32" operator="greaterThan">
      <formula>0.01</formula>
    </cfRule>
  </conditionalFormatting>
  <conditionalFormatting sqref="N5">
    <cfRule type="cellIs" dxfId="93" priority="11" operator="lessThan">
      <formula>0</formula>
    </cfRule>
    <cfRule type="cellIs" dxfId="92" priority="12" operator="greaterThan">
      <formula>0.01</formula>
    </cfRule>
  </conditionalFormatting>
  <conditionalFormatting sqref="N6:N7">
    <cfRule type="cellIs" dxfId="91" priority="9" operator="lessThan">
      <formula>0</formula>
    </cfRule>
    <cfRule type="cellIs" dxfId="90" priority="10" operator="greaterThan">
      <formula>0.01</formula>
    </cfRule>
  </conditionalFormatting>
  <conditionalFormatting sqref="H5">
    <cfRule type="cellIs" dxfId="89" priority="7" operator="lessThan">
      <formula>0</formula>
    </cfRule>
    <cfRule type="cellIs" dxfId="88" priority="8" operator="greaterThan">
      <formula>0.01</formula>
    </cfRule>
  </conditionalFormatting>
  <conditionalFormatting sqref="H6:H7">
    <cfRule type="cellIs" dxfId="87" priority="5" operator="lessThan">
      <formula>0</formula>
    </cfRule>
    <cfRule type="cellIs" dxfId="86" priority="6" operator="greaterThan">
      <formula>0.01</formula>
    </cfRule>
  </conditionalFormatting>
  <dataValidations count="1">
    <dataValidation type="list" allowBlank="1" showInputMessage="1" showErrorMessage="1" sqref="K5:K23 K25:K27">
      <formula1>"מאשר, מאשר חלקי, לא מאשר"</formula1>
    </dataValidation>
  </dataValidations>
  <pageMargins left="0.7" right="0.7" top="0.75" bottom="0.75" header="0.3" footer="0.3"/>
  <pageSetup paperSize="9" scale="99" orientation="portrait"/>
  <colBreaks count="1" manualBreakCount="1">
    <brk id="9" max="1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D1529AD21386FA42AA3CE27B04FE89DC" ma:contentTypeVersion="1" ma:contentTypeDescription="צור מסמך חדש." ma:contentTypeScope="" ma:versionID="e85c7848f95c2019851c9895167729a4">
  <xsd:schema xmlns:xsd="http://www.w3.org/2001/XMLSchema" xmlns:xs="http://www.w3.org/2001/XMLSchema" xmlns:p="http://schemas.microsoft.com/office/2006/metadata/properties" xmlns:ns1="http://schemas.microsoft.com/sharepoint/v3" targetNamespace="http://schemas.microsoft.com/office/2006/metadata/properties" ma:root="true" ma:fieldsID="cbabf43de81bd42ae1d4b6e4e2a05da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מסמך" ma:contentTypeID="0x01010074E3F86D58734C7AA1EEF000005FC8B6" ma:contentTypeVersion="1" ma:contentTypeDescription="צור מסמך חדש." ma:contentTypeScope="" ma:versionID="ae5ff37499b070873e287761911273f1">
  <xsd:schema xmlns:xsd="http://www.w3.org/2001/XMLSchema" xmlns:xs="http://www.w3.org/2001/XMLSchema" xmlns:p="http://schemas.microsoft.com/office/2006/metadata/properties" xmlns:ns1="http://schemas.microsoft.com/sharepoint/v3" targetNamespace="http://schemas.microsoft.com/office/2006/metadata/properties" ma:root="true" ma:fieldsID="08da46b6ae811ef844734bd8bf08ae2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70FAEE4-A792-4A14-B3A0-1D15DC3ED9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7326A-5E92-4E8F-BFFE-269BFDD514C5}"/>
</file>

<file path=customXml/itemProps3.xml><?xml version="1.0" encoding="utf-8"?>
<ds:datastoreItem xmlns:ds="http://schemas.openxmlformats.org/officeDocument/2006/customXml" ds:itemID="{D7C45DCA-497D-475C-8755-E2AFD8E624EE}">
  <ds:schemaRefs>
    <ds:schemaRef ds:uri="http://purl.org/dc/dcmitype/"/>
    <ds:schemaRef ds:uri="http://schemas.microsoft.com/office/2006/metadata/properties"/>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17</vt:i4>
      </vt:variant>
      <vt:variant>
        <vt:lpstr>טווחים בעלי שם</vt:lpstr>
      </vt:variant>
      <vt:variant>
        <vt:i4>22</vt:i4>
      </vt:variant>
    </vt:vector>
  </HeadingPairs>
  <TitlesOfParts>
    <vt:vector size="39" baseType="lpstr">
      <vt:lpstr>פתיח </vt:lpstr>
      <vt:lpstr>שאלון-חובה</vt:lpstr>
      <vt:lpstr>ריפוי בעיסוק</vt:lpstr>
      <vt:lpstr>פיזיותרפיה</vt:lpstr>
      <vt:lpstr>קלינאית תקשורת</vt:lpstr>
      <vt:lpstr>טיפול באומנויות</vt:lpstr>
      <vt:lpstr>ציוד ללקויות ראייה</vt:lpstr>
      <vt:lpstr>ציוד ללקויות שמיעה</vt:lpstr>
      <vt:lpstr>מטבח טיפולי</vt:lpstr>
      <vt:lpstr>דירת אימון</vt:lpstr>
      <vt:lpstr>חדר סנוזלן</vt:lpstr>
      <vt:lpstr>מתקני חצר</vt:lpstr>
      <vt:lpstr>חדר כושר</vt:lpstr>
      <vt:lpstr>סדנאות-מגמות</vt:lpstr>
      <vt:lpstr>ציוד נוסף שלא קיים בתקן</vt:lpstr>
      <vt:lpstr>פורמט לועדה- סיכום</vt:lpstr>
      <vt:lpstr>מקור</vt:lpstr>
      <vt:lpstr>מקור!_ftn2</vt:lpstr>
      <vt:lpstr>מקור!_ftn3</vt:lpstr>
      <vt:lpstr>מקור!_ftn4</vt:lpstr>
      <vt:lpstr>מקור!_ftnref1</vt:lpstr>
      <vt:lpstr>מקור!_ftnref2</vt:lpstr>
      <vt:lpstr>מקור!_ftnref3</vt:lpstr>
      <vt:lpstr>מקור!_ftnref4</vt:lpstr>
      <vt:lpstr>'דירת אימון'!WPrint_Area_W</vt:lpstr>
      <vt:lpstr>'חדר כושר'!WPrint_Area_W</vt:lpstr>
      <vt:lpstr>'חדר סנוזלן'!WPrint_Area_W</vt:lpstr>
      <vt:lpstr>'טיפול באומנויות'!WPrint_Area_W</vt:lpstr>
      <vt:lpstr>'מטבח טיפולי'!WPrint_Area_W</vt:lpstr>
      <vt:lpstr>מקור!WPrint_Area_W</vt:lpstr>
      <vt:lpstr>'מתקני חצר'!WPrint_Area_W</vt:lpstr>
      <vt:lpstr>'סדנאות-מגמות'!WPrint_Area_W</vt:lpstr>
      <vt:lpstr>'פורמט לועדה- סיכום'!WPrint_Area_W</vt:lpstr>
      <vt:lpstr>פיזיותרפיה!WPrint_Area_W</vt:lpstr>
      <vt:lpstr>'פתיח '!WPrint_Area_W</vt:lpstr>
      <vt:lpstr>'ציוד ללקויות ראייה'!WPrint_Area_W</vt:lpstr>
      <vt:lpstr>'ציוד ללקויות שמיעה'!WPrint_Area_W</vt:lpstr>
      <vt:lpstr>'ריפוי בעיסוק'!WPrint_Area_W</vt:lpstr>
      <vt:lpstr>'שאלון-חובה'!WPrint_Area_W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orit</dc:creator>
  <cp:lastModifiedBy>חיה פישגרונד שורץ</cp:lastModifiedBy>
  <cp:lastPrinted>2020-08-05T11:25:49Z</cp:lastPrinted>
  <dcterms:created xsi:type="dcterms:W3CDTF">2018-05-30T07:44:05Z</dcterms:created>
  <dcterms:modified xsi:type="dcterms:W3CDTF">2023-01-04T08:12:45Z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0x01010074E3F86D58734C7AA1EEF000005FC8B6</vt:lpwstr>
  </property>
  <property fmtid="{D5CDD505-2E9C-101B-9397-08002B2CF9AE}" pid="4" name="Order">
    <vt:r8>34200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