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985613\Desktop\קק אקטיביזם\קולות קוראים 2019\תקנים\"/>
    </mc:Choice>
  </mc:AlternateContent>
  <bookViews>
    <workbookView xWindow="0" yWindow="0" windowWidth="28800" windowHeight="11760" tabRatio="906" activeTab="9"/>
  </bookViews>
  <sheets>
    <sheet name="פתיח " sheetId="8" r:id="rId1"/>
    <sheet name="שאלון-חובה" sheetId="9" r:id="rId2"/>
    <sheet name="ציוד כללי" sheetId="3" r:id="rId3"/>
    <sheet name="כיתה-רב נכותי" sheetId="11" r:id="rId4"/>
    <sheet name="כיתה-אוטיזם" sheetId="13" r:id="rId5"/>
    <sheet name="מקור" sheetId="1" state="hidden" r:id="rId6"/>
    <sheet name="פיזיותרפיה" sheetId="4" r:id="rId7"/>
    <sheet name="ריפוי בעיסוק" sheetId="14" r:id="rId8"/>
    <sheet name="קלינאי תקשורת" sheetId="15" r:id="rId9"/>
    <sheet name="חצר" sheetId="5" r:id="rId10"/>
    <sheet name="פורמט לועדה- סיכום" sheetId="17" r:id="rId11"/>
  </sheets>
  <definedNames>
    <definedName name="_ftn2" localSheetId="5">מקור!$B$54</definedName>
    <definedName name="_ftn3" localSheetId="5">מקור!$B$55</definedName>
    <definedName name="_ftn4" localSheetId="5">מקור!$B$56</definedName>
    <definedName name="_ftnref1" localSheetId="5">מקור!$B$10</definedName>
    <definedName name="_ftnref2" localSheetId="5">מקור!$B$14</definedName>
    <definedName name="_ftnref3" localSheetId="5">מקור!$B$21</definedName>
    <definedName name="_ftnref4" localSheetId="5">מקור!$B$46</definedName>
    <definedName name="BedroomType" localSheetId="4">#REF!</definedName>
    <definedName name="BedroomType" localSheetId="3">#REF!</definedName>
    <definedName name="BedroomType" localSheetId="10">#REF!</definedName>
    <definedName name="BedroomType" localSheetId="8">#REF!</definedName>
    <definedName name="BedroomType" localSheetId="7">#REF!</definedName>
    <definedName name="BedroomType">#REF!</definedName>
    <definedName name="_xlnm.Print_Area" localSheetId="9">חצר!$A$1:$Q$45</definedName>
    <definedName name="_xlnm.Print_Area" localSheetId="4">'כיתה-אוטיזם'!$A$1:$U$29</definedName>
    <definedName name="_xlnm.Print_Area" localSheetId="3">'כיתה-רב נכותי'!$A$1:$U$28</definedName>
    <definedName name="_xlnm.Print_Area" localSheetId="5">מקור!$A$40:$O$56</definedName>
    <definedName name="_xlnm.Print_Area" localSheetId="10">'פורמט לועדה- סיכום'!$A$1:$G$34</definedName>
    <definedName name="_xlnm.Print_Area" localSheetId="6">פיזיותרפיה!$A$1:$T$33</definedName>
    <definedName name="_xlnm.Print_Area" localSheetId="0">'פתיח '!$B$2:$M$44</definedName>
    <definedName name="_xlnm.Print_Area" localSheetId="2">'ציוד כללי'!$A$1:$T$20</definedName>
    <definedName name="_xlnm.Print_Area" localSheetId="7">'ריפוי בעיסוק'!$A$1:$T$23</definedName>
    <definedName name="_xlnm.Print_Area" localSheetId="1">'שאלון-חובה'!$B$2:$K$27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7" l="1"/>
  <c r="C6" i="3"/>
  <c r="C7" i="3"/>
  <c r="C5" i="3"/>
  <c r="O24" i="5"/>
  <c r="P24" i="5"/>
  <c r="J24" i="5"/>
  <c r="K7" i="5"/>
  <c r="K8" i="5"/>
  <c r="K9" i="5"/>
  <c r="K10" i="5"/>
  <c r="K11" i="5"/>
  <c r="K12" i="5"/>
  <c r="K16" i="5"/>
  <c r="K17" i="5"/>
  <c r="K18" i="5"/>
  <c r="K19" i="5"/>
  <c r="K20" i="5"/>
  <c r="K21" i="5"/>
  <c r="K22" i="5"/>
  <c r="K23" i="5"/>
  <c r="K14" i="5"/>
  <c r="K15" i="5"/>
  <c r="P16" i="5"/>
  <c r="P17" i="5"/>
  <c r="P18" i="5"/>
  <c r="O9" i="5"/>
  <c r="J13" i="5"/>
  <c r="J25" i="5" s="1"/>
  <c r="D15" i="5"/>
  <c r="P15" i="5" s="1"/>
  <c r="D16" i="5"/>
  <c r="D17" i="5"/>
  <c r="D18" i="5"/>
  <c r="D19" i="5"/>
  <c r="P19" i="5" s="1"/>
  <c r="D20" i="5"/>
  <c r="P20" i="5" s="1"/>
  <c r="D21" i="5"/>
  <c r="P21" i="5" s="1"/>
  <c r="D22" i="5"/>
  <c r="P22" i="5" s="1"/>
  <c r="D23" i="5"/>
  <c r="P23" i="5" s="1"/>
  <c r="D14" i="5"/>
  <c r="P14" i="5" s="1"/>
  <c r="D8" i="5"/>
  <c r="P8" i="5" s="1"/>
  <c r="D9" i="5"/>
  <c r="D10" i="5"/>
  <c r="P10" i="5" s="1"/>
  <c r="D11" i="5"/>
  <c r="P11" i="5" s="1"/>
  <c r="D12" i="5"/>
  <c r="P12" i="5" s="1"/>
  <c r="D7" i="5"/>
  <c r="C25" i="5"/>
  <c r="C24" i="5"/>
  <c r="C13" i="5"/>
  <c r="D24" i="5" l="1"/>
  <c r="P9" i="5"/>
  <c r="D13" i="5"/>
  <c r="J9" i="9"/>
  <c r="J28" i="9" s="1"/>
  <c r="J27" i="9"/>
  <c r="D25" i="5" l="1"/>
  <c r="T27" i="11"/>
  <c r="T26" i="11"/>
  <c r="F6" i="11"/>
  <c r="F27" i="13"/>
  <c r="F6" i="13"/>
  <c r="F21" i="13"/>
  <c r="M26" i="13"/>
  <c r="S27" i="13"/>
  <c r="M27" i="13"/>
  <c r="T14" i="13"/>
  <c r="R14" i="13"/>
  <c r="S14" i="13" s="1"/>
  <c r="R13" i="13"/>
  <c r="M14" i="13"/>
  <c r="M13" i="13"/>
  <c r="E14" i="13"/>
  <c r="N14" i="13"/>
  <c r="F26" i="13" l="1"/>
  <c r="F25" i="13"/>
  <c r="F24" i="13"/>
  <c r="F23" i="13"/>
  <c r="F22" i="13"/>
  <c r="F20" i="13"/>
  <c r="F19" i="13"/>
  <c r="F18" i="13"/>
  <c r="F17" i="13"/>
  <c r="F16" i="13"/>
  <c r="F15" i="13"/>
  <c r="F14" i="13"/>
  <c r="F13" i="13"/>
  <c r="F12" i="13"/>
  <c r="F11" i="13"/>
  <c r="F10" i="13"/>
  <c r="F9" i="13"/>
  <c r="F8" i="13"/>
  <c r="F7" i="13"/>
  <c r="F26" i="11"/>
  <c r="F25" i="11"/>
  <c r="F24" i="11"/>
  <c r="F23" i="11"/>
  <c r="F22" i="11"/>
  <c r="F21" i="11"/>
  <c r="F20" i="11"/>
  <c r="F19" i="11"/>
  <c r="F18" i="11"/>
  <c r="F17" i="11"/>
  <c r="F16" i="11"/>
  <c r="F15" i="11"/>
  <c r="F14" i="11"/>
  <c r="F13" i="11"/>
  <c r="F12" i="11"/>
  <c r="F11" i="11"/>
  <c r="F10" i="11"/>
  <c r="F9" i="11"/>
  <c r="F8" i="11"/>
  <c r="F7" i="11"/>
  <c r="F3" i="17" l="1"/>
  <c r="C13" i="17"/>
  <c r="C12" i="17"/>
  <c r="C11" i="17"/>
  <c r="C10" i="17"/>
  <c r="C9" i="17"/>
  <c r="C8" i="17"/>
  <c r="C7" i="17"/>
  <c r="C6" i="17"/>
  <c r="C5" i="17"/>
  <c r="O23" i="5"/>
  <c r="O22" i="5"/>
  <c r="O21" i="5"/>
  <c r="O20" i="5"/>
  <c r="O19" i="5"/>
  <c r="O18" i="5"/>
  <c r="O17" i="5"/>
  <c r="O16" i="5"/>
  <c r="O15" i="5"/>
  <c r="O14" i="5"/>
  <c r="O12" i="5"/>
  <c r="O11" i="5"/>
  <c r="O10" i="5"/>
  <c r="O8" i="5"/>
  <c r="O7" i="5"/>
  <c r="L16" i="15"/>
  <c r="L28" i="15" s="1"/>
  <c r="M28" i="15" s="1"/>
  <c r="L15" i="15"/>
  <c r="S27" i="15"/>
  <c r="S26" i="15"/>
  <c r="S25" i="15"/>
  <c r="S24" i="15"/>
  <c r="S23" i="15"/>
  <c r="S22" i="15"/>
  <c r="S21" i="15"/>
  <c r="S20" i="15"/>
  <c r="S19" i="15"/>
  <c r="S18" i="15"/>
  <c r="S17" i="15"/>
  <c r="S15" i="15"/>
  <c r="S14" i="15"/>
  <c r="S13" i="15"/>
  <c r="S12" i="15"/>
  <c r="S11" i="15"/>
  <c r="S10" i="15"/>
  <c r="S9" i="15"/>
  <c r="S8" i="15"/>
  <c r="S7" i="15"/>
  <c r="M27" i="15"/>
  <c r="M26" i="15"/>
  <c r="M25" i="15"/>
  <c r="M24" i="15"/>
  <c r="M23" i="15"/>
  <c r="M22" i="15"/>
  <c r="M21" i="15"/>
  <c r="M20" i="15"/>
  <c r="M19" i="15"/>
  <c r="M18" i="15"/>
  <c r="M17" i="15"/>
  <c r="M15" i="15"/>
  <c r="M14" i="15"/>
  <c r="M13" i="15"/>
  <c r="M12" i="15"/>
  <c r="M11" i="15"/>
  <c r="M10" i="15"/>
  <c r="M9" i="15"/>
  <c r="M8" i="15"/>
  <c r="M7" i="15"/>
  <c r="L6" i="15"/>
  <c r="M6" i="15" s="1"/>
  <c r="E6" i="15"/>
  <c r="S19" i="14"/>
  <c r="S18" i="14"/>
  <c r="S17" i="14"/>
  <c r="S16" i="14"/>
  <c r="S15" i="14"/>
  <c r="S14" i="14"/>
  <c r="S13" i="14"/>
  <c r="S12" i="14"/>
  <c r="S11" i="14"/>
  <c r="S10" i="14"/>
  <c r="S9" i="14"/>
  <c r="S8" i="14"/>
  <c r="S7" i="14"/>
  <c r="E20" i="14"/>
  <c r="Q13" i="4"/>
  <c r="Q14" i="4"/>
  <c r="T24" i="13"/>
  <c r="N25" i="13"/>
  <c r="N24" i="13"/>
  <c r="N23" i="13"/>
  <c r="N22" i="13"/>
  <c r="N21" i="13"/>
  <c r="N20" i="13"/>
  <c r="N19" i="13"/>
  <c r="N18" i="13"/>
  <c r="N17" i="13"/>
  <c r="N16" i="13"/>
  <c r="N15" i="13"/>
  <c r="N13" i="13"/>
  <c r="N12" i="13"/>
  <c r="N11" i="13"/>
  <c r="N10" i="13"/>
  <c r="T21" i="13"/>
  <c r="E26" i="13"/>
  <c r="E25" i="13"/>
  <c r="E24" i="13"/>
  <c r="E23" i="13"/>
  <c r="E22" i="13"/>
  <c r="E21" i="13"/>
  <c r="E12" i="13"/>
  <c r="E11" i="13"/>
  <c r="T25" i="13"/>
  <c r="T23" i="13"/>
  <c r="T22" i="13"/>
  <c r="T20" i="13"/>
  <c r="T19" i="13"/>
  <c r="T18" i="13"/>
  <c r="T17" i="13"/>
  <c r="T16" i="13"/>
  <c r="T15" i="13"/>
  <c r="T12" i="13"/>
  <c r="T11" i="13"/>
  <c r="T10" i="13"/>
  <c r="N26" i="11"/>
  <c r="N25" i="11"/>
  <c r="N24" i="11"/>
  <c r="N23" i="11"/>
  <c r="N22" i="11"/>
  <c r="N21" i="11"/>
  <c r="N20" i="11"/>
  <c r="N19" i="11"/>
  <c r="N18" i="11"/>
  <c r="N17" i="11"/>
  <c r="N16" i="11"/>
  <c r="N15" i="11"/>
  <c r="N14" i="11"/>
  <c r="N13" i="11"/>
  <c r="N12" i="11"/>
  <c r="N11" i="11"/>
  <c r="N10" i="11"/>
  <c r="N9" i="11"/>
  <c r="N8" i="11"/>
  <c r="N7" i="11"/>
  <c r="T7" i="11"/>
  <c r="T8" i="11"/>
  <c r="T9" i="11"/>
  <c r="T10" i="11"/>
  <c r="T11" i="11"/>
  <c r="T12" i="11"/>
  <c r="T13" i="11"/>
  <c r="T14" i="11"/>
  <c r="T15" i="11"/>
  <c r="T16" i="11"/>
  <c r="T17" i="11"/>
  <c r="T18" i="11"/>
  <c r="T19" i="11"/>
  <c r="T20" i="11"/>
  <c r="T21" i="11"/>
  <c r="T22" i="11"/>
  <c r="T23" i="11"/>
  <c r="T24" i="11"/>
  <c r="T25" i="11"/>
  <c r="M6" i="11"/>
  <c r="N6" i="11" s="1"/>
  <c r="E27" i="11"/>
  <c r="Q5" i="3"/>
  <c r="L5" i="3"/>
  <c r="E5" i="3"/>
  <c r="O13" i="5" l="1"/>
  <c r="O25" i="5" s="1"/>
  <c r="P7" i="5"/>
  <c r="M16" i="15"/>
  <c r="F27" i="11"/>
  <c r="C22" i="17" l="1"/>
  <c r="C21" i="17"/>
  <c r="C20" i="17"/>
  <c r="C19" i="17"/>
  <c r="C18" i="17"/>
  <c r="K25" i="5"/>
  <c r="C28" i="17"/>
  <c r="E18" i="3"/>
  <c r="E17" i="3"/>
  <c r="E16" i="3"/>
  <c r="E15" i="3"/>
  <c r="E14" i="3"/>
  <c r="E13" i="3"/>
  <c r="E12" i="3"/>
  <c r="E11" i="3"/>
  <c r="E10" i="3"/>
  <c r="E9" i="3"/>
  <c r="E8" i="3"/>
  <c r="E7" i="3"/>
  <c r="E6" i="3"/>
  <c r="Q7" i="3"/>
  <c r="R7" i="3" s="1"/>
  <c r="L7" i="3"/>
  <c r="Q6" i="3"/>
  <c r="R6" i="3" s="1"/>
  <c r="L6" i="3"/>
  <c r="R5" i="3"/>
  <c r="L8" i="3"/>
  <c r="M6" i="3" l="1"/>
  <c r="M7" i="3"/>
  <c r="E19" i="3"/>
  <c r="S6" i="3"/>
  <c r="S5" i="3"/>
  <c r="M5" i="3"/>
  <c r="D23" i="17"/>
  <c r="C29" i="17"/>
  <c r="C30" i="17" s="1"/>
  <c r="S7" i="3"/>
  <c r="P25" i="5"/>
  <c r="J21" i="9" l="1"/>
  <c r="J15" i="9"/>
  <c r="I30" i="4" l="1"/>
  <c r="Q6" i="4" l="1"/>
  <c r="E6" i="11" l="1"/>
  <c r="L9" i="15" l="1"/>
  <c r="Q27" i="15"/>
  <c r="R27" i="15" s="1"/>
  <c r="L27" i="15"/>
  <c r="Q26" i="15"/>
  <c r="R26" i="15" s="1"/>
  <c r="L26" i="15"/>
  <c r="Q25" i="15"/>
  <c r="R25" i="15" s="1"/>
  <c r="L25" i="15"/>
  <c r="Q24" i="15"/>
  <c r="R24" i="15" s="1"/>
  <c r="L24" i="15"/>
  <c r="Q23" i="15"/>
  <c r="R23" i="15" s="1"/>
  <c r="L23" i="15"/>
  <c r="Q22" i="15"/>
  <c r="R22" i="15" s="1"/>
  <c r="L22" i="15"/>
  <c r="Q21" i="15"/>
  <c r="R21" i="15" s="1"/>
  <c r="L21" i="15"/>
  <c r="Q20" i="15"/>
  <c r="R20" i="15" s="1"/>
  <c r="L20" i="15"/>
  <c r="Q19" i="15"/>
  <c r="R19" i="15" s="1"/>
  <c r="L19" i="15"/>
  <c r="Q18" i="15"/>
  <c r="R18" i="15" s="1"/>
  <c r="L18" i="15"/>
  <c r="Q17" i="15"/>
  <c r="R17" i="15" s="1"/>
  <c r="L17" i="15"/>
  <c r="Q16" i="15"/>
  <c r="R16" i="15" s="1"/>
  <c r="Q15" i="15"/>
  <c r="R15" i="15" s="1"/>
  <c r="Q14" i="15"/>
  <c r="R14" i="15" s="1"/>
  <c r="L14" i="15"/>
  <c r="Q13" i="15"/>
  <c r="R13" i="15" s="1"/>
  <c r="L13" i="15"/>
  <c r="Q12" i="15"/>
  <c r="R12" i="15" s="1"/>
  <c r="L12" i="15"/>
  <c r="Q11" i="15"/>
  <c r="R11" i="15" s="1"/>
  <c r="L11" i="15"/>
  <c r="Q10" i="15"/>
  <c r="R10" i="15" s="1"/>
  <c r="L10" i="15"/>
  <c r="Q9" i="15"/>
  <c r="R9" i="15" s="1"/>
  <c r="Q8" i="15"/>
  <c r="R8" i="15" s="1"/>
  <c r="L8" i="15"/>
  <c r="Q7" i="15"/>
  <c r="R7" i="15" s="1"/>
  <c r="L7" i="15"/>
  <c r="Q6" i="15"/>
  <c r="R6" i="15" s="1"/>
  <c r="S6" i="15" s="1"/>
  <c r="E27" i="15"/>
  <c r="E26" i="15"/>
  <c r="E25" i="15"/>
  <c r="E24" i="15"/>
  <c r="E23" i="15"/>
  <c r="E22" i="15"/>
  <c r="E21" i="15"/>
  <c r="E20" i="15"/>
  <c r="E19" i="15"/>
  <c r="E18" i="15"/>
  <c r="E17" i="15"/>
  <c r="E16" i="15"/>
  <c r="E15" i="15"/>
  <c r="E14" i="15"/>
  <c r="E13" i="15"/>
  <c r="E12" i="15"/>
  <c r="E11" i="15"/>
  <c r="E10" i="15"/>
  <c r="E9" i="15"/>
  <c r="E8" i="15"/>
  <c r="E7" i="15"/>
  <c r="Q19" i="14"/>
  <c r="L7" i="14"/>
  <c r="M7" i="14" s="1"/>
  <c r="L6" i="14"/>
  <c r="M6" i="14" s="1"/>
  <c r="R19" i="14"/>
  <c r="L19" i="14"/>
  <c r="M19" i="14" s="1"/>
  <c r="Q18" i="14"/>
  <c r="R18" i="14" s="1"/>
  <c r="L18" i="14"/>
  <c r="M18" i="14" s="1"/>
  <c r="Q17" i="14"/>
  <c r="R17" i="14" s="1"/>
  <c r="L17" i="14"/>
  <c r="M17" i="14" s="1"/>
  <c r="Q16" i="14"/>
  <c r="R16" i="14" s="1"/>
  <c r="L16" i="14"/>
  <c r="M16" i="14" s="1"/>
  <c r="Q15" i="14"/>
  <c r="R15" i="14" s="1"/>
  <c r="L15" i="14"/>
  <c r="M15" i="14" s="1"/>
  <c r="Q14" i="14"/>
  <c r="R14" i="14" s="1"/>
  <c r="L14" i="14"/>
  <c r="M14" i="14" s="1"/>
  <c r="Q13" i="14"/>
  <c r="R13" i="14" s="1"/>
  <c r="L13" i="14"/>
  <c r="M13" i="14" s="1"/>
  <c r="Q12" i="14"/>
  <c r="R12" i="14" s="1"/>
  <c r="L12" i="14"/>
  <c r="M12" i="14" s="1"/>
  <c r="Q11" i="14"/>
  <c r="R11" i="14" s="1"/>
  <c r="L11" i="14"/>
  <c r="M11" i="14" s="1"/>
  <c r="Q10" i="14"/>
  <c r="R10" i="14" s="1"/>
  <c r="L10" i="14"/>
  <c r="M10" i="14" s="1"/>
  <c r="Q9" i="14"/>
  <c r="R9" i="14" s="1"/>
  <c r="L9" i="14"/>
  <c r="M9" i="14" s="1"/>
  <c r="Q8" i="14"/>
  <c r="R8" i="14" s="1"/>
  <c r="L8" i="14"/>
  <c r="Q7" i="14"/>
  <c r="R7" i="14" s="1"/>
  <c r="Q6" i="14"/>
  <c r="R6" i="14" s="1"/>
  <c r="S6" i="14" s="1"/>
  <c r="E19" i="14"/>
  <c r="E18" i="14"/>
  <c r="E17" i="14"/>
  <c r="E16" i="14"/>
  <c r="E15" i="14"/>
  <c r="E14" i="14"/>
  <c r="E13" i="14"/>
  <c r="E12" i="14"/>
  <c r="E11" i="14"/>
  <c r="E10" i="14"/>
  <c r="E9" i="14"/>
  <c r="E8" i="14"/>
  <c r="E7" i="14"/>
  <c r="E6" i="14"/>
  <c r="L6" i="4"/>
  <c r="Q29" i="4"/>
  <c r="R29" i="4" s="1"/>
  <c r="L29" i="4"/>
  <c r="M29" i="4" s="1"/>
  <c r="Q28" i="4"/>
  <c r="R28" i="4" s="1"/>
  <c r="L28" i="4"/>
  <c r="M28" i="4" s="1"/>
  <c r="Q27" i="4"/>
  <c r="R27" i="4" s="1"/>
  <c r="L27" i="4"/>
  <c r="M27" i="4" s="1"/>
  <c r="Q26" i="4"/>
  <c r="R26" i="4" s="1"/>
  <c r="S26" i="4" s="1"/>
  <c r="L26" i="4"/>
  <c r="M26" i="4" s="1"/>
  <c r="Q25" i="4"/>
  <c r="R25" i="4" s="1"/>
  <c r="S25" i="4" s="1"/>
  <c r="L25" i="4"/>
  <c r="M25" i="4" s="1"/>
  <c r="Q24" i="4"/>
  <c r="R24" i="4" s="1"/>
  <c r="L24" i="4"/>
  <c r="M24" i="4" s="1"/>
  <c r="Q23" i="4"/>
  <c r="R23" i="4" s="1"/>
  <c r="S23" i="4" s="1"/>
  <c r="L23" i="4"/>
  <c r="M23" i="4" s="1"/>
  <c r="Q22" i="4"/>
  <c r="R22" i="4" s="1"/>
  <c r="L22" i="4"/>
  <c r="M22" i="4" s="1"/>
  <c r="Q21" i="4"/>
  <c r="R21" i="4" s="1"/>
  <c r="L21" i="4"/>
  <c r="M21" i="4" s="1"/>
  <c r="Q20" i="4"/>
  <c r="R20" i="4" s="1"/>
  <c r="L20" i="4"/>
  <c r="M20" i="4" s="1"/>
  <c r="Q19" i="4"/>
  <c r="R19" i="4" s="1"/>
  <c r="S19" i="4" s="1"/>
  <c r="L19" i="4"/>
  <c r="M19" i="4" s="1"/>
  <c r="Q18" i="4"/>
  <c r="R18" i="4" s="1"/>
  <c r="L18" i="4"/>
  <c r="M18" i="4" s="1"/>
  <c r="Q17" i="4"/>
  <c r="R17" i="4" s="1"/>
  <c r="L17" i="4"/>
  <c r="M17" i="4" s="1"/>
  <c r="Q16" i="4"/>
  <c r="R16" i="4" s="1"/>
  <c r="L16" i="4"/>
  <c r="M16" i="4" s="1"/>
  <c r="Q15" i="4"/>
  <c r="R15" i="4" s="1"/>
  <c r="S15" i="4" s="1"/>
  <c r="L15" i="4"/>
  <c r="M15" i="4" s="1"/>
  <c r="R14" i="4"/>
  <c r="L14" i="4"/>
  <c r="M14" i="4" s="1"/>
  <c r="R13" i="4"/>
  <c r="L13" i="4"/>
  <c r="M13" i="4" s="1"/>
  <c r="Q12" i="4"/>
  <c r="R12" i="4" s="1"/>
  <c r="L12" i="4"/>
  <c r="M12" i="4" s="1"/>
  <c r="Q11" i="4"/>
  <c r="R11" i="4" s="1"/>
  <c r="S11" i="4" s="1"/>
  <c r="L11" i="4"/>
  <c r="M11" i="4" s="1"/>
  <c r="Q10" i="4"/>
  <c r="R10" i="4" s="1"/>
  <c r="L10" i="4"/>
  <c r="M10" i="4" s="1"/>
  <c r="Q9" i="4"/>
  <c r="R9" i="4" s="1"/>
  <c r="S9" i="4" s="1"/>
  <c r="L9" i="4"/>
  <c r="M9" i="4" s="1"/>
  <c r="Q8" i="4"/>
  <c r="R8" i="4" s="1"/>
  <c r="L8" i="4"/>
  <c r="Q7" i="4"/>
  <c r="R7" i="4" s="1"/>
  <c r="S7" i="4" s="1"/>
  <c r="L7" i="4"/>
  <c r="R6" i="4"/>
  <c r="E29" i="4"/>
  <c r="E28" i="4"/>
  <c r="E27" i="4"/>
  <c r="E26" i="4"/>
  <c r="E25" i="4"/>
  <c r="E24" i="4"/>
  <c r="E23" i="4"/>
  <c r="E22" i="4"/>
  <c r="E21" i="4"/>
  <c r="E20" i="4"/>
  <c r="E19" i="4"/>
  <c r="E18" i="4"/>
  <c r="E17" i="4"/>
  <c r="E16" i="4"/>
  <c r="E15" i="4"/>
  <c r="E14" i="4"/>
  <c r="E13" i="4"/>
  <c r="E12" i="4"/>
  <c r="E11" i="4"/>
  <c r="E10" i="4"/>
  <c r="E9" i="4"/>
  <c r="E8" i="4"/>
  <c r="E7" i="4"/>
  <c r="E6" i="4"/>
  <c r="M6" i="13"/>
  <c r="N6" i="13" s="1"/>
  <c r="R26" i="13"/>
  <c r="S26" i="13" s="1"/>
  <c r="T26" i="13" s="1"/>
  <c r="N26" i="13"/>
  <c r="R25" i="13"/>
  <c r="S25" i="13" s="1"/>
  <c r="M25" i="13"/>
  <c r="R24" i="13"/>
  <c r="S24" i="13" s="1"/>
  <c r="M24" i="13"/>
  <c r="R23" i="13"/>
  <c r="S23" i="13" s="1"/>
  <c r="M23" i="13"/>
  <c r="R22" i="13"/>
  <c r="S22" i="13" s="1"/>
  <c r="M22" i="13"/>
  <c r="R21" i="13"/>
  <c r="S21" i="13" s="1"/>
  <c r="M21" i="13"/>
  <c r="R20" i="13"/>
  <c r="S20" i="13" s="1"/>
  <c r="M20" i="13"/>
  <c r="R19" i="13"/>
  <c r="S19" i="13" s="1"/>
  <c r="M19" i="13"/>
  <c r="R18" i="13"/>
  <c r="S18" i="13" s="1"/>
  <c r="M18" i="13"/>
  <c r="R17" i="13"/>
  <c r="S17" i="13" s="1"/>
  <c r="M17" i="13"/>
  <c r="R16" i="13"/>
  <c r="S16" i="13" s="1"/>
  <c r="M16" i="13"/>
  <c r="S15" i="13"/>
  <c r="R15" i="13"/>
  <c r="M15" i="13"/>
  <c r="S13" i="13"/>
  <c r="T13" i="13" s="1"/>
  <c r="S12" i="13"/>
  <c r="R12" i="13"/>
  <c r="M12" i="13"/>
  <c r="S11" i="13"/>
  <c r="R11" i="13"/>
  <c r="M11" i="13"/>
  <c r="R10" i="13"/>
  <c r="S10" i="13" s="1"/>
  <c r="M10" i="13"/>
  <c r="R9" i="13"/>
  <c r="S9" i="13" s="1"/>
  <c r="T9" i="13" s="1"/>
  <c r="M9" i="13"/>
  <c r="N9" i="13" s="1"/>
  <c r="R8" i="13"/>
  <c r="S8" i="13" s="1"/>
  <c r="T8" i="13" s="1"/>
  <c r="M8" i="13"/>
  <c r="N8" i="13" s="1"/>
  <c r="R7" i="13"/>
  <c r="S7" i="13" s="1"/>
  <c r="T7" i="13" s="1"/>
  <c r="M7" i="13"/>
  <c r="N7" i="13" s="1"/>
  <c r="R6" i="13"/>
  <c r="S6" i="13" s="1"/>
  <c r="T6" i="13" s="1"/>
  <c r="R28" i="15" l="1"/>
  <c r="P31" i="15" s="1"/>
  <c r="D22" i="17"/>
  <c r="S16" i="15"/>
  <c r="S28" i="4"/>
  <c r="M8" i="4"/>
  <c r="S21" i="4"/>
  <c r="E30" i="4"/>
  <c r="S6" i="4"/>
  <c r="S8" i="4"/>
  <c r="S27" i="4"/>
  <c r="S29" i="4"/>
  <c r="S13" i="4"/>
  <c r="S17" i="4"/>
  <c r="M7" i="4"/>
  <c r="S10" i="4"/>
  <c r="S12" i="4"/>
  <c r="S14" i="4"/>
  <c r="S16" i="4"/>
  <c r="S18" i="4"/>
  <c r="S20" i="4"/>
  <c r="S22" i="4"/>
  <c r="S24" i="4"/>
  <c r="M6" i="4"/>
  <c r="L20" i="14"/>
  <c r="M20" i="14" s="1"/>
  <c r="N27" i="13"/>
  <c r="E28" i="15"/>
  <c r="M8" i="14"/>
  <c r="R20" i="14"/>
  <c r="L30" i="4"/>
  <c r="R30" i="4"/>
  <c r="T27" i="13"/>
  <c r="R6" i="11"/>
  <c r="S6" i="11" s="1"/>
  <c r="T6" i="11" s="1"/>
  <c r="R26" i="11"/>
  <c r="S26" i="11" s="1"/>
  <c r="R25" i="11"/>
  <c r="S25" i="11" s="1"/>
  <c r="R24" i="11"/>
  <c r="S24" i="11" s="1"/>
  <c r="R23" i="11"/>
  <c r="S23" i="11" s="1"/>
  <c r="R22" i="11"/>
  <c r="S22" i="11" s="1"/>
  <c r="R21" i="11"/>
  <c r="S21" i="11" s="1"/>
  <c r="R20" i="11"/>
  <c r="S20" i="11" s="1"/>
  <c r="R19" i="11"/>
  <c r="S19" i="11" s="1"/>
  <c r="R18" i="11"/>
  <c r="S18" i="11" s="1"/>
  <c r="R17" i="11"/>
  <c r="S17" i="11" s="1"/>
  <c r="R16" i="11"/>
  <c r="S16" i="11" s="1"/>
  <c r="R15" i="11"/>
  <c r="S15" i="11" s="1"/>
  <c r="R14" i="11"/>
  <c r="S14" i="11" s="1"/>
  <c r="R13" i="11"/>
  <c r="S13" i="11" s="1"/>
  <c r="M26" i="11"/>
  <c r="M25" i="11"/>
  <c r="M17" i="11"/>
  <c r="M18" i="11"/>
  <c r="M19" i="11"/>
  <c r="M20" i="11"/>
  <c r="M21" i="11"/>
  <c r="M22" i="11"/>
  <c r="M23" i="11"/>
  <c r="M24" i="11"/>
  <c r="M16" i="11"/>
  <c r="M15" i="11"/>
  <c r="M14" i="11"/>
  <c r="M13" i="11"/>
  <c r="M12" i="11"/>
  <c r="R12" i="11"/>
  <c r="S12" i="11" s="1"/>
  <c r="R11" i="11"/>
  <c r="S11" i="11" s="1"/>
  <c r="M11" i="11"/>
  <c r="R10" i="11"/>
  <c r="S10" i="11" s="1"/>
  <c r="M10" i="11"/>
  <c r="R9" i="11"/>
  <c r="S9" i="11" s="1"/>
  <c r="M9" i="11"/>
  <c r="R8" i="11"/>
  <c r="S8" i="11" s="1"/>
  <c r="M8" i="11"/>
  <c r="R7" i="11"/>
  <c r="S7" i="11" s="1"/>
  <c r="M7" i="11"/>
  <c r="S28" i="15" l="1"/>
  <c r="P23" i="14"/>
  <c r="D21" i="17" s="1"/>
  <c r="S20" i="14"/>
  <c r="P33" i="4"/>
  <c r="D20" i="17" s="1"/>
  <c r="S30" i="4"/>
  <c r="M30" i="4"/>
  <c r="D19" i="17"/>
  <c r="S27" i="11"/>
  <c r="M27" i="11"/>
  <c r="N27" i="11" s="1"/>
  <c r="E10" i="11"/>
  <c r="E26" i="11"/>
  <c r="E25" i="11"/>
  <c r="E24" i="11"/>
  <c r="E23" i="11"/>
  <c r="E22" i="11"/>
  <c r="E21" i="11"/>
  <c r="E20" i="11"/>
  <c r="E19" i="11"/>
  <c r="E18" i="11"/>
  <c r="E17" i="11"/>
  <c r="E16" i="11"/>
  <c r="E15" i="11"/>
  <c r="E14" i="11"/>
  <c r="E13" i="11"/>
  <c r="E12" i="11"/>
  <c r="E11" i="11"/>
  <c r="E9" i="11"/>
  <c r="E8" i="11"/>
  <c r="E7" i="11"/>
  <c r="D18" i="17" l="1"/>
  <c r="Q18" i="3"/>
  <c r="R18" i="3" s="1"/>
  <c r="S18" i="3" s="1"/>
  <c r="Q17" i="3"/>
  <c r="R17" i="3" s="1"/>
  <c r="S17" i="3" s="1"/>
  <c r="Q16" i="3"/>
  <c r="R16" i="3" s="1"/>
  <c r="S16" i="3" s="1"/>
  <c r="Q15" i="3"/>
  <c r="R15" i="3" s="1"/>
  <c r="Q14" i="3"/>
  <c r="R14" i="3" s="1"/>
  <c r="S14" i="3" s="1"/>
  <c r="Q13" i="3"/>
  <c r="R13" i="3" s="1"/>
  <c r="Q12" i="3"/>
  <c r="R12" i="3" s="1"/>
  <c r="S12" i="3" s="1"/>
  <c r="Q11" i="3"/>
  <c r="R11" i="3" s="1"/>
  <c r="Q10" i="3"/>
  <c r="R10" i="3" s="1"/>
  <c r="S10" i="3" s="1"/>
  <c r="Q9" i="3"/>
  <c r="R9" i="3" s="1"/>
  <c r="Q8" i="3"/>
  <c r="R8" i="3" s="1"/>
  <c r="L18" i="3"/>
  <c r="M18" i="3" s="1"/>
  <c r="L15" i="3"/>
  <c r="M15" i="3" s="1"/>
  <c r="L17" i="3"/>
  <c r="M17" i="3" s="1"/>
  <c r="L16" i="3"/>
  <c r="M16" i="3" s="1"/>
  <c r="L14" i="3"/>
  <c r="M14" i="3" s="1"/>
  <c r="L13" i="3"/>
  <c r="L12" i="3"/>
  <c r="M12" i="3" s="1"/>
  <c r="L11" i="3"/>
  <c r="M11" i="3" s="1"/>
  <c r="L10" i="3"/>
  <c r="M10" i="3" s="1"/>
  <c r="L9" i="3"/>
  <c r="M9" i="3" s="1"/>
  <c r="E19" i="13"/>
  <c r="E18" i="13"/>
  <c r="E17" i="13"/>
  <c r="E16" i="13"/>
  <c r="E15" i="13"/>
  <c r="E13" i="13"/>
  <c r="E10" i="13"/>
  <c r="E9" i="13"/>
  <c r="E8" i="13"/>
  <c r="E7" i="13"/>
  <c r="E6" i="13"/>
  <c r="R19" i="3" l="1"/>
  <c r="D17" i="17" s="1"/>
  <c r="D24" i="17" s="1"/>
  <c r="D28" i="17" s="1"/>
  <c r="M13" i="3"/>
  <c r="L19" i="3"/>
  <c r="M19" i="3" s="1"/>
  <c r="E27" i="13"/>
  <c r="S15" i="3"/>
  <c r="M8" i="3"/>
  <c r="S19" i="3" l="1"/>
  <c r="XFD19" i="3" s="1"/>
  <c r="D29" i="17"/>
  <c r="D30" i="17"/>
  <c r="S13" i="3"/>
  <c r="S11" i="3"/>
  <c r="S9" i="3"/>
  <c r="S8" i="3"/>
  <c r="D73" i="1" l="1"/>
  <c r="D71" i="1"/>
  <c r="D69" i="1"/>
  <c r="D70" i="1"/>
  <c r="D72" i="1"/>
  <c r="D68" i="1"/>
  <c r="D67" i="1"/>
  <c r="D66" i="1"/>
  <c r="D65" i="1"/>
  <c r="D64" i="1"/>
  <c r="D60" i="1"/>
</calcChain>
</file>

<file path=xl/sharedStrings.xml><?xml version="1.0" encoding="utf-8"?>
<sst xmlns="http://schemas.openxmlformats.org/spreadsheetml/2006/main" count="692" uniqueCount="368">
  <si>
    <t>תקן הצטידות מעונות יום שיקומיים</t>
  </si>
  <si>
    <r>
      <t>1.</t>
    </r>
    <r>
      <rPr>
        <b/>
        <sz val="7"/>
        <color theme="1"/>
        <rFont val="Times New Roman"/>
        <family val="1"/>
      </rPr>
      <t xml:space="preserve">      </t>
    </r>
    <r>
      <rPr>
        <b/>
        <u/>
        <sz val="12"/>
        <color theme="1"/>
        <rFont val="Arial"/>
        <family val="2"/>
      </rPr>
      <t xml:space="preserve">רקע כללי </t>
    </r>
  </si>
  <si>
    <t>1.1. כל גוף העומד בקריטריונים להגשת בקשת סיוע מהקרן לפיתוח שירותים לנכים[1], רשאי להגיש בקשה לסיוע מהקרן וכל בקשה תבדק לגופו של עניין.</t>
  </si>
  <si>
    <r>
      <t>1.3.</t>
    </r>
    <r>
      <rPr>
        <sz val="7"/>
        <color theme="1"/>
        <rFont val="Times New Roman"/>
        <family val="1"/>
      </rPr>
      <t xml:space="preserve"> </t>
    </r>
    <r>
      <rPr>
        <sz val="12"/>
        <color theme="1"/>
        <rFont val="Arial"/>
        <family val="2"/>
      </rPr>
      <t>הסיוע של הקרן בהצטיידות מתמקד בציוד טיפולי בכיתות האם, בחדרי הטיפול ובחצר. הסיוע אינו כולל ציוד מטבח וציוד משרדי.</t>
    </r>
  </si>
  <si>
    <t xml:space="preserve">1.4. התקן מסתמך על תקנות מעונות יום שיקומיים (רישוי, סל שירותים לפעוטות עם מוגבלות ותנאי טיפול בהם), תשס"ח-2008, ותקנות התאמות נגישות כיום[2]. </t>
  </si>
  <si>
    <r>
      <t>2.</t>
    </r>
    <r>
      <rPr>
        <b/>
        <sz val="7"/>
        <color theme="1"/>
        <rFont val="Times New Roman"/>
        <family val="1"/>
      </rPr>
      <t xml:space="preserve">      </t>
    </r>
    <r>
      <rPr>
        <b/>
        <u/>
        <sz val="12"/>
        <color theme="1"/>
        <rFont val="Arial"/>
        <family val="2"/>
      </rPr>
      <t>תנאים מקדימים לרכישת ציוד שיקומי</t>
    </r>
  </si>
  <si>
    <r>
      <t>2.1.</t>
    </r>
    <r>
      <rPr>
        <sz val="7"/>
        <color theme="1"/>
        <rFont val="Times New Roman"/>
        <family val="1"/>
      </rPr>
      <t xml:space="preserve"> </t>
    </r>
    <r>
      <rPr>
        <sz val="12"/>
        <color theme="1"/>
        <rFont val="Arial"/>
        <family val="2"/>
      </rPr>
      <t>על המעון לעמוד בדרישות המשרדים ובתקנות הנגישות למבנה ייעודי.</t>
    </r>
  </si>
  <si>
    <r>
      <t>2.2.</t>
    </r>
    <r>
      <rPr>
        <sz val="7"/>
        <color theme="1"/>
        <rFont val="Times New Roman"/>
        <family val="1"/>
      </rPr>
      <t xml:space="preserve"> </t>
    </r>
    <r>
      <rPr>
        <sz val="12"/>
        <color theme="1"/>
        <rFont val="Arial"/>
        <family val="2"/>
      </rPr>
      <t xml:space="preserve">גודל חללי המעון לא יפחתו מהמינימום שנקבע בתקנות מעונות היום השיקומיים. </t>
    </r>
  </si>
  <si>
    <r>
      <t>2.3.</t>
    </r>
    <r>
      <rPr>
        <sz val="7"/>
        <color theme="1"/>
        <rFont val="Times New Roman"/>
        <family val="1"/>
      </rPr>
      <t xml:space="preserve"> </t>
    </r>
    <r>
      <rPr>
        <sz val="12"/>
        <color theme="1"/>
        <rFont val="Arial"/>
        <family val="2"/>
      </rPr>
      <t xml:space="preserve">במעון חייבים להיות מרחבי טיפול בהתאם לגודל המעון. (תואמים את היקף המשרות, מטפלים, וילדים) </t>
    </r>
  </si>
  <si>
    <t xml:space="preserve">2.4. במעון תנאים אקוסטיים מתאימים ובידוד מרעשים, כולל אלמנטים נדרשים עפ"י תנאי הסביבה[3]. </t>
  </si>
  <si>
    <r>
      <t>2.5.</t>
    </r>
    <r>
      <rPr>
        <sz val="7"/>
        <color theme="1"/>
        <rFont val="Times New Roman"/>
        <family val="1"/>
      </rPr>
      <t xml:space="preserve"> </t>
    </r>
    <r>
      <rPr>
        <sz val="12"/>
        <color theme="1"/>
        <rFont val="Arial"/>
        <family val="2"/>
      </rPr>
      <t xml:space="preserve">נדרש מקום לאחסון הציוד השיקומי. </t>
    </r>
  </si>
  <si>
    <r>
      <t>2.6.</t>
    </r>
    <r>
      <rPr>
        <sz val="7"/>
        <color theme="1"/>
        <rFont val="Times New Roman"/>
        <family val="1"/>
      </rPr>
      <t xml:space="preserve"> </t>
    </r>
    <r>
      <rPr>
        <sz val="12"/>
        <color theme="1"/>
        <rFont val="Arial"/>
        <family val="2"/>
      </rPr>
      <t>השימוש בציוד השיקומי יעשה בהנחיית עובד מקצועות הבריאות ובאחריותו המקצועית.</t>
    </r>
  </si>
  <si>
    <r>
      <t>2.7.</t>
    </r>
    <r>
      <rPr>
        <sz val="7"/>
        <color theme="1"/>
        <rFont val="Times New Roman"/>
        <family val="1"/>
      </rPr>
      <t xml:space="preserve"> </t>
    </r>
    <r>
      <rPr>
        <sz val="12"/>
        <color theme="1"/>
        <rFont val="Arial"/>
        <family val="2"/>
      </rPr>
      <t>תינתן עדיפות לרכישת ציוד תוצרת הארץ.</t>
    </r>
  </si>
  <si>
    <r>
      <t>2.8.</t>
    </r>
    <r>
      <rPr>
        <sz val="7"/>
        <color theme="1"/>
        <rFont val="Times New Roman"/>
        <family val="1"/>
      </rPr>
      <t xml:space="preserve"> </t>
    </r>
    <r>
      <rPr>
        <sz val="12"/>
        <color theme="1"/>
        <rFont val="Arial"/>
        <family val="2"/>
      </rPr>
      <t>מקום לאחסון כסאות הסעה.</t>
    </r>
  </si>
  <si>
    <r>
      <t>3.</t>
    </r>
    <r>
      <rPr>
        <b/>
        <sz val="7"/>
        <color theme="1"/>
        <rFont val="Times New Roman"/>
        <family val="1"/>
      </rPr>
      <t xml:space="preserve">      </t>
    </r>
    <r>
      <rPr>
        <b/>
        <u/>
        <sz val="12"/>
        <color theme="1"/>
        <rFont val="Arial"/>
        <family val="2"/>
      </rPr>
      <t>חישוב תקציב עפ"י אפיון המעון וחללי המבנה</t>
    </r>
  </si>
  <si>
    <r>
      <t>3.1.</t>
    </r>
    <r>
      <rPr>
        <sz val="7"/>
        <color theme="1"/>
        <rFont val="Times New Roman"/>
        <family val="1"/>
      </rPr>
      <t xml:space="preserve"> </t>
    </r>
    <r>
      <rPr>
        <sz val="12"/>
        <color theme="1"/>
        <rFont val="Arial"/>
        <family val="2"/>
      </rPr>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r>
  </si>
  <si>
    <r>
      <t>§</t>
    </r>
    <r>
      <rPr>
        <sz val="7"/>
        <color theme="1"/>
        <rFont val="Times New Roman"/>
        <family val="1"/>
      </rPr>
      <t xml:space="preserve">         </t>
    </r>
    <r>
      <rPr>
        <sz val="12"/>
        <color theme="1"/>
        <rFont val="Arial"/>
        <family val="2"/>
      </rPr>
      <t>אפיון צרכי הפעוטות - לדוג', במעון רב נכותי תקצוב ציוד מוטוריקה גסה יהיה גדול יותר ממעון לפעוטות עם אוטיזם בו תקציב הציוד התקשורתי יהיה גדול יותר.</t>
    </r>
  </si>
  <si>
    <r>
      <t>§</t>
    </r>
    <r>
      <rPr>
        <sz val="7"/>
        <color theme="1"/>
        <rFont val="Times New Roman"/>
        <family val="1"/>
      </rPr>
      <t xml:space="preserve">         </t>
    </r>
    <r>
      <rPr>
        <sz val="12"/>
        <color theme="1"/>
        <rFont val="Arial"/>
        <family val="2"/>
      </rPr>
      <t>מספר וגודל חללי הפעילות -  תבחן התאמת החלל המיועד להמצאות הציוד בו ואחסונו.</t>
    </r>
  </si>
  <si>
    <r>
      <t>§</t>
    </r>
    <r>
      <rPr>
        <sz val="7"/>
        <color theme="1"/>
        <rFont val="Times New Roman"/>
        <family val="1"/>
      </rPr>
      <t xml:space="preserve">         </t>
    </r>
    <r>
      <rPr>
        <sz val="12"/>
        <color theme="1"/>
        <rFont val="Arial"/>
        <family val="2"/>
      </rPr>
      <t>גודל חצרות -  תידרש עמידה בתקן.</t>
    </r>
  </si>
  <si>
    <r>
      <t>§</t>
    </r>
    <r>
      <rPr>
        <sz val="7"/>
        <color theme="1"/>
        <rFont val="Times New Roman"/>
        <family val="1"/>
      </rPr>
      <t xml:space="preserve">         </t>
    </r>
    <r>
      <rPr>
        <sz val="12"/>
        <color theme="1"/>
        <rFont val="Arial"/>
        <family val="2"/>
      </rPr>
      <t>בהתחשב בציוד קיים או בסיוע קודם למעון.</t>
    </r>
  </si>
  <si>
    <r>
      <t>3.2.</t>
    </r>
    <r>
      <rPr>
        <sz val="7"/>
        <color theme="1"/>
        <rFont val="Times New Roman"/>
        <family val="1"/>
      </rPr>
      <t xml:space="preserve"> </t>
    </r>
    <r>
      <rPr>
        <sz val="12"/>
        <color theme="1"/>
        <rFont val="Arial"/>
        <family val="2"/>
      </rPr>
      <t xml:space="preserve">תחשיב הצטיידות </t>
    </r>
  </si>
  <si>
    <r>
      <t>4.</t>
    </r>
    <r>
      <rPr>
        <b/>
        <sz val="7"/>
        <color theme="1"/>
        <rFont val="Times New Roman"/>
        <family val="1"/>
      </rPr>
      <t xml:space="preserve">      </t>
    </r>
    <r>
      <rPr>
        <b/>
        <u/>
        <sz val="12"/>
        <color theme="1"/>
        <rFont val="Arial"/>
        <family val="2"/>
      </rPr>
      <t xml:space="preserve">אופן הגשת בקשה </t>
    </r>
  </si>
  <si>
    <t>יש להעביר בקשה מסודרת הכוללת:</t>
  </si>
  <si>
    <r>
      <t>4.1.</t>
    </r>
    <r>
      <rPr>
        <sz val="7"/>
        <color theme="1"/>
        <rFont val="Times New Roman"/>
        <family val="1"/>
      </rPr>
      <t xml:space="preserve"> </t>
    </r>
    <r>
      <rPr>
        <sz val="12"/>
        <color theme="1"/>
        <rFont val="Arial"/>
        <family val="2"/>
      </rPr>
      <t>חומר רקע על המעון תוך התייחסות לאוכלוסיית יעד, נתוני מבנה, פעילויות, תוכניות, וצוות רלוונטי.</t>
    </r>
  </si>
  <si>
    <r>
      <t>4.2.</t>
    </r>
    <r>
      <rPr>
        <sz val="7"/>
        <color theme="1"/>
        <rFont val="Times New Roman"/>
        <family val="1"/>
      </rPr>
      <t xml:space="preserve"> </t>
    </r>
    <r>
      <rPr>
        <sz val="12"/>
        <color theme="1"/>
        <rFont val="Arial"/>
        <family val="2"/>
      </rPr>
      <t>רציונל כללי לגבי מהות הבקשה.</t>
    </r>
  </si>
  <si>
    <r>
      <t>4.3.</t>
    </r>
    <r>
      <rPr>
        <sz val="7"/>
        <color theme="1"/>
        <rFont val="Times New Roman"/>
        <family val="1"/>
      </rPr>
      <t xml:space="preserve"> </t>
    </r>
    <r>
      <rPr>
        <sz val="12"/>
        <color theme="1"/>
        <rFont val="Arial"/>
        <family val="2"/>
      </rPr>
      <t>מסמך ממשרד הרווחה לגבי הצורך בהצטיידות המעון והצפי לשנים הקרובות.</t>
    </r>
  </si>
  <si>
    <t>4.4. מידע לגבי צוות מקצועי טיפולי ושעות עבודה שבועיות. לזכאות קבלת ציוד טיפולי יש לעמוד במינימום שעות טיפול, העומדות על 5 ש"ש לכל תחום טיפולי[4].</t>
  </si>
  <si>
    <r>
      <t>4.5.</t>
    </r>
    <r>
      <rPr>
        <sz val="7"/>
        <color theme="1"/>
        <rFont val="Times New Roman"/>
        <family val="1"/>
      </rPr>
      <t xml:space="preserve"> </t>
    </r>
    <r>
      <rPr>
        <sz val="12"/>
        <color theme="1"/>
        <rFont val="Arial"/>
        <family val="2"/>
      </rPr>
      <t>רשימת ציוד קיים (במידה ויש).</t>
    </r>
  </si>
  <si>
    <r>
      <t>4.8.</t>
    </r>
    <r>
      <rPr>
        <sz val="7"/>
        <color theme="1"/>
        <rFont val="Times New Roman"/>
        <family val="1"/>
      </rPr>
      <t xml:space="preserve"> </t>
    </r>
    <r>
      <rPr>
        <sz val="12"/>
        <color theme="1"/>
        <rFont val="Arial"/>
        <family val="2"/>
      </rPr>
      <t>עם הגשת הבקשה יש לצרף "שרטוט פריסה" מתוכנן של הציוד בחדרים המיועדים ובחצר.</t>
    </r>
  </si>
  <si>
    <t xml:space="preserve">[2] תקנות התאמות נגישות. מתבסס על חוק שוויון זכויות לאנשים עם מוגבלות, התשנ"ח – 1998 , פרק הנגישות. יש לציין כי במסמך מצוינים רק עיקרי התקנות. באחריות המפעיל עמידה בכל דרישות התקנות.  </t>
  </si>
  <si>
    <t>[3] תקרה אקוסטית, רצפת pvc, חיפוי קירות, חלונות, מזגן.</t>
  </si>
  <si>
    <t>[4] פיזיותרפיה, ריפוי בעיסוק, קלינאית תקשורת, הבעה ויצירה.</t>
  </si>
  <si>
    <t xml:space="preserve">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t>
  </si>
  <si>
    <t>הקרן רואה חשיבות רבה במתן מענה טיפולי הולם בגיל הרך מתוך הנחת יסוד שאיתור וטיפול מוקדם מסייע במיצוי הפוטנציאל השיקומי של הפעוט.</t>
  </si>
  <si>
    <r>
      <t>1.2.</t>
    </r>
    <r>
      <rPr>
        <sz val="7"/>
        <color theme="1"/>
        <rFont val="Times New Roman"/>
        <family val="1"/>
      </rPr>
      <t xml:space="preserve"> </t>
    </r>
    <r>
      <rPr>
        <sz val="12"/>
        <color theme="1"/>
        <rFont val="Arial"/>
        <family val="2"/>
      </rPr>
      <t xml:space="preserve"> מטרת תקן זה הינה לסייע לגופים המגישים בקשת הצטיידות לבנות את בקשתם בצורה מקצועית תוך חשיבה על מכלול הצרכים הנדרשים. </t>
    </r>
  </si>
  <si>
    <t>התקן נבנה תוך תהליך למידה וחשיבה מקצועית רב מערכתית והוא מתייחס לצרכים בפועל ולטכנולוגיות חדשות.</t>
  </si>
  <si>
    <t xml:space="preserve">[1]  קריטריונים להגשת בקשת סיוע מהקרן מפורטים באתר הביטוח הלאומי  www.btl.gov.il , אגף קרנות, הקרן לפיתוח שירותים לנכים. </t>
  </si>
  <si>
    <t xml:space="preserve"> וחצר קטנה. התקציב המקסימאלי יהיה סכום הטבלאות הבאות: טבלה מס' 1 + טבלה מס' 2 + טבלה מס' 4 + טבלה מס' 5 + טבלה מס' 6 + מחצית מטבלה 6 + טבלה מס' 7 + טבלה מס' 8 (טבלאות 7 , 8 בהתייחסות לחצר הקטנה) </t>
  </si>
  <si>
    <r>
      <t>3.3.</t>
    </r>
    <r>
      <rPr>
        <sz val="7"/>
        <color theme="1"/>
        <rFont val="Times New Roman"/>
        <family val="1"/>
      </rPr>
      <t xml:space="preserve"> </t>
    </r>
    <r>
      <rPr>
        <sz val="12"/>
        <color theme="1"/>
        <rFont val="Arial"/>
        <family val="2"/>
      </rPr>
      <t>מודולאריות המסמך –  מבנה המסמך מאפשר מענה למעונות בכל הרצף הקיים. להלן דוגמה לתחשיב הצטיידות שבו מעון עם כיתת גן רב נכותי אחת, חדר פיזיותרפיה, חדר ריפוי בעיסוק, 2 חדרי קלינאי תקשורת,</t>
    </r>
  </si>
  <si>
    <t>פריט</t>
  </si>
  <si>
    <t>מדפסת לייזר צבעונית</t>
  </si>
  <si>
    <t>מקרן (ברקו)+ מסך</t>
  </si>
  <si>
    <t>מכונת למינציה</t>
  </si>
  <si>
    <t>מצלמה דיגיטלית</t>
  </si>
  <si>
    <t>ציוד עזר</t>
  </si>
  <si>
    <t>ציוד עזרה ראשונה</t>
  </si>
  <si>
    <t>ציוד חירום</t>
  </si>
  <si>
    <t>כורסאות</t>
  </si>
  <si>
    <t>ע"פ הנדרש</t>
  </si>
  <si>
    <t>ציוד מבואה</t>
  </si>
  <si>
    <t>סה"כ ציוד כללי</t>
  </si>
  <si>
    <t>תוספת לפעוטות עם לקויות חושיות (ראייה שומיעה)</t>
  </si>
  <si>
    <t>נושא</t>
  </si>
  <si>
    <t>פריטים</t>
  </si>
  <si>
    <t>מזרונים אישיים</t>
  </si>
  <si>
    <t>מיטות</t>
  </si>
  <si>
    <t>כסאות גן עם ידיות</t>
  </si>
  <si>
    <t>כסאות עם רמות תמיכה שונות, יכולת כוונון והתאמה</t>
  </si>
  <si>
    <t>שולחנות עץ</t>
  </si>
  <si>
    <t>שולחן פרסה</t>
  </si>
  <si>
    <t>ארון אחסון</t>
  </si>
  <si>
    <t>מדף כפול</t>
  </si>
  <si>
    <t>ריהוט וציוד עזר טיפולי כללי</t>
  </si>
  <si>
    <t>אייפד</t>
  </si>
  <si>
    <t>פלט קולי רב מסרי</t>
  </si>
  <si>
    <t>ביג מק</t>
  </si>
  <si>
    <t>ציוד תקשורת</t>
  </si>
  <si>
    <t>שטיח</t>
  </si>
  <si>
    <t>מראה + וילון</t>
  </si>
  <si>
    <t>ציוד עזר מוטוריקה עדינה ואכילה</t>
  </si>
  <si>
    <t>הליכונים</t>
  </si>
  <si>
    <t>עגלה לעידוד הליכה</t>
  </si>
  <si>
    <t>ציוד עזר לניידות</t>
  </si>
  <si>
    <t>ציוד שיקומי כללי</t>
  </si>
  <si>
    <t>סה"כ עלות משוערת כולל מע"מ</t>
  </si>
  <si>
    <t>הכמות המצויינת בטבלה הינה המלצה כללית , הרכישה תתבצע ע"פ צרכים בפועל</t>
  </si>
  <si>
    <t>שולחנות עץ מלבנים</t>
  </si>
  <si>
    <t>מדפים כפולים</t>
  </si>
  <si>
    <t>הליכון</t>
  </si>
  <si>
    <t>תחום הצטיידות</t>
  </si>
  <si>
    <t>מזרוני פעילות</t>
  </si>
  <si>
    <t>כסא מטפל</t>
  </si>
  <si>
    <t>מנקודות תליה לתקרה כולל התקנה</t>
  </si>
  <si>
    <t>סולם שבדי כולל התקנה</t>
  </si>
  <si>
    <t>מדף תליה כולל התקנה</t>
  </si>
  <si>
    <t>מראה ניידת</t>
  </si>
  <si>
    <t>מראה קבועה ווילון</t>
  </si>
  <si>
    <t>ציוד עזר וריהוט</t>
  </si>
  <si>
    <t>חבית טיפולית</t>
  </si>
  <si>
    <t>כדורי פיזיו</t>
  </si>
  <si>
    <t>גלילים</t>
  </si>
  <si>
    <t>מנהרה קפיצית מתקפלת קפיץ חבוי</t>
  </si>
  <si>
    <t>נדנדנת בולסטר</t>
  </si>
  <si>
    <t>נדנדת גליידר</t>
  </si>
  <si>
    <t>סקוטר</t>
  </si>
  <si>
    <t>עמידון</t>
  </si>
  <si>
    <t>ערסל בד טיפולי</t>
  </si>
  <si>
    <t>צלחת וסטיבולרית</t>
  </si>
  <si>
    <t>תלת אופן</t>
  </si>
  <si>
    <t>ציוד מוטורי ותחושתי</t>
  </si>
  <si>
    <t>משחקי גרייה</t>
  </si>
  <si>
    <t>כסא גן מתכוונן</t>
  </si>
  <si>
    <t>ריהוט</t>
  </si>
  <si>
    <t>ספרים ותקליטורים שונים</t>
  </si>
  <si>
    <t>מערכת שמע</t>
  </si>
  <si>
    <t>ציוד להבעה רגשית</t>
  </si>
  <si>
    <t>מחשב כולל מסך מגע, מדפסת, עזרים ותוכנות</t>
  </si>
  <si>
    <t>שמיכה / אפודת תחושה</t>
  </si>
  <si>
    <t>ציוד טיפולי כללי</t>
  </si>
  <si>
    <t>ארון 12 מגירות עץ</t>
  </si>
  <si>
    <t>ארון אחסון 2 דלתות</t>
  </si>
  <si>
    <t>כסאות גן</t>
  </si>
  <si>
    <t>מראה ווילון</t>
  </si>
  <si>
    <t>שולחן</t>
  </si>
  <si>
    <t>תגבור חבילת תוכנות מחשב</t>
  </si>
  <si>
    <t>מחשב, תוכנות אייפד</t>
  </si>
  <si>
    <t>כלי מוסיקה שונים</t>
  </si>
  <si>
    <t>כרטיסיות</t>
  </si>
  <si>
    <t>משחקי מושגי יסוד, קטגוריות והעשרה</t>
  </si>
  <si>
    <t>מתגים שונים</t>
  </si>
  <si>
    <t>פלט קולי מספר רמות</t>
  </si>
  <si>
    <t>מכשירי פלט קולי</t>
  </si>
  <si>
    <t>שידת החתלה</t>
  </si>
  <si>
    <t>מדרגות לשידה</t>
  </si>
  <si>
    <t>מאחזי ידיים / ישבנון</t>
  </si>
  <si>
    <t>ריצוף תקני</t>
  </si>
  <si>
    <t>הצללה</t>
  </si>
  <si>
    <t>מתקן נייח עם גירויים ויזואליים ו/או אודיטוריים</t>
  </si>
  <si>
    <t>מתקן משולב הכולל טיפוס, מנהרה, החלקה וגגון</t>
  </si>
  <si>
    <t>שולחן חול ומיים / ארגז חול</t>
  </si>
  <si>
    <t>עלה ורד קפיצי</t>
  </si>
  <si>
    <t>נדנדה (קן לציפור)</t>
  </si>
  <si>
    <t>מתקן נייד</t>
  </si>
  <si>
    <t>בימבות/ אופניים/ מריצות</t>
  </si>
  <si>
    <t>מחסן</t>
  </si>
  <si>
    <t>חצר קטנה</t>
  </si>
  <si>
    <t>חצר גדולה</t>
  </si>
  <si>
    <t>חצר קטנה עד 50 מ"ר</t>
  </si>
  <si>
    <t>קיימת חשיבות רבה לפריטים יחודיים שמטרתם משחק והנאה יחד עם גרייה טיפולית ופיתוח מיומנות, מושגים, מוטיבציה לתנועה ופעילות פונקציונאלית</t>
  </si>
  <si>
    <t>רשימה זו כוללת כלים טיפוליים יחודיים המעודדים משחק יחידני וקבוצתי. ציוד המופיע תחת קטגוריה מסוימת עשוי להתאים גם לקטגוריות נוספות.</t>
  </si>
  <si>
    <t xml:space="preserve">1. בציוד החצר קיימת אפשרות לבחירת מתקני חצר קבועים, ניידים, או שילוב של שניהם. </t>
  </si>
  <si>
    <t xml:space="preserve"> עם תנאי שירות לתיקון תוך 5 ימי עבודה במידה ונדרש.</t>
  </si>
  <si>
    <t>סכומי סיוע מירביים למעון יום שיקומי</t>
  </si>
  <si>
    <t>פריטים להצטיידות</t>
  </si>
  <si>
    <t>תוספת לפעוטות עם לקויות חושיות</t>
  </si>
  <si>
    <t>ציוד כללי למעון</t>
  </si>
  <si>
    <t>פירוט</t>
  </si>
  <si>
    <t>סכום מירבי כולל מע"מ</t>
  </si>
  <si>
    <t>טבלה 1</t>
  </si>
  <si>
    <t>ציוד כיתת אם</t>
  </si>
  <si>
    <t>רב נכותי</t>
  </si>
  <si>
    <t>אוטיסטים</t>
  </si>
  <si>
    <t>טבלה 2</t>
  </si>
  <si>
    <t>טבלה 3</t>
  </si>
  <si>
    <t>ציוד חדרי טיפול</t>
  </si>
  <si>
    <t>מוטוריקה גסה</t>
  </si>
  <si>
    <t>ריפוי בעיסוק והבעה רגשית</t>
  </si>
  <si>
    <t>קלינאי תקשורת</t>
  </si>
  <si>
    <t>טבלה 4</t>
  </si>
  <si>
    <t>טבלה 5</t>
  </si>
  <si>
    <t>טבלה 6</t>
  </si>
  <si>
    <t>ציוד חדר רחצה ושירותים</t>
  </si>
  <si>
    <t>טבלה 7</t>
  </si>
  <si>
    <t>מצע וקירוי</t>
  </si>
  <si>
    <t>מתקנים</t>
  </si>
  <si>
    <t>טבלה 8</t>
  </si>
  <si>
    <t>טבלה 9</t>
  </si>
  <si>
    <t>כמות תקן</t>
  </si>
  <si>
    <t>עלות ליחידה כולל מע"מ</t>
  </si>
  <si>
    <t>המחיר כולל הובלה והרכבה.</t>
  </si>
  <si>
    <t>סט 5 שרפרפים</t>
  </si>
  <si>
    <t>אייפד - כולל כיסוי קשיח</t>
  </si>
  <si>
    <t xml:space="preserve">שולחן מתכוונן נייד חשמלי </t>
  </si>
  <si>
    <t>סך עלות כולל מע"מ</t>
  </si>
  <si>
    <t>סך עלות  כולל מע"מ</t>
  </si>
  <si>
    <t>אפליקציה לשימוש בתת"ח</t>
  </si>
  <si>
    <t>מסך טלוויזיה עם חיבור למחשב מאפשר שמיעת מוזיקה וצפיה בסרטים</t>
  </si>
  <si>
    <t>כלי אוכל מותאמים - סכום גלובלי</t>
  </si>
  <si>
    <t>מושגי יסוד, תמונות מצולמות, תחפושות, משחקי תקפיד, גרייה, הכרבה, פזלים, ספרים, דיסקים, פינת מטבח, פינת רופא וכו' - סכום גלובלי</t>
  </si>
  <si>
    <t>ציוד עם דגש תחושתי - סכום גלובלי</t>
  </si>
  <si>
    <t>מאחזי יד -סכום גלובלי</t>
  </si>
  <si>
    <t>מערכת שמע כיתתית</t>
  </si>
  <si>
    <t>הליכון אחורי עם תמיכות</t>
  </si>
  <si>
    <t>לוחות שיווי משקל (2)/ ערכת שיווי משקל</t>
  </si>
  <si>
    <t>משחקי גרייה שונים - סכום גלובלי</t>
  </si>
  <si>
    <t>משחקי תפקיד כולל בית בובות ואביזרים -
סכום גלובלי</t>
  </si>
  <si>
    <t>ספרים ותקליטורים שונים - סכום גלובלי</t>
  </si>
  <si>
    <t>מערכת שמע - סכום גלובלי</t>
  </si>
  <si>
    <t>משחקי מרחב, בנייה והרכבה - סכום גלובלי</t>
  </si>
  <si>
    <t>משחקי שפה ומושגי יסוד - סכום גלובלי</t>
  </si>
  <si>
    <t>פאזלים ומשחקי מרחב - סכום גלובלי</t>
  </si>
  <si>
    <t>אפליקציה לשימוש תת"ח</t>
  </si>
  <si>
    <t>תוכנת גריד 3 כולל חבילת סמלים, קול, רשיון ותמיכה</t>
  </si>
  <si>
    <t>ציוד כללי</t>
  </si>
  <si>
    <t>חצר גדולה מעל 50 מ"ר</t>
  </si>
  <si>
    <t>2.  ניתנות שתי אפשרויות הצטיידות עפ"י גודל החצרות. חצר בשטח של 50 מ"ר, וחצר בגודל של מעל 50 מ"ר.</t>
  </si>
  <si>
    <r>
      <t>§</t>
    </r>
    <r>
      <rPr>
        <sz val="7"/>
        <color theme="1"/>
        <rFont val="Times New Roman"/>
        <family val="1"/>
      </rPr>
      <t xml:space="preserve">         </t>
    </r>
    <r>
      <rPr>
        <sz val="12"/>
        <color theme="1"/>
        <rFont val="Arial"/>
        <family val="2"/>
      </rPr>
      <t xml:space="preserve">במידה ובמעון יותר מכיתת גן אחת, סכום תקציב הכיתה יוכפל עפ"י מספר כיתות הגן - </t>
    </r>
    <r>
      <rPr>
        <sz val="12"/>
        <color rgb="FFFF0000"/>
        <rFont val="Arial"/>
        <family val="2"/>
      </rPr>
      <t>ובהתאם לשיקול דעת יועץ/ת ורכז ביטוח לאומי</t>
    </r>
  </si>
  <si>
    <r>
      <t>§</t>
    </r>
    <r>
      <rPr>
        <sz val="7"/>
        <color theme="1"/>
        <rFont val="Times New Roman"/>
        <family val="1"/>
      </rPr>
      <t xml:space="preserve">         </t>
    </r>
    <r>
      <rPr>
        <sz val="12"/>
        <color theme="1"/>
        <rFont val="Arial"/>
        <family val="2"/>
      </rPr>
      <t xml:space="preserve">במידה ובמעון יותר מחדר טיפולים ספציפי אחד, כל חדר טיפולים נוסף יחושב כחצי מסכום חדר טיפולים ראשוני. ( לדוג' שני חדרי קלינאי תקשורת יהיו סך של תקציב חדר קלינאי תקשורת + חצי מהסכום הראשוני ) - </t>
    </r>
    <r>
      <rPr>
        <sz val="12"/>
        <color rgb="FFFF0000"/>
        <rFont val="Arial"/>
        <family val="2"/>
      </rPr>
      <t>החישוב יעשה בהתאם לשיקול דעת יועץ/ת ורכז ביטוח לאומי</t>
    </r>
    <r>
      <rPr>
        <sz val="12"/>
        <color theme="1"/>
        <rFont val="Arial"/>
        <family val="2"/>
      </rPr>
      <t xml:space="preserve">. </t>
    </r>
  </si>
  <si>
    <t>ה מ ו ס ד    ל ב י ט ו ח    ל א ו  מ י</t>
  </si>
  <si>
    <t>קרנות הביטוח הלאומי</t>
  </si>
  <si>
    <t>הקרן לפיתוח שירותים לנכים</t>
  </si>
  <si>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</si>
  <si>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רקע כללי</t>
  </si>
  <si>
    <t>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הקרן רואה חשיבות רבה במתן מענה טיפולי הולם בגיל הרך מתוך הנחת יסוד שאיתור וטיפול מוקדם מסייע במיצוי הפוטנציאל השיקומי של הפעוט.</t>
  </si>
  <si>
    <t>כל גוף העומד בקריטריונים להגשת בקשת סיוע מהקרן לפיתוח שירותים לנכים[1], רשאי להגיש בקשה לסיוע מהקרן וכל בקשה תבדק לגופו של עניין.</t>
  </si>
  <si>
    <t xml:space="preserve">מטרת תקן זה הינה לסייע לגופים המגישים בקשת הצטיידות לבנות את בקשתם בצורה מקצועית תוך חשיבה על מכלול הצרכים הנדרשים. </t>
  </si>
  <si>
    <t>הסיוע של הקרן בהצטיידות מתמקד בציוד טיפולי בכיתות האם, בחדרי הטיפול ובחצר. הסיוע אינו כולל ציוד מטבח וציוד משרדי.</t>
  </si>
  <si>
    <t xml:space="preserve">התקן מסתמך על תקנות מעונות יום שיקומיים (רישוי, סל שירותים לפעוטות עם מוגבלות ותנאי טיפול בהם), תשס"ח-2008, ותקנות התאמות נגישות כיום[2]. </t>
  </si>
  <si>
    <t>תנאים מקדימים לרכישת ציוד שיקומי</t>
  </si>
  <si>
    <t>על המעון לעמוד בדרישות המשרדים ובתקנות הנגישות למבנה ייעודי.</t>
  </si>
  <si>
    <t xml:space="preserve">גודל חללי המעון לא יפחתו מהמינימום שנקבע בתקנות מעונות היום השיקומיים. </t>
  </si>
  <si>
    <t xml:space="preserve">במעון חייבים להיות מרחבי טיפול בהתאם לגודל המעון. (תואמים את היקף המשרות, מטפלים, וילדים) </t>
  </si>
  <si>
    <t>השימוש בציוד השיקומי יעשה בהנחיית עובד מקצועות הבריאות ובאחריותו המקצועית.</t>
  </si>
  <si>
    <t>תינתן עדיפות לרכישת ציוד תוצרת הארץ.</t>
  </si>
  <si>
    <t>חישוב תקציב עפ"י אפיון המעון וחללי המבנה</t>
  </si>
  <si>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</si>
  <si>
    <t>אפיון צרכי הפעוטות - לדוג', במעון רב נכותי תקצוב ציוד מוטוריקה גסה יהיה גדול יותר ממעון לפעוטות עם אוטיזם בו תקציב הציוד התקשורתי יהיה גדול יותר.</t>
  </si>
  <si>
    <t>גודל חצרות -  תידרש עמידה בתקן.</t>
  </si>
  <si>
    <t>בהתחשב בציוד קיים או בסיוע קודם למעון.</t>
  </si>
  <si>
    <t xml:space="preserve">תחשיב הצטיידות </t>
  </si>
  <si>
    <t>במידה ובמעון יותר מכיתת גן אחת, סכום תקציב הכיתה יוכפל עפ"י מספר כיתות הגן - ובהתאם לשיקול דעת יועץ/ת ורכז ביטוח לאומי.</t>
  </si>
  <si>
    <t>תאריך הגשת הבקשה:</t>
  </si>
  <si>
    <t>שם הגוף המבקש:</t>
  </si>
  <si>
    <t>ח.פ. הגוף המבקש:</t>
  </si>
  <si>
    <t>איש קשר:</t>
  </si>
  <si>
    <t>מייל איש קשר:</t>
  </si>
  <si>
    <t>דירוג סוציואקונומי של הישוב: (לבחור)</t>
  </si>
  <si>
    <t>גיליון הסיכום מתמלא אוטומטית.</t>
  </si>
  <si>
    <t>שם המעון:</t>
  </si>
  <si>
    <t>כתובת המעון:</t>
  </si>
  <si>
    <t>עבור כמה כיתות מוגשת הבקשה?</t>
  </si>
  <si>
    <t>שאלון למילוי ע"י הגוף- חובה</t>
  </si>
  <si>
    <t>כתובת הגוף המבקש:</t>
  </si>
  <si>
    <t>אוכלוסיית היעד:</t>
  </si>
  <si>
    <t>אופן הגשת הבקשה</t>
  </si>
  <si>
    <t>2. חומר רקע על המעון תוך התייחסות לאוכלוסיית יעד, נתוני מבנה, פעילויות, תוכניות, וצוות רלוונטי.</t>
  </si>
  <si>
    <r>
      <t>4.6.</t>
    </r>
    <r>
      <rPr>
        <sz val="7"/>
        <color theme="1"/>
        <rFont val="Times New Roman"/>
        <family val="1"/>
      </rPr>
      <t xml:space="preserve"> </t>
    </r>
    <r>
      <rPr>
        <sz val="12"/>
        <color theme="1"/>
        <rFont val="Arial"/>
        <family val="2"/>
      </rPr>
      <t xml:space="preserve">טבלת פריטים להצטיידות. טבלת הפריטים תכלול פריטים נדרשים בחלוקה עפ"י ייעודם (כיתת אם, חדר טיפולים, חצר). - </t>
    </r>
    <r>
      <rPr>
        <sz val="12"/>
        <color theme="4"/>
        <rFont val="Arial"/>
        <family val="2"/>
      </rPr>
      <t>הורדתי, נמצא בטבלת אקסל שבניתי</t>
    </r>
  </si>
  <si>
    <r>
      <t>4.7.</t>
    </r>
    <r>
      <rPr>
        <sz val="7"/>
        <color theme="1"/>
        <rFont val="Times New Roman"/>
        <family val="1"/>
      </rPr>
      <t xml:space="preserve"> </t>
    </r>
    <r>
      <rPr>
        <sz val="12"/>
        <color theme="1"/>
        <rFont val="Arial"/>
        <family val="2"/>
      </rPr>
      <t xml:space="preserve">יש לבצע את תהליך הגדרת ומיפוי הפריטים הנדרשים בשיתוף צוות מקצועי וחינוכי במעון.- </t>
    </r>
    <r>
      <rPr>
        <sz val="12"/>
        <color theme="4"/>
        <rFont val="Arial"/>
        <family val="2"/>
      </rPr>
      <t>לדעתי המשפט הזה לא מובן</t>
    </r>
  </si>
  <si>
    <t>6. "שרטוט פריסה" מתוכנן של הציוד בחדרים המיועדים ובחצר.</t>
  </si>
  <si>
    <t xml:space="preserve"> במעון תנאים אקוסטיים מתאימים ובידוד מרעשים, כולל אלמנטים נדרשים עפ"י תנאי הסביבה (תקרה אקוסטית, רצפת pvc, חיפוי קירות, חלונות, מזגן). </t>
  </si>
  <si>
    <t>נדרש מקום לאחסון הציוד השיקומי, ומקום לאחסון כסאות הסעה.</t>
  </si>
  <si>
    <t>תקן</t>
  </si>
  <si>
    <t>בקשת הגוף</t>
  </si>
  <si>
    <t>אישור הרכז</t>
  </si>
  <si>
    <t>כמות מבוקשת</t>
  </si>
  <si>
    <t>תקציב מבוקש</t>
  </si>
  <si>
    <t>סטייה מהתקן</t>
  </si>
  <si>
    <t>הערות הגוף</t>
  </si>
  <si>
    <t>המלצת הרכז</t>
  </si>
  <si>
    <t>כמות מאושרת</t>
  </si>
  <si>
    <t>הערות הרכז</t>
  </si>
  <si>
    <t>מאשר</t>
  </si>
  <si>
    <t>מערכת FM אישית¹</t>
  </si>
  <si>
    <t>¹לפעוטות עם שתל כולל LOOP השראתי</t>
  </si>
  <si>
    <r>
      <t xml:space="preserve">כלי אוכל מותאמים - </t>
    </r>
    <r>
      <rPr>
        <sz val="14"/>
        <rFont val="David"/>
        <family val="2"/>
      </rPr>
      <t>סכום גלובלי</t>
    </r>
  </si>
  <si>
    <r>
      <t xml:space="preserve">משחקי גרייה, הרכבה, פזלים, ספרים, מערכת מיני סטיראו, דיסקים, פינת מטבח, פינת רופא וכו' - </t>
    </r>
    <r>
      <rPr>
        <sz val="14"/>
        <rFont val="David"/>
        <family val="2"/>
      </rPr>
      <t>סכום גלובלי</t>
    </r>
  </si>
  <si>
    <t>כיסא מותאם - מושב אינסרט, תמיכות, ניתן כוונון והתאמה, לילדים עם לקות מוטורית מורכבת.</t>
  </si>
  <si>
    <t>ציוד כיתת אם רב נכותי- 10 פעוטות</t>
  </si>
  <si>
    <t>ציוד כיתת אם אוטיסטים- 10 פעוטות</t>
  </si>
  <si>
    <t>כדורים, חישוקים, שקיות תחושה, מטפחות וכיו"ב -סכום גלובלי</t>
  </si>
  <si>
    <t>פלט קולי- big step by step</t>
  </si>
  <si>
    <t>פלט קולי - 4 מסרים</t>
  </si>
  <si>
    <t>פלט קולי- 9 מסרים</t>
  </si>
  <si>
    <t>חדר קלינאי תקשורת</t>
  </si>
  <si>
    <t>כמות תקן לכיתה אחת</t>
  </si>
  <si>
    <t>תקן לכיתה אחת</t>
  </si>
  <si>
    <t xml:space="preserve">סך עלות  כולל מע"מ </t>
  </si>
  <si>
    <t>כמות מבוקשת לסך הכיתות המבוקש</t>
  </si>
  <si>
    <t>בקשת הגוף לכל הכיתות</t>
  </si>
  <si>
    <t>אישור הרכז לכל הכיתות</t>
  </si>
  <si>
    <t xml:space="preserve">במידה ובמעון יותר מחדר טיפולים ספציפי אחד, כל חדר טיפולים נוסף יחושב כחצי מהסכום  המבוקש עבור חדר הטיפולים מאותו סוג. ( לדוג' שני חדרי קלינאי תקשורת יהיו סך של תקציב חדר קלינאי תקשורת + חצי מהסכום הראשוני ) - החישוב יעשה בהתאם לשיקול דעת יועץ/ת ורכז ביטוח לאומי. </t>
  </si>
  <si>
    <t>כמות מבוקשת לכל הכיתות</t>
  </si>
  <si>
    <t>עבור כמה חדרים מוגשת הבקשה?</t>
  </si>
  <si>
    <t>אישור הרכז לחדר אחד</t>
  </si>
  <si>
    <t>עבור כמה חדרים מאושרת הבקשה?</t>
  </si>
  <si>
    <t>בקשת הגוף לחדר אחד</t>
  </si>
  <si>
    <t>כמות מבוקשת עבור חדר בודד</t>
  </si>
  <si>
    <t>חדר פיזיותרפיה (חדר גדול)</t>
  </si>
  <si>
    <t>תקן לחדר אחד</t>
  </si>
  <si>
    <t>חדר ריפוי בעיסוק- חדר קטן</t>
  </si>
  <si>
    <t>תקן הצטיידות מעונות יום שיקומיים- אפריל 2019</t>
  </si>
  <si>
    <t xml:space="preserve"> מספר וגודל חללי הפעילות -  הבקשה תיבחן ביחס לחללים הקיימים במעון בפועל, ביחס להיקף ציוד המתבקש.</t>
  </si>
  <si>
    <t>האם קיבלתם סיוע קודם?</t>
  </si>
  <si>
    <t>אם כן באיזה שנה?</t>
  </si>
  <si>
    <t>3. מסמך ממשרד הרווחה לגבי הצורך בהצטיידות המעון והצפי לאכלוס המעון בשנים הקרובות.</t>
  </si>
  <si>
    <t>תחום</t>
  </si>
  <si>
    <t>תפקיד איש צוות</t>
  </si>
  <si>
    <t>מס' שעות שבועיות</t>
  </si>
  <si>
    <t>סה"כ שעות</t>
  </si>
  <si>
    <t>4. מידע לגבי צוות מקצועי טיפולי ושעות עבודה שבועיות. לזכאות קבלת ציוד טיפולי יש לעמוד במינימום שעות טיפול, העומדות על 5 ש"ש לכל תחום טיפולי (פיזיותרפיה, ריפוי בעיסוק, קלינאית תקשורת, הבעה ויצירה). (מצורף גיליון למילוי בתקן הנוכחי)</t>
  </si>
  <si>
    <t>אישור הרכז לכל החדרים</t>
  </si>
  <si>
    <t>5. רשימת ציוד קיים במידה ויש (מצורף למילוי בתקן הנוכחי).</t>
  </si>
  <si>
    <t>חדר פיזיותרפיה</t>
  </si>
  <si>
    <t>חדר ריפוי בעיסוק</t>
  </si>
  <si>
    <t>מידע לגבי צוות מקצועי טיפולי ושעות עבודה שבועיות</t>
  </si>
  <si>
    <t>ריפוי בעיסוק</t>
  </si>
  <si>
    <t>פיזיותרפיה</t>
  </si>
  <si>
    <t>הבעה ויצירה</t>
  </si>
  <si>
    <t>קלינאות תקשורת</t>
  </si>
  <si>
    <t>רשימת ציוד קיים</t>
  </si>
  <si>
    <t>מצב הציוד וכשירותו- במידה וקיים נא לבחור את האפשרות המתאימה</t>
  </si>
  <si>
    <t>הערות</t>
  </si>
  <si>
    <t>כמות קיימת בפועל</t>
  </si>
  <si>
    <t>עבור כמה כיתות מאושרת הבקשה?</t>
  </si>
  <si>
    <r>
      <t xml:space="preserve">במידה והבקשה מוגשת עבור יותר מכיתה אחת, שאר הכיתות יאושרו לפי מקסימום עלות כיתה בודדת, ולפי אישור הרכז. </t>
    </r>
    <r>
      <rPr>
        <b/>
        <sz val="14"/>
        <rFont val="David"/>
        <family val="2"/>
      </rPr>
      <t>יש למלא עבור כמה כיתות מוגשת הבקשה, וכמות מבוקשת עבור כל הכיתות</t>
    </r>
    <r>
      <rPr>
        <sz val="14"/>
        <rFont val="David"/>
        <family val="2"/>
      </rPr>
      <t>!</t>
    </r>
  </si>
  <si>
    <r>
      <t xml:space="preserve">במידה והבקשה מוגשת עבור יותר מכיתה אחת, כל כיתה נוספת תאושר לפי מקסימום עלות תקן לכיתה בודדת, ולפי אישור הרכז. </t>
    </r>
    <r>
      <rPr>
        <b/>
        <sz val="14"/>
        <rFont val="David"/>
        <family val="2"/>
      </rPr>
      <t>יש למלא עבור כמה כיתות מוגשת הבקשה, וכמות מבוקשת עבור כל הכיתות</t>
    </r>
    <r>
      <rPr>
        <sz val="14"/>
        <rFont val="David"/>
        <family val="2"/>
      </rPr>
      <t>!</t>
    </r>
  </si>
  <si>
    <r>
      <t xml:space="preserve">במידה והבקשה מוגשת עבור יותר מחדר אחד, שאר החדרים יאושרו ע"פ 50% מסך עלות חדר בודד ולפי אישור הרכז. </t>
    </r>
    <r>
      <rPr>
        <b/>
        <sz val="14"/>
        <rFont val="David"/>
        <family val="2"/>
      </rPr>
      <t>יש למלא עבור כמה חדרים מוגשת הבקשה, וכמות מבוקשת עבור חדר אחד בלבד</t>
    </r>
    <r>
      <rPr>
        <sz val="14"/>
        <rFont val="David"/>
        <family val="2"/>
      </rPr>
      <t>!</t>
    </r>
  </si>
  <si>
    <t>כמות מאושרת עבור חדר בודד</t>
  </si>
  <si>
    <t>כמות מאושרת עבור כל הכיתות</t>
  </si>
  <si>
    <t>תשתית לחצר</t>
  </si>
  <si>
    <t>סוג חצר</t>
  </si>
  <si>
    <t>תשתיות לחצר (ריצוף תקני והצללה):</t>
  </si>
  <si>
    <t>חובה אישור קונסטרקטור, הצללה 91%-98% , האריג עם חומרים מעכבי בעירה, אישור מכון התקנים, ו6 שנות אחריות על הרשת</t>
  </si>
  <si>
    <t>ציוד לחצר - סכומים קבועים על פי גודל חצר</t>
  </si>
  <si>
    <t xml:space="preserve">§   תכנון המתקנים והצבתם ייעשו בהתאם לתקנות מכון התקנים. </t>
  </si>
  <si>
    <t>§   המתקנים יירכשו אך ורק מחברות שלהן תו תקן ישראלי. יש לוודא תו תקן לכל מוצר.</t>
  </si>
  <si>
    <t>§   המתקנים יותקנו אך ורק ע"י חברות שלהן תו תקן להתקנה.</t>
  </si>
  <si>
    <t>§   תשתית ומצע מותאמים לצרכי הילדים. גומי יצוק באזור המתקנים. אחריות ל 3 שנים מינימום,</t>
  </si>
  <si>
    <t>§   הצללה מעל המתקן.</t>
  </si>
  <si>
    <t>§   בסיום ההתקנה יוגש אישור של מכון התקנים.</t>
  </si>
  <si>
    <t>הרשימה הינה המלצה כללית בלבד. יש לשאוף לציוד המתייחס למכלול הלקויות.</t>
  </si>
  <si>
    <t xml:space="preserve">3. להלן תנאים בסיסיים להשתתפות במימון מתקני חצר:  </t>
  </si>
  <si>
    <t>§   מותנה בבעלות על המקום, או לחילופין קיום חוזה שכירות של 5 שנים לפחות.</t>
  </si>
  <si>
    <t>§   השטח בחצר מותאם להצבת המתקנים על פי תקן מתקני משחקים של מכון התקנים הישראלי (גודל ופני קרקע).</t>
  </si>
  <si>
    <t>§   חובה להציג שרטוט פריסה. עם הגשת הבקשה.</t>
  </si>
  <si>
    <t>תקציב מאושר</t>
  </si>
  <si>
    <t>חדר רחצה</t>
  </si>
  <si>
    <t>דירוג אשכול סוציואקונומי:</t>
  </si>
  <si>
    <t>סה"כ תקציב מבוקש</t>
  </si>
  <si>
    <t>קטגוריה</t>
  </si>
  <si>
    <t>סך הכל כולל מע"מ</t>
  </si>
  <si>
    <t>סה"כ בקשה</t>
  </si>
  <si>
    <t>אחוז מימון מקסימלי לפי דירוג אשכול</t>
  </si>
  <si>
    <t>גורם מממן</t>
  </si>
  <si>
    <t>אחוז מימון</t>
  </si>
  <si>
    <t xml:space="preserve">סכום מימון </t>
  </si>
  <si>
    <t>אחוז מימון מקסימלי-ביטוח לאומי</t>
  </si>
  <si>
    <t>מימון עצמי</t>
  </si>
  <si>
    <t>סה"כ</t>
  </si>
  <si>
    <t>תקציב מבוקש עבור כל הכיתות</t>
  </si>
  <si>
    <t>תקציב מאושר עבור כל הכיתות</t>
  </si>
  <si>
    <t>תקציב מאושר עבור חדר בודד</t>
  </si>
  <si>
    <t>כיתה- רב נכותי</t>
  </si>
  <si>
    <t>כיתה- אוטיזם</t>
  </si>
  <si>
    <t>חצר</t>
  </si>
  <si>
    <t>מספר חדרים/כיתות</t>
  </si>
  <si>
    <t>סיכום בקשה להצטיידות - מעונות יום שיקומיים</t>
  </si>
  <si>
    <r>
      <t>1. קובץ האקסל המצורף- בכל גיליון יש טבלה של "בקשת הגוף", יש למלא את מה שרלוונטי לבקשתכם. ולשלוח בחזרה בקובץ אקסל (</t>
    </r>
    <r>
      <rPr>
        <b/>
        <sz val="12"/>
        <color theme="1"/>
        <rFont val="Arial"/>
        <family val="2"/>
        <scheme val="minor"/>
      </rPr>
      <t>לא להמיר לPDF</t>
    </r>
    <r>
      <rPr>
        <sz val="12"/>
        <color theme="1"/>
        <rFont val="Arial"/>
        <family val="2"/>
        <scheme val="minor"/>
      </rPr>
      <t xml:space="preserve">). </t>
    </r>
    <r>
      <rPr>
        <b/>
        <sz val="12"/>
        <color theme="1"/>
        <rFont val="Arial"/>
        <family val="2"/>
        <scheme val="minor"/>
      </rPr>
      <t>חובה למלא את גיליון השאלון למילוי הגוף כחלק מתנאי הסף</t>
    </r>
    <r>
      <rPr>
        <sz val="12"/>
        <color theme="1"/>
        <rFont val="Arial"/>
        <family val="2"/>
        <scheme val="minor"/>
      </rPr>
      <t>.</t>
    </r>
  </si>
  <si>
    <t>ציוד הכוונה והתמצאות ללקויי ראייה -סכום גלובלי</t>
  </si>
  <si>
    <t>יש למלא את העמודות בצבע הבא במידת הצורך:</t>
  </si>
  <si>
    <r>
      <t xml:space="preserve">התאמה אקוסטית² </t>
    </r>
    <r>
      <rPr>
        <sz val="14"/>
        <rFont val="David"/>
        <family val="2"/>
        <charset val="177"/>
      </rPr>
      <t>- לפי הצעת מחיר (סכום מקסימלי)</t>
    </r>
  </si>
  <si>
    <r>
      <rPr>
        <sz val="11"/>
        <color theme="1"/>
        <rFont val="Times New Roman"/>
        <family val="1"/>
        <charset val="177"/>
      </rPr>
      <t>.²</t>
    </r>
    <r>
      <rPr>
        <sz val="11"/>
        <color theme="1"/>
        <rFont val="Arial"/>
        <family val="2"/>
        <charset val="177"/>
        <scheme val="minor"/>
      </rPr>
      <t>כגון ריפוד קירות בשטיחי לבד/טיח אקוסטי, וילונות ועוד, הסכום יקבע לאחר הצעת מחיר, סכום מקסימלי אפשרי 15,000 שח</t>
    </r>
  </si>
  <si>
    <t>סך עלות לכמות כיתות מאושרת</t>
  </si>
  <si>
    <t>סה"כ שעות ריפוי בעיסוק</t>
  </si>
  <si>
    <t>סה"כ שעות פיזיותרפיה</t>
  </si>
  <si>
    <t>סה"כ שעות הבעה ויצירה</t>
  </si>
  <si>
    <t>סה"כ שעות קלינאות תקשורת</t>
  </si>
  <si>
    <t>עבור כמה חצרות עד 50 מ"ר מוגשת הבקשה?</t>
  </si>
  <si>
    <t>עבור כמה חצרות מעל 50 מ"ר מוגשת הבקשה?</t>
  </si>
  <si>
    <t>סה"כ עלות משוערת לחצר עד 50 מ"ר כולל מע"מ</t>
  </si>
  <si>
    <t>סה"כ עלות משוערת לחצר מעל 50 מ"ר כולל מע"מ</t>
  </si>
  <si>
    <t>עבור כמה חצרות עד 50 מ"ר מאושרת הבקשה?</t>
  </si>
  <si>
    <t>עבור כמה חצרות מעל 50מ"ר מאושרת הבקשה?</t>
  </si>
  <si>
    <t>עבור חדר רחצה</t>
  </si>
  <si>
    <t xml:space="preserve"> סך עלות כולל לחצר מע"מ</t>
  </si>
  <si>
    <t>עלות כוללת לכלל החצרות כולל מע"מ</t>
  </si>
  <si>
    <t>אישור הרכז לכלל החצרות</t>
  </si>
  <si>
    <t>בקשת הגוף לכלל החצרות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</si>
</sst>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quot;₪&quot;\ #,##0"/>
    <numFmt numFmtId="166" formatCode="0.0%"/>
  </numFmts>
  <fonts count="42" x14ac:knownFonts="1">
    <font>
      <sz val="11"/>
      <color theme="1"/>
      <name val="Arial"/>
      <family val="2"/>
      <charset val="177"/>
      <scheme val="minor"/>
    </font>
    <font>
      <sz val="11"/>
      <color theme="1"/>
      <name val="Arial"/>
      <family val="2"/>
      <scheme val="minor"/>
    </font>
    <font>
      <sz val="11"/>
      <color theme="1"/>
      <name val="Arial"/>
      <family val="2"/>
      <charset val="177"/>
      <scheme val="minor"/>
    </font>
    <font>
      <sz val="12"/>
      <color theme="1"/>
      <name val="Times New Roman"/>
      <family val="1"/>
    </font>
    <font>
      <b/>
      <sz val="11"/>
      <color theme="1"/>
      <name val="Arial"/>
      <family val="2"/>
      <scheme val="minor"/>
    </font>
    <font>
      <b/>
      <sz val="12"/>
      <color theme="1"/>
      <name val="Arial"/>
      <family val="2"/>
    </font>
    <font>
      <b/>
      <sz val="7"/>
      <color theme="1"/>
      <name val="Times New Roman"/>
      <family val="1"/>
    </font>
    <font>
      <b/>
      <u/>
      <sz val="12"/>
      <color theme="1"/>
      <name val="Arial"/>
      <family val="2"/>
    </font>
    <font>
      <sz val="12"/>
      <color theme="1"/>
      <name val="Arial"/>
      <family val="2"/>
    </font>
    <font>
      <sz val="7"/>
      <color theme="1"/>
      <name val="Times New Roman"/>
      <family val="1"/>
    </font>
    <font>
      <sz val="12"/>
      <color theme="1"/>
      <name val="Wingdings"/>
      <charset val="2"/>
    </font>
    <font>
      <b/>
      <sz val="14"/>
      <color theme="1"/>
      <name val="Arial"/>
      <family val="2"/>
      <scheme val="minor"/>
    </font>
    <font>
      <sz val="11"/>
      <color theme="1"/>
      <name val="Times New Roman"/>
      <family val="1"/>
      <charset val="177"/>
    </font>
    <font>
      <sz val="12"/>
      <color theme="1"/>
      <name val="Arial"/>
      <family val="2"/>
      <charset val="177"/>
      <scheme val="minor"/>
    </font>
    <font>
      <sz val="12"/>
      <color rgb="FFFF0000"/>
      <name val="Arial"/>
      <family val="2"/>
    </font>
    <font>
      <b/>
      <sz val="18"/>
      <color theme="1"/>
      <name val="Arial"/>
      <family val="2"/>
      <scheme val="minor"/>
    </font>
    <font>
      <b/>
      <sz val="12"/>
      <color theme="1"/>
      <name val="Arial"/>
      <family val="2"/>
      <scheme val="minor"/>
    </font>
    <font>
      <b/>
      <u/>
      <sz val="16"/>
      <color theme="1"/>
      <name val="Arial"/>
      <family val="2"/>
      <scheme val="minor"/>
    </font>
    <font>
      <sz val="12"/>
      <color theme="1"/>
      <name val="Arial"/>
      <family val="2"/>
      <scheme val="minor"/>
    </font>
    <font>
      <u/>
      <sz val="11"/>
      <color theme="10"/>
      <name val="Arial"/>
      <family val="2"/>
      <charset val="177"/>
    </font>
    <font>
      <b/>
      <u/>
      <sz val="11"/>
      <color theme="1"/>
      <name val="Arial"/>
      <family val="2"/>
      <scheme val="minor"/>
    </font>
    <font>
      <sz val="12"/>
      <color theme="4"/>
      <name val="Arial"/>
      <family val="2"/>
    </font>
    <font>
      <b/>
      <u/>
      <sz val="22"/>
      <name val="David"/>
      <family val="2"/>
    </font>
    <font>
      <b/>
      <sz val="22"/>
      <color theme="1"/>
      <name val="David"/>
      <family val="2"/>
      <charset val="177"/>
    </font>
    <font>
      <b/>
      <sz val="14"/>
      <color theme="1"/>
      <name val="David"/>
      <family val="2"/>
    </font>
    <font>
      <sz val="14"/>
      <color theme="1"/>
      <name val="David"/>
      <family val="2"/>
    </font>
    <font>
      <sz val="14"/>
      <name val="David"/>
      <family val="2"/>
    </font>
    <font>
      <b/>
      <sz val="12"/>
      <color theme="1"/>
      <name val="David"/>
      <family val="2"/>
    </font>
    <font>
      <b/>
      <sz val="12"/>
      <color theme="1"/>
      <name val="Arial"/>
      <family val="2"/>
      <charset val="177"/>
      <scheme val="minor"/>
    </font>
    <font>
      <sz val="14"/>
      <color theme="1"/>
      <name val="David"/>
      <family val="2"/>
      <charset val="177"/>
    </font>
    <font>
      <sz val="14"/>
      <name val="David"/>
      <family val="2"/>
      <charset val="177"/>
    </font>
    <font>
      <sz val="14"/>
      <color theme="1"/>
      <name val="Arial"/>
      <family val="2"/>
      <charset val="177"/>
      <scheme val="minor"/>
    </font>
    <font>
      <b/>
      <sz val="14"/>
      <color theme="1"/>
      <name val="David"/>
      <family val="2"/>
      <charset val="177"/>
    </font>
    <font>
      <u/>
      <sz val="11"/>
      <color theme="10"/>
      <name val="Arial"/>
      <family val="2"/>
      <charset val="177"/>
      <scheme val="minor"/>
    </font>
    <font>
      <sz val="12"/>
      <color theme="1"/>
      <name val="David"/>
      <family val="2"/>
    </font>
    <font>
      <b/>
      <sz val="14"/>
      <name val="David"/>
      <family val="2"/>
    </font>
    <font>
      <sz val="10"/>
      <color theme="1"/>
      <name val="Arial"/>
      <family val="2"/>
      <charset val="177"/>
      <scheme val="minor"/>
    </font>
    <font>
      <sz val="16"/>
      <color theme="1"/>
      <name val="Arial"/>
      <family val="2"/>
      <charset val="177"/>
      <scheme val="minor"/>
    </font>
    <font>
      <sz val="11"/>
      <color theme="1"/>
      <name val="Arial"/>
      <family val="1"/>
      <charset val="177"/>
      <scheme val="minor"/>
    </font>
    <font>
      <sz val="11.5"/>
      <color theme="1"/>
      <name val="Arial"/>
      <family val="2"/>
      <charset val="177"/>
      <scheme val="minor"/>
    </font>
    <font>
      <sz val="10.5"/>
      <color theme="1"/>
      <name val="Arial"/>
      <family val="2"/>
      <charset val="177"/>
      <scheme val="minor"/>
    </font>
    <font>
      <sz val="13"/>
      <color theme="1"/>
      <name val="Arial"/>
      <family val="2"/>
      <charset val="177"/>
      <scheme val="minor"/>
    </font>
  </fonts>
  <fills count="8">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2" fillId="0" borderId="0" applyFont="0" applyFill="0" applyBorder="0" applyAlignment="0" applyProtection="0"/>
    <xf numFmtId="0" fontId="19" fillId="0" borderId="0" applyNumberFormat="0" applyFill="0" applyBorder="0" applyAlignment="0" applyProtection="0">
      <alignment vertical="top"/>
      <protection locked="0"/>
    </xf>
    <xf numFmtId="0" fontId="33" fillId="0" borderId="0" applyNumberFormat="0" applyFill="0" applyBorder="0" applyAlignment="0" applyProtection="0"/>
  </cellStyleXfs>
  <cellXfs count="353">
    <xf numFmtId="0" fontId="0" fillId="0" borderId="0" xfId="0"/>
    <xf numFmtId="17" fontId="4" fillId="0" borderId="0" xfId="0" applyNumberFormat="1" applyFont="1"/>
    <xf numFmtId="0" fontId="3" fillId="0" borderId="0" xfId="0" applyFont="1" applyAlignment="1">
      <alignment horizontal="right" vertical="center" readingOrder="2"/>
    </xf>
    <xf numFmtId="0" fontId="8" fillId="0" borderId="0" xfId="0" applyFont="1"/>
    <xf numFmtId="0" fontId="10" fillId="0" borderId="0" xfId="0" applyFont="1" applyAlignment="1">
      <alignment horizontal="right" vertical="center" readingOrder="2"/>
    </xf>
    <xf numFmtId="0" fontId="5" fillId="0" borderId="0" xfId="0" applyFont="1" applyAlignment="1">
      <alignment horizontal="right" vertical="center" readingOrder="2"/>
    </xf>
    <xf numFmtId="0" fontId="8" fillId="0" borderId="0" xfId="0" applyFont="1" applyAlignment="1">
      <alignment horizontal="right" vertical="center" readingOrder="2"/>
    </xf>
    <xf numFmtId="0" fontId="0" fillId="0" borderId="0" xfId="0" applyAlignment="1">
      <alignment horizontal="right"/>
    </xf>
    <xf numFmtId="0" fontId="11" fillId="0" borderId="0" xfId="0" applyFont="1"/>
    <xf numFmtId="17" fontId="11" fillId="0" borderId="0" xfId="0" applyNumberFormat="1" applyFont="1"/>
    <xf numFmtId="43" fontId="0" fillId="0" borderId="0" xfId="0" applyNumberFormat="1"/>
    <xf numFmtId="0" fontId="0" fillId="0" borderId="0" xfId="0" applyAlignment="1">
      <alignment readingOrder="2"/>
    </xf>
    <xf numFmtId="0" fontId="4" fillId="0" borderId="0" xfId="0" applyFont="1"/>
    <xf numFmtId="0" fontId="0" fillId="0" borderId="1" xfId="0" applyBorder="1"/>
    <xf numFmtId="0" fontId="0" fillId="0" borderId="11" xfId="0" applyBorder="1"/>
    <xf numFmtId="0" fontId="4" fillId="3" borderId="14" xfId="0" applyFont="1" applyFill="1" applyBorder="1"/>
    <xf numFmtId="0" fontId="4" fillId="3" borderId="15" xfId="0" applyFont="1" applyFill="1" applyBorder="1" applyAlignment="1">
      <alignment wrapText="1"/>
    </xf>
    <xf numFmtId="164" fontId="0" fillId="0" borderId="21" xfId="1" applyNumberFormat="1" applyFont="1" applyBorder="1"/>
    <xf numFmtId="0" fontId="0" fillId="0" borderId="26" xfId="0" applyBorder="1"/>
    <xf numFmtId="164" fontId="0" fillId="0" borderId="27" xfId="1" applyNumberFormat="1" applyFont="1" applyBorder="1"/>
    <xf numFmtId="3" fontId="0" fillId="0" borderId="0" xfId="0" applyNumberFormat="1"/>
    <xf numFmtId="0" fontId="4" fillId="4" borderId="0" xfId="0" applyFont="1" applyFill="1" applyProtection="1">
      <protection locked="0"/>
    </xf>
    <xf numFmtId="0" fontId="4" fillId="4" borderId="5" xfId="0" applyFont="1" applyFill="1" applyBorder="1" applyProtection="1">
      <protection locked="0"/>
    </xf>
    <xf numFmtId="0" fontId="4" fillId="4" borderId="6" xfId="0" applyFont="1" applyFill="1" applyBorder="1" applyProtection="1">
      <protection locked="0"/>
    </xf>
    <xf numFmtId="0" fontId="4" fillId="4" borderId="7" xfId="0" applyFont="1" applyFill="1" applyBorder="1" applyProtection="1">
      <protection locked="0"/>
    </xf>
    <xf numFmtId="0" fontId="4" fillId="4" borderId="28" xfId="0" applyFont="1" applyFill="1" applyBorder="1"/>
    <xf numFmtId="0" fontId="4" fillId="4" borderId="0" xfId="0" applyFont="1" applyFill="1"/>
    <xf numFmtId="0" fontId="4" fillId="4" borderId="29" xfId="0" applyFont="1" applyFill="1" applyBorder="1"/>
    <xf numFmtId="0" fontId="16" fillId="4" borderId="0" xfId="0" applyFont="1" applyFill="1" applyAlignment="1">
      <alignment horizontal="right" readingOrder="2"/>
    </xf>
    <xf numFmtId="0" fontId="18" fillId="4" borderId="0" xfId="0" applyFont="1" applyFill="1" applyAlignment="1">
      <alignment horizontal="right" vertical="center" wrapText="1" readingOrder="2"/>
    </xf>
    <xf numFmtId="0" fontId="18" fillId="4" borderId="29" xfId="0" applyFont="1" applyFill="1" applyBorder="1" applyAlignment="1">
      <alignment horizontal="right" vertical="center" wrapText="1" readingOrder="2"/>
    </xf>
    <xf numFmtId="0" fontId="18" fillId="4" borderId="28" xfId="0" applyFont="1" applyFill="1" applyBorder="1" applyAlignment="1">
      <alignment horizontal="right" readingOrder="2"/>
    </xf>
    <xf numFmtId="0" fontId="1" fillId="4" borderId="0" xfId="0" applyFont="1" applyFill="1"/>
    <xf numFmtId="0" fontId="1" fillId="4" borderId="29" xfId="0" applyFont="1" applyFill="1" applyBorder="1"/>
    <xf numFmtId="0" fontId="18" fillId="4" borderId="28" xfId="0" applyFont="1" applyFill="1" applyBorder="1" applyAlignment="1">
      <alignment horizontal="right" wrapText="1" readingOrder="2"/>
    </xf>
    <xf numFmtId="0" fontId="18" fillId="4" borderId="0" xfId="0" applyFont="1" applyFill="1" applyAlignment="1">
      <alignment horizontal="right" wrapText="1" readingOrder="2"/>
    </xf>
    <xf numFmtId="0" fontId="18" fillId="4" borderId="29" xfId="0" applyFont="1" applyFill="1" applyBorder="1" applyAlignment="1">
      <alignment horizontal="right" wrapText="1" readingOrder="2"/>
    </xf>
    <xf numFmtId="0" fontId="4" fillId="4" borderId="29" xfId="0" applyFont="1" applyFill="1" applyBorder="1" applyProtection="1">
      <protection locked="0"/>
    </xf>
    <xf numFmtId="0" fontId="4" fillId="4" borderId="9" xfId="0" applyFont="1" applyFill="1" applyBorder="1" applyProtection="1">
      <protection locked="0"/>
    </xf>
    <xf numFmtId="0" fontId="4" fillId="4" borderId="10" xfId="0" applyFont="1" applyFill="1" applyBorder="1" applyProtection="1">
      <protection locked="0"/>
    </xf>
    <xf numFmtId="0" fontId="0" fillId="0" borderId="0" xfId="0" applyAlignment="1">
      <alignment horizontal="center"/>
    </xf>
    <xf numFmtId="0" fontId="4" fillId="4" borderId="5" xfId="0" applyFont="1" applyFill="1" applyBorder="1" applyAlignment="1" applyProtection="1">
      <alignment horizontal="center"/>
      <protection locked="0"/>
    </xf>
    <xf numFmtId="0" fontId="1" fillId="4" borderId="29" xfId="0" applyFont="1" applyFill="1" applyBorder="1" applyAlignment="1" applyProtection="1">
      <alignment horizontal="center"/>
      <protection locked="0"/>
    </xf>
    <xf numFmtId="1" fontId="25" fillId="0" borderId="1" xfId="0" applyNumberFormat="1" applyFont="1" applyBorder="1" applyAlignment="1" applyProtection="1">
      <alignment horizontal="right"/>
      <protection locked="0"/>
    </xf>
    <xf numFmtId="165" fontId="25" fillId="0" borderId="21" xfId="0" applyNumberFormat="1" applyFont="1" applyBorder="1" applyProtection="1">
      <protection locked="0"/>
    </xf>
    <xf numFmtId="1" fontId="25" fillId="5" borderId="16" xfId="0" applyNumberFormat="1" applyFont="1" applyFill="1" applyBorder="1" applyProtection="1">
      <protection locked="0"/>
    </xf>
    <xf numFmtId="1" fontId="25" fillId="0" borderId="16" xfId="0" applyNumberFormat="1" applyFont="1" applyBorder="1" applyProtection="1">
      <protection locked="0"/>
    </xf>
    <xf numFmtId="0" fontId="0" fillId="0" borderId="0" xfId="0" applyProtection="1">
      <protection locked="0"/>
    </xf>
    <xf numFmtId="1" fontId="25" fillId="5" borderId="25" xfId="0" applyNumberFormat="1" applyFont="1" applyFill="1" applyBorder="1" applyProtection="1">
      <protection locked="0"/>
    </xf>
    <xf numFmtId="165" fontId="25" fillId="0" borderId="27" xfId="0" applyNumberFormat="1" applyFont="1" applyBorder="1" applyProtection="1">
      <protection locked="0"/>
    </xf>
    <xf numFmtId="0" fontId="0" fillId="0" borderId="9" xfId="0" applyBorder="1" applyProtection="1">
      <protection locked="0"/>
    </xf>
    <xf numFmtId="1" fontId="25" fillId="0" borderId="25" xfId="0" applyNumberFormat="1" applyFont="1" applyBorder="1" applyProtection="1">
      <protection locked="0"/>
    </xf>
    <xf numFmtId="1" fontId="25" fillId="0" borderId="26" xfId="0" applyNumberFormat="1" applyFont="1" applyBorder="1" applyAlignment="1" applyProtection="1">
      <alignment horizontal="right"/>
      <protection locked="0"/>
    </xf>
    <xf numFmtId="0" fontId="1" fillId="4" borderId="4" xfId="0" applyFont="1" applyFill="1" applyBorder="1" applyAlignment="1" applyProtection="1">
      <alignment horizontal="center"/>
      <protection locked="0"/>
    </xf>
    <xf numFmtId="0" fontId="1" fillId="4" borderId="30" xfId="0" applyFont="1" applyFill="1" applyBorder="1" applyAlignment="1" applyProtection="1">
      <alignment horizontal="center"/>
      <protection locked="0"/>
    </xf>
    <xf numFmtId="1" fontId="25" fillId="5" borderId="11" xfId="0" applyNumberFormat="1" applyFont="1" applyFill="1" applyBorder="1" applyProtection="1">
      <protection locked="0"/>
    </xf>
    <xf numFmtId="1" fontId="25" fillId="0" borderId="11" xfId="0" applyNumberFormat="1" applyFont="1" applyBorder="1" applyProtection="1">
      <protection locked="0"/>
    </xf>
    <xf numFmtId="0" fontId="1" fillId="4" borderId="0" xfId="0" applyFont="1" applyFill="1" applyBorder="1" applyAlignment="1" applyProtection="1">
      <alignment horizontal="center"/>
      <protection locked="0"/>
    </xf>
    <xf numFmtId="0" fontId="0" fillId="6" borderId="1" xfId="0" applyFill="1" applyBorder="1"/>
    <xf numFmtId="0" fontId="0" fillId="6" borderId="1" xfId="0" applyFill="1" applyBorder="1" applyAlignment="1">
      <alignment wrapText="1"/>
    </xf>
    <xf numFmtId="0" fontId="0" fillId="0" borderId="0" xfId="0" applyFill="1"/>
    <xf numFmtId="9" fontId="34" fillId="5" borderId="1" xfId="0" applyNumberFormat="1" applyFont="1" applyFill="1" applyBorder="1" applyProtection="1">
      <protection locked="0"/>
    </xf>
    <xf numFmtId="0" fontId="27" fillId="7" borderId="1" xfId="0" applyFont="1" applyFill="1" applyBorder="1" applyAlignment="1" applyProtection="1">
      <alignment horizontal="center" vertical="center" wrapText="1"/>
      <protection locked="0"/>
    </xf>
    <xf numFmtId="0" fontId="27" fillId="7" borderId="16" xfId="0" applyFont="1" applyFill="1" applyBorder="1" applyAlignment="1" applyProtection="1">
      <alignment horizontal="center" vertical="center" wrapText="1"/>
      <protection locked="0"/>
    </xf>
    <xf numFmtId="0" fontId="27" fillId="7" borderId="21" xfId="0" applyFont="1" applyFill="1" applyBorder="1" applyAlignment="1" applyProtection="1">
      <alignment horizontal="center" vertical="center" wrapText="1"/>
      <protection locked="0"/>
    </xf>
    <xf numFmtId="0" fontId="0" fillId="0" borderId="0" xfId="0" applyBorder="1"/>
    <xf numFmtId="0" fontId="0" fillId="0" borderId="0" xfId="0" applyBorder="1" applyProtection="1">
      <protection locked="0"/>
    </xf>
    <xf numFmtId="1" fontId="25" fillId="0" borderId="0" xfId="0" applyNumberFormat="1" applyFont="1" applyFill="1" applyBorder="1" applyProtection="1">
      <protection locked="0"/>
    </xf>
    <xf numFmtId="9" fontId="34" fillId="0" borderId="0" xfId="0" applyNumberFormat="1" applyFont="1" applyFill="1" applyBorder="1" applyProtection="1">
      <protection locked="0"/>
    </xf>
    <xf numFmtId="0" fontId="0" fillId="0" borderId="0" xfId="0" applyFill="1" applyBorder="1" applyProtection="1">
      <protection locked="0"/>
    </xf>
    <xf numFmtId="0" fontId="4" fillId="4" borderId="0" xfId="0" applyFont="1" applyFill="1" applyBorder="1" applyProtection="1">
      <protection locked="0"/>
    </xf>
    <xf numFmtId="14" fontId="1" fillId="4" borderId="29" xfId="0" applyNumberFormat="1" applyFont="1" applyFill="1" applyBorder="1" applyAlignment="1" applyProtection="1">
      <protection locked="0"/>
    </xf>
    <xf numFmtId="0" fontId="1" fillId="4" borderId="29" xfId="0" applyFont="1" applyFill="1" applyBorder="1" applyAlignment="1" applyProtection="1">
      <protection locked="0"/>
    </xf>
    <xf numFmtId="0" fontId="19" fillId="4" borderId="29" xfId="2" applyFill="1" applyBorder="1" applyAlignment="1">
      <protection locked="0"/>
    </xf>
    <xf numFmtId="165" fontId="25" fillId="5" borderId="16" xfId="1" applyNumberFormat="1" applyFont="1" applyFill="1" applyBorder="1" applyProtection="1">
      <protection locked="0"/>
    </xf>
    <xf numFmtId="165" fontId="25" fillId="0" borderId="1" xfId="0" applyNumberFormat="1" applyFont="1" applyBorder="1" applyAlignment="1" applyProtection="1">
      <alignment horizontal="right"/>
      <protection locked="0"/>
    </xf>
    <xf numFmtId="0" fontId="22" fillId="0" borderId="0" xfId="0" applyFont="1" applyAlignment="1" applyProtection="1">
      <alignment horizontal="right" readingOrder="2"/>
      <protection locked="0"/>
    </xf>
    <xf numFmtId="3" fontId="0" fillId="0" borderId="0" xfId="0" applyNumberFormat="1" applyProtection="1">
      <protection locked="0"/>
    </xf>
    <xf numFmtId="0" fontId="0" fillId="0" borderId="6" xfId="0" applyBorder="1" applyProtection="1">
      <protection locked="0"/>
    </xf>
    <xf numFmtId="0" fontId="27" fillId="7" borderId="16" xfId="0" applyFont="1" applyFill="1" applyBorder="1" applyAlignment="1" applyProtection="1">
      <alignment horizontal="center" vertical="center" wrapText="1" readingOrder="2"/>
      <protection locked="0"/>
    </xf>
    <xf numFmtId="0" fontId="27" fillId="7" borderId="1" xfId="0" applyFont="1" applyFill="1" applyBorder="1" applyAlignment="1" applyProtection="1">
      <alignment horizontal="center" vertical="center" wrapText="1" readingOrder="2"/>
      <protection locked="0"/>
    </xf>
    <xf numFmtId="10" fontId="27" fillId="7" borderId="1" xfId="0" applyNumberFormat="1" applyFont="1" applyFill="1" applyBorder="1" applyAlignment="1" applyProtection="1">
      <alignment horizontal="center" vertical="center" wrapText="1"/>
      <protection locked="0"/>
    </xf>
    <xf numFmtId="165" fontId="25" fillId="0" borderId="1" xfId="0" applyNumberFormat="1" applyFont="1" applyBorder="1" applyProtection="1">
      <protection locked="0"/>
    </xf>
    <xf numFmtId="0" fontId="31" fillId="0" borderId="9" xfId="0" applyFont="1" applyBorder="1" applyProtection="1">
      <protection locked="0"/>
    </xf>
    <xf numFmtId="0" fontId="24" fillId="6" borderId="25" xfId="0" applyFont="1" applyFill="1" applyBorder="1" applyAlignment="1" applyProtection="1">
      <alignment wrapText="1"/>
      <protection locked="0"/>
    </xf>
    <xf numFmtId="165" fontId="24" fillId="6" borderId="26" xfId="0" applyNumberFormat="1" applyFont="1" applyFill="1" applyBorder="1" applyAlignment="1" applyProtection="1">
      <alignment wrapText="1"/>
      <protection locked="0"/>
    </xf>
    <xf numFmtId="0" fontId="24" fillId="6" borderId="27" xfId="0" applyFont="1" applyFill="1" applyBorder="1" applyAlignment="1" applyProtection="1">
      <alignment wrapText="1"/>
      <protection locked="0"/>
    </xf>
    <xf numFmtId="0" fontId="25" fillId="0" borderId="0" xfId="0" applyFont="1" applyProtection="1">
      <protection locked="0"/>
    </xf>
    <xf numFmtId="165" fontId="25" fillId="0" borderId="1" xfId="0" applyNumberFormat="1" applyFont="1" applyBorder="1" applyProtection="1"/>
    <xf numFmtId="10" fontId="25" fillId="0" borderId="1" xfId="0" applyNumberFormat="1" applyFont="1" applyBorder="1" applyProtection="1"/>
    <xf numFmtId="165" fontId="24" fillId="6" borderId="26" xfId="0" applyNumberFormat="1" applyFont="1" applyFill="1" applyBorder="1" applyAlignment="1" applyProtection="1">
      <alignment wrapText="1"/>
    </xf>
    <xf numFmtId="10" fontId="24" fillId="6" borderId="26" xfId="0" applyNumberFormat="1" applyFont="1" applyFill="1" applyBorder="1" applyAlignment="1" applyProtection="1">
      <alignment wrapText="1"/>
    </xf>
    <xf numFmtId="164" fontId="25" fillId="0" borderId="21" xfId="1" applyNumberFormat="1" applyFont="1" applyBorder="1" applyAlignment="1" applyProtection="1">
      <alignment vertical="center"/>
    </xf>
    <xf numFmtId="164" fontId="25" fillId="4" borderId="21" xfId="1" applyNumberFormat="1" applyFont="1" applyFill="1" applyBorder="1" applyAlignment="1" applyProtection="1">
      <alignment vertical="center"/>
    </xf>
    <xf numFmtId="165" fontId="24" fillId="6" borderId="27" xfId="0" applyNumberFormat="1" applyFont="1" applyFill="1" applyBorder="1" applyProtection="1"/>
    <xf numFmtId="165" fontId="0" fillId="0" borderId="0" xfId="0" applyNumberFormat="1" applyProtection="1"/>
    <xf numFmtId="0" fontId="0" fillId="0" borderId="0" xfId="0" applyProtection="1"/>
    <xf numFmtId="0" fontId="0" fillId="0" borderId="6" xfId="0" applyBorder="1" applyProtection="1"/>
    <xf numFmtId="0" fontId="27" fillId="7" borderId="1" xfId="0" applyFont="1" applyFill="1" applyBorder="1" applyAlignment="1" applyProtection="1">
      <alignment horizontal="center" vertical="center" wrapText="1"/>
    </xf>
    <xf numFmtId="0" fontId="27" fillId="7" borderId="21" xfId="0" applyFont="1" applyFill="1" applyBorder="1" applyAlignment="1" applyProtection="1">
      <alignment horizontal="center" vertical="center" wrapText="1"/>
    </xf>
    <xf numFmtId="0" fontId="13" fillId="0" borderId="0" xfId="0" applyFont="1" applyProtection="1"/>
    <xf numFmtId="0" fontId="27" fillId="7" borderId="16" xfId="0" applyFont="1" applyFill="1" applyBorder="1" applyAlignment="1" applyProtection="1">
      <alignment horizontal="center" vertical="center" wrapText="1"/>
    </xf>
    <xf numFmtId="0" fontId="27" fillId="7" borderId="16" xfId="0" applyFont="1" applyFill="1" applyBorder="1" applyAlignment="1" applyProtection="1">
      <alignment horizontal="center" vertical="center" wrapText="1" readingOrder="2"/>
    </xf>
    <xf numFmtId="0" fontId="27" fillId="7" borderId="1" xfId="0" applyFont="1" applyFill="1" applyBorder="1" applyAlignment="1" applyProtection="1">
      <alignment horizontal="center" vertical="center" wrapText="1" readingOrder="2"/>
    </xf>
    <xf numFmtId="10" fontId="27" fillId="7" borderId="1" xfId="0" applyNumberFormat="1" applyFont="1" applyFill="1" applyBorder="1" applyAlignment="1" applyProtection="1">
      <alignment horizontal="center" vertical="center" wrapText="1"/>
    </xf>
    <xf numFmtId="0" fontId="28" fillId="0" borderId="0" xfId="0" applyFont="1" applyProtection="1"/>
    <xf numFmtId="0" fontId="25" fillId="0" borderId="1" xfId="0" applyFont="1" applyBorder="1" applyProtection="1"/>
    <xf numFmtId="3" fontId="25" fillId="0" borderId="1" xfId="0" applyNumberFormat="1" applyFont="1" applyBorder="1" applyProtection="1"/>
    <xf numFmtId="0" fontId="25" fillId="0" borderId="16" xfId="0" applyFont="1" applyBorder="1" applyProtection="1"/>
    <xf numFmtId="0" fontId="25" fillId="0" borderId="1" xfId="0" applyFont="1" applyBorder="1" applyAlignment="1" applyProtection="1">
      <alignment horizontal="right"/>
    </xf>
    <xf numFmtId="0" fontId="25" fillId="0" borderId="1" xfId="0" applyFont="1" applyBorder="1" applyAlignment="1" applyProtection="1">
      <alignment horizontal="right" vertical="center"/>
    </xf>
    <xf numFmtId="3" fontId="25" fillId="0" borderId="1" xfId="0" applyNumberFormat="1" applyFont="1" applyBorder="1" applyAlignment="1" applyProtection="1">
      <alignment horizontal="right" vertical="center"/>
    </xf>
    <xf numFmtId="0" fontId="25" fillId="0" borderId="1" xfId="0" applyFont="1" applyBorder="1" applyAlignment="1" applyProtection="1">
      <alignment horizontal="center" wrapText="1"/>
    </xf>
    <xf numFmtId="165" fontId="24" fillId="6" borderId="26" xfId="0" applyNumberFormat="1" applyFont="1" applyFill="1" applyBorder="1" applyProtection="1"/>
    <xf numFmtId="0" fontId="25" fillId="0" borderId="0" xfId="0" applyFont="1" applyAlignment="1" applyProtection="1">
      <alignment readingOrder="2"/>
    </xf>
    <xf numFmtId="0" fontId="25" fillId="0" borderId="0" xfId="0" applyFont="1" applyProtection="1"/>
    <xf numFmtId="3" fontId="25" fillId="0" borderId="0" xfId="0" applyNumberFormat="1" applyFont="1" applyProtection="1"/>
    <xf numFmtId="0" fontId="0" fillId="0" borderId="40" xfId="0" applyBorder="1" applyProtection="1">
      <protection locked="0"/>
    </xf>
    <xf numFmtId="3" fontId="0" fillId="0" borderId="41" xfId="0" applyNumberFormat="1" applyBorder="1" applyProtection="1">
      <protection locked="0"/>
    </xf>
    <xf numFmtId="0" fontId="0" fillId="0" borderId="41" xfId="0" applyBorder="1" applyProtection="1">
      <protection locked="0"/>
    </xf>
    <xf numFmtId="1" fontId="25" fillId="5" borderId="42" xfId="0" applyNumberFormat="1" applyFont="1" applyFill="1" applyBorder="1" applyProtection="1">
      <protection locked="0"/>
    </xf>
    <xf numFmtId="0" fontId="31" fillId="0" borderId="0" xfId="0" applyFont="1" applyProtection="1">
      <protection locked="0"/>
    </xf>
    <xf numFmtId="0" fontId="0" fillId="0" borderId="0" xfId="0" applyFill="1" applyProtection="1">
      <protection locked="0"/>
    </xf>
    <xf numFmtId="3" fontId="0" fillId="0" borderId="0" xfId="0" applyNumberFormat="1" applyAlignment="1" applyProtection="1">
      <alignment vertical="center"/>
      <protection locked="0"/>
    </xf>
    <xf numFmtId="0" fontId="0" fillId="0" borderId="0" xfId="0" applyAlignment="1" applyProtection="1">
      <alignment vertical="center"/>
      <protection locked="0"/>
    </xf>
    <xf numFmtId="0" fontId="13" fillId="0" borderId="0" xfId="0" applyFont="1" applyBorder="1" applyAlignment="1" applyProtection="1">
      <alignment vertical="top" wrapText="1"/>
      <protection locked="0"/>
    </xf>
    <xf numFmtId="0" fontId="26" fillId="0" borderId="0" xfId="0" applyFont="1" applyAlignment="1" applyProtection="1">
      <alignment horizontal="right" readingOrder="2"/>
      <protection locked="0"/>
    </xf>
    <xf numFmtId="0" fontId="13" fillId="0" borderId="0" xfId="0" applyFont="1" applyBorder="1" applyAlignment="1" applyProtection="1">
      <alignment horizontal="center" vertical="top" wrapText="1"/>
      <protection locked="0"/>
    </xf>
    <xf numFmtId="0" fontId="13" fillId="0" borderId="28" xfId="0" applyFont="1" applyBorder="1" applyAlignment="1" applyProtection="1">
      <alignment horizontal="center" vertical="top" wrapText="1"/>
      <protection locked="0"/>
    </xf>
    <xf numFmtId="0" fontId="27" fillId="0" borderId="0" xfId="0" applyFont="1" applyFill="1" applyAlignment="1" applyProtection="1">
      <alignment horizontal="center" vertical="center" wrapText="1"/>
      <protection locked="0"/>
    </xf>
    <xf numFmtId="3"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25" fillId="0" borderId="1" xfId="0" applyFont="1" applyBorder="1" applyAlignment="1" applyProtection="1">
      <alignment horizontal="center"/>
    </xf>
    <xf numFmtId="3" fontId="25" fillId="0" borderId="1" xfId="0" applyNumberFormat="1" applyFont="1" applyBorder="1" applyAlignment="1" applyProtection="1">
      <alignment horizontal="center"/>
    </xf>
    <xf numFmtId="164" fontId="25" fillId="4" borderId="21" xfId="1" applyNumberFormat="1" applyFont="1" applyFill="1" applyBorder="1" applyAlignment="1" applyProtection="1">
      <alignment horizontal="center"/>
    </xf>
    <xf numFmtId="0" fontId="25" fillId="0" borderId="1" xfId="0" applyFont="1" applyBorder="1" applyAlignment="1" applyProtection="1">
      <alignment wrapText="1"/>
    </xf>
    <xf numFmtId="0" fontId="26" fillId="0" borderId="1" xfId="0" applyFont="1" applyBorder="1" applyAlignment="1" applyProtection="1">
      <alignment wrapText="1"/>
    </xf>
    <xf numFmtId="0" fontId="26" fillId="0" borderId="1" xfId="0" applyFont="1" applyBorder="1" applyAlignment="1" applyProtection="1">
      <alignment horizontal="center"/>
    </xf>
    <xf numFmtId="0" fontId="26" fillId="0" borderId="1" xfId="0" applyFont="1" applyBorder="1" applyProtection="1"/>
    <xf numFmtId="0" fontId="25" fillId="0" borderId="16" xfId="0" applyFont="1" applyBorder="1" applyAlignment="1" applyProtection="1">
      <alignment wrapText="1"/>
    </xf>
    <xf numFmtId="0" fontId="25" fillId="0" borderId="1" xfId="0" applyFont="1" applyBorder="1" applyAlignment="1" applyProtection="1">
      <alignment horizontal="center" vertical="center" wrapText="1"/>
    </xf>
    <xf numFmtId="0" fontId="27" fillId="2" borderId="25" xfId="0" applyFont="1" applyFill="1" applyBorder="1" applyProtection="1"/>
    <xf numFmtId="0" fontId="24" fillId="2" borderId="26" xfId="0" applyFont="1" applyFill="1" applyBorder="1" applyProtection="1"/>
    <xf numFmtId="3" fontId="24" fillId="2" borderId="26" xfId="0" applyNumberFormat="1" applyFont="1" applyFill="1" applyBorder="1" applyAlignment="1" applyProtection="1">
      <alignment horizontal="center" vertical="center"/>
    </xf>
    <xf numFmtId="164" fontId="24" fillId="2" borderId="27" xfId="0" applyNumberFormat="1" applyFont="1" applyFill="1" applyBorder="1" applyAlignment="1" applyProtection="1">
      <alignment vertical="center"/>
    </xf>
    <xf numFmtId="0" fontId="23" fillId="6" borderId="43" xfId="0" applyFont="1" applyFill="1" applyBorder="1" applyAlignment="1" applyProtection="1">
      <alignment horizontal="center"/>
    </xf>
    <xf numFmtId="0" fontId="27" fillId="7" borderId="44" xfId="0" applyFont="1" applyFill="1" applyBorder="1" applyAlignment="1" applyProtection="1">
      <alignment horizontal="center" vertical="center" wrapText="1"/>
    </xf>
    <xf numFmtId="164" fontId="25" fillId="4" borderId="44" xfId="1" applyNumberFormat="1" applyFont="1" applyFill="1" applyBorder="1" applyAlignment="1" applyProtection="1">
      <alignment horizontal="center"/>
    </xf>
    <xf numFmtId="164" fontId="24" fillId="2" borderId="45" xfId="0" applyNumberFormat="1" applyFont="1" applyFill="1" applyBorder="1" applyAlignment="1" applyProtection="1">
      <alignment vertical="center"/>
    </xf>
    <xf numFmtId="0" fontId="22" fillId="0" borderId="0" xfId="0" applyFont="1" applyAlignment="1" applyProtection="1">
      <alignment horizontal="right" readingOrder="2"/>
    </xf>
    <xf numFmtId="0" fontId="0" fillId="4" borderId="0" xfId="0" applyFill="1" applyProtection="1">
      <protection locked="0"/>
    </xf>
    <xf numFmtId="0" fontId="29" fillId="0" borderId="1" xfId="0" applyFont="1" applyBorder="1" applyProtection="1"/>
    <xf numFmtId="3" fontId="29" fillId="0" borderId="1" xfId="0" applyNumberFormat="1" applyFont="1" applyBorder="1" applyAlignment="1" applyProtection="1">
      <alignment vertical="center"/>
    </xf>
    <xf numFmtId="164" fontId="29" fillId="4" borderId="21" xfId="1" applyNumberFormat="1" applyFont="1" applyFill="1" applyBorder="1" applyAlignment="1" applyProtection="1">
      <alignment vertical="center"/>
    </xf>
    <xf numFmtId="0" fontId="29" fillId="0" borderId="1" xfId="0" applyFont="1" applyBorder="1" applyAlignment="1" applyProtection="1">
      <alignment wrapText="1"/>
    </xf>
    <xf numFmtId="164" fontId="29" fillId="4" borderId="21" xfId="1" applyNumberFormat="1" applyFont="1" applyFill="1" applyBorder="1" applyAlignment="1" applyProtection="1">
      <alignment horizontal="center" vertical="center"/>
    </xf>
    <xf numFmtId="0" fontId="30" fillId="0" borderId="1" xfId="0" applyFont="1" applyBorder="1" applyProtection="1"/>
    <xf numFmtId="164" fontId="30" fillId="4" borderId="21" xfId="1" applyNumberFormat="1" applyFont="1" applyFill="1" applyBorder="1" applyAlignment="1" applyProtection="1">
      <alignment horizontal="center" vertical="center"/>
    </xf>
    <xf numFmtId="0" fontId="29" fillId="0" borderId="16" xfId="0" applyFont="1" applyBorder="1" applyAlignment="1" applyProtection="1">
      <alignment vertical="center" wrapText="1"/>
    </xf>
    <xf numFmtId="0" fontId="30" fillId="0" borderId="1" xfId="0" applyFont="1" applyBorder="1" applyAlignment="1" applyProtection="1">
      <alignment wrapText="1"/>
    </xf>
    <xf numFmtId="164" fontId="25" fillId="4" borderId="44" xfId="1" applyNumberFormat="1" applyFont="1" applyFill="1" applyBorder="1" applyAlignment="1" applyProtection="1">
      <alignment horizontal="center" vertical="center"/>
    </xf>
    <xf numFmtId="0" fontId="29" fillId="0" borderId="1" xfId="0" applyFont="1" applyBorder="1" applyAlignment="1" applyProtection="1">
      <alignment vertical="center"/>
    </xf>
    <xf numFmtId="0" fontId="4"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left"/>
      <protection locked="0"/>
    </xf>
    <xf numFmtId="0" fontId="31" fillId="0" borderId="0" xfId="0" applyFont="1" applyAlignment="1" applyProtection="1">
      <alignment horizontal="left"/>
      <protection locked="0"/>
    </xf>
    <xf numFmtId="10" fontId="25" fillId="0" borderId="21" xfId="0" applyNumberFormat="1" applyFont="1" applyBorder="1" applyProtection="1">
      <protection locked="0"/>
    </xf>
    <xf numFmtId="164" fontId="0" fillId="0" borderId="0" xfId="1" applyNumberFormat="1" applyFont="1" applyProtection="1">
      <protection locked="0"/>
    </xf>
    <xf numFmtId="0" fontId="29" fillId="0" borderId="0" xfId="0" applyFont="1" applyProtection="1">
      <protection locked="0"/>
    </xf>
    <xf numFmtId="3" fontId="29" fillId="0" borderId="0" xfId="0" applyNumberFormat="1" applyFont="1" applyProtection="1">
      <protection locked="0"/>
    </xf>
    <xf numFmtId="165" fontId="29" fillId="0" borderId="0" xfId="0" applyNumberFormat="1" applyFont="1" applyProtection="1">
      <protection locked="0"/>
    </xf>
    <xf numFmtId="0" fontId="29" fillId="0" borderId="1" xfId="0" applyFont="1" applyBorder="1" applyAlignment="1" applyProtection="1">
      <alignment horizontal="right" vertical="center"/>
    </xf>
    <xf numFmtId="3" fontId="29" fillId="0" borderId="1" xfId="0" applyNumberFormat="1" applyFont="1" applyBorder="1" applyAlignment="1" applyProtection="1">
      <alignment horizontal="right" vertical="center"/>
    </xf>
    <xf numFmtId="164" fontId="29" fillId="4" borderId="1" xfId="1" applyNumberFormat="1" applyFont="1" applyFill="1" applyBorder="1" applyAlignment="1" applyProtection="1">
      <alignment horizontal="right" vertical="center"/>
    </xf>
    <xf numFmtId="0" fontId="30" fillId="0" borderId="1" xfId="0" applyFont="1" applyBorder="1" applyAlignment="1" applyProtection="1">
      <alignment horizontal="right" vertical="center"/>
    </xf>
    <xf numFmtId="0" fontId="32" fillId="0" borderId="16" xfId="0" applyFont="1" applyBorder="1" applyAlignment="1" applyProtection="1">
      <alignment wrapText="1"/>
    </xf>
    <xf numFmtId="0" fontId="32" fillId="3" borderId="26" xfId="0" applyFont="1" applyFill="1" applyBorder="1" applyAlignment="1" applyProtection="1">
      <alignment horizontal="center"/>
    </xf>
    <xf numFmtId="3" fontId="32" fillId="3" borderId="26" xfId="0" applyNumberFormat="1" applyFont="1" applyFill="1" applyBorder="1" applyAlignment="1" applyProtection="1">
      <alignment horizontal="center"/>
    </xf>
    <xf numFmtId="164" fontId="32" fillId="3" borderId="26" xfId="0" applyNumberFormat="1" applyFont="1" applyFill="1" applyBorder="1" applyProtection="1"/>
    <xf numFmtId="0" fontId="0" fillId="0" borderId="0" xfId="0" applyBorder="1" applyProtection="1"/>
    <xf numFmtId="0" fontId="28" fillId="0" borderId="0" xfId="0" applyFont="1" applyBorder="1" applyProtection="1"/>
    <xf numFmtId="9" fontId="24" fillId="6" borderId="26" xfId="0" applyNumberFormat="1" applyFont="1" applyFill="1" applyBorder="1" applyAlignment="1" applyProtection="1">
      <alignment wrapText="1"/>
    </xf>
    <xf numFmtId="10" fontId="24" fillId="6" borderId="27" xfId="0" applyNumberFormat="1" applyFont="1" applyFill="1" applyBorder="1" applyAlignment="1" applyProtection="1">
      <alignment wrapText="1"/>
    </xf>
    <xf numFmtId="3" fontId="0" fillId="0" borderId="0" xfId="0" applyNumberFormat="1" applyFill="1" applyBorder="1" applyProtection="1">
      <protection locked="0"/>
    </xf>
    <xf numFmtId="0" fontId="24" fillId="6" borderId="32" xfId="0" applyFont="1" applyFill="1" applyBorder="1" applyAlignment="1" applyProtection="1">
      <alignment wrapText="1"/>
      <protection locked="0"/>
    </xf>
    <xf numFmtId="165" fontId="24" fillId="6" borderId="33" xfId="0" applyNumberFormat="1" applyFont="1" applyFill="1" applyBorder="1" applyAlignment="1" applyProtection="1">
      <alignment wrapText="1"/>
      <protection locked="0"/>
    </xf>
    <xf numFmtId="0" fontId="24" fillId="6" borderId="34" xfId="0" applyFont="1" applyFill="1" applyBorder="1" applyAlignment="1" applyProtection="1">
      <alignment wrapText="1"/>
      <protection locked="0"/>
    </xf>
    <xf numFmtId="164" fontId="29" fillId="4" borderId="21" xfId="1" applyNumberFormat="1" applyFont="1" applyFill="1" applyBorder="1" applyAlignment="1" applyProtection="1">
      <alignment horizontal="right" vertical="center"/>
    </xf>
    <xf numFmtId="0" fontId="29" fillId="0" borderId="26" xfId="0" applyFont="1" applyBorder="1" applyAlignment="1" applyProtection="1">
      <alignment wrapText="1"/>
    </xf>
    <xf numFmtId="0" fontId="29" fillId="0" borderId="26" xfId="0" applyFont="1" applyBorder="1" applyAlignment="1" applyProtection="1">
      <alignment horizontal="right" vertical="center"/>
    </xf>
    <xf numFmtId="3" fontId="29" fillId="0" borderId="26" xfId="0" applyNumberFormat="1" applyFont="1" applyBorder="1" applyAlignment="1" applyProtection="1">
      <alignment horizontal="right" vertical="center"/>
    </xf>
    <xf numFmtId="164" fontId="29" fillId="4" borderId="27" xfId="1" applyNumberFormat="1" applyFont="1" applyFill="1" applyBorder="1" applyAlignment="1" applyProtection="1">
      <alignment horizontal="right" vertical="center"/>
    </xf>
    <xf numFmtId="3" fontId="32" fillId="3" borderId="33" xfId="0" applyNumberFormat="1" applyFont="1" applyFill="1" applyBorder="1" applyAlignment="1" applyProtection="1">
      <alignment horizontal="center"/>
    </xf>
    <xf numFmtId="164" fontId="32" fillId="3" borderId="34" xfId="0" applyNumberFormat="1" applyFont="1" applyFill="1" applyBorder="1" applyProtection="1"/>
    <xf numFmtId="165" fontId="25" fillId="0" borderId="26" xfId="0" applyNumberFormat="1" applyFont="1" applyBorder="1" applyProtection="1"/>
    <xf numFmtId="10" fontId="25" fillId="0" borderId="26" xfId="0" applyNumberFormat="1" applyFont="1" applyBorder="1" applyProtection="1"/>
    <xf numFmtId="165" fontId="24" fillId="6" borderId="33" xfId="0" applyNumberFormat="1" applyFont="1" applyFill="1" applyBorder="1" applyAlignment="1" applyProtection="1">
      <alignment wrapText="1"/>
    </xf>
    <xf numFmtId="10" fontId="24" fillId="6" borderId="33" xfId="0" applyNumberFormat="1" applyFont="1" applyFill="1" applyBorder="1" applyAlignment="1" applyProtection="1">
      <alignment wrapText="1"/>
    </xf>
    <xf numFmtId="164" fontId="29" fillId="0" borderId="21" xfId="1" applyNumberFormat="1" applyFont="1" applyBorder="1" applyAlignment="1" applyProtection="1">
      <alignment horizontal="right" vertical="center"/>
    </xf>
    <xf numFmtId="0" fontId="29" fillId="0" borderId="1" xfId="0" applyFont="1" applyBorder="1" applyAlignment="1" applyProtection="1">
      <alignment horizontal="right" wrapText="1"/>
    </xf>
    <xf numFmtId="3" fontId="32" fillId="3" borderId="37" xfId="0" applyNumberFormat="1" applyFont="1" applyFill="1" applyBorder="1" applyAlignment="1" applyProtection="1">
      <alignment horizontal="center"/>
    </xf>
    <xf numFmtId="164" fontId="32" fillId="3" borderId="27" xfId="0" applyNumberFormat="1" applyFont="1" applyFill="1" applyBorder="1" applyProtection="1"/>
    <xf numFmtId="0" fontId="31" fillId="0" borderId="0" xfId="0" applyFont="1" applyBorder="1" applyProtection="1">
      <protection locked="0"/>
    </xf>
    <xf numFmtId="0" fontId="24" fillId="0" borderId="0" xfId="0" applyFont="1" applyFill="1" applyBorder="1" applyProtection="1">
      <protection locked="0"/>
    </xf>
    <xf numFmtId="0" fontId="25" fillId="0" borderId="0" xfId="0" applyFont="1" applyBorder="1" applyProtection="1">
      <protection locked="0"/>
    </xf>
    <xf numFmtId="0" fontId="25" fillId="0" borderId="0" xfId="0" applyFont="1" applyBorder="1" applyAlignment="1" applyProtection="1">
      <alignment horizontal="right" vertical="center" readingOrder="2"/>
      <protection locked="0"/>
    </xf>
    <xf numFmtId="0" fontId="24" fillId="0" borderId="0" xfId="0" applyFont="1" applyBorder="1" applyProtection="1">
      <protection locked="0"/>
    </xf>
    <xf numFmtId="0" fontId="24" fillId="7" borderId="16" xfId="0"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24" fillId="7" borderId="21" xfId="0" applyFont="1" applyFill="1" applyBorder="1" applyAlignment="1" applyProtection="1">
      <alignment horizontal="center" vertical="center" wrapText="1"/>
    </xf>
    <xf numFmtId="165" fontId="24" fillId="6" borderId="25" xfId="0" applyNumberFormat="1" applyFont="1" applyFill="1" applyBorder="1" applyAlignment="1" applyProtection="1">
      <alignment wrapText="1"/>
    </xf>
    <xf numFmtId="0" fontId="4" fillId="4" borderId="28" xfId="0" applyFont="1" applyFill="1" applyBorder="1" applyAlignment="1" applyProtection="1">
      <alignment horizontal="left"/>
    </xf>
    <xf numFmtId="0" fontId="4" fillId="4" borderId="8" xfId="0" applyFont="1" applyFill="1" applyBorder="1" applyAlignment="1" applyProtection="1">
      <alignment horizontal="center"/>
    </xf>
    <xf numFmtId="0" fontId="0" fillId="0" borderId="5" xfId="0" applyBorder="1" applyProtection="1"/>
    <xf numFmtId="0" fontId="0" fillId="0" borderId="7" xfId="0" applyBorder="1" applyProtection="1"/>
    <xf numFmtId="0" fontId="0" fillId="0" borderId="28" xfId="0" applyBorder="1" applyProtection="1"/>
    <xf numFmtId="0" fontId="4" fillId="0" borderId="0" xfId="0" applyFont="1" applyProtection="1"/>
    <xf numFmtId="0" fontId="0" fillId="0" borderId="29" xfId="0" applyBorder="1" applyProtection="1"/>
    <xf numFmtId="0" fontId="0" fillId="0" borderId="0" xfId="0" applyAlignment="1" applyProtection="1">
      <alignment horizontal="left"/>
    </xf>
    <xf numFmtId="0" fontId="13" fillId="0" borderId="1" xfId="0" applyFont="1" applyBorder="1" applyProtection="1"/>
    <xf numFmtId="0" fontId="13" fillId="0" borderId="0" xfId="0" applyFont="1" applyAlignment="1" applyProtection="1">
      <alignment horizontal="center"/>
    </xf>
    <xf numFmtId="0" fontId="13" fillId="0" borderId="29" xfId="0" applyFont="1" applyBorder="1" applyProtection="1"/>
    <xf numFmtId="0" fontId="16" fillId="0" borderId="0" xfId="0" applyFont="1" applyProtection="1"/>
    <xf numFmtId="0" fontId="4" fillId="6" borderId="1" xfId="0" applyFont="1" applyFill="1" applyBorder="1" applyProtection="1"/>
    <xf numFmtId="0" fontId="4" fillId="6" borderId="1" xfId="0" applyFont="1" applyFill="1" applyBorder="1" applyAlignment="1" applyProtection="1">
      <alignment wrapText="1"/>
    </xf>
    <xf numFmtId="0" fontId="0" fillId="0" borderId="1" xfId="0" applyBorder="1" applyProtection="1"/>
    <xf numFmtId="43" fontId="0" fillId="0" borderId="1" xfId="1" applyFont="1" applyBorder="1" applyAlignment="1" applyProtection="1">
      <alignment horizontal="center"/>
    </xf>
    <xf numFmtId="0" fontId="0" fillId="0" borderId="1" xfId="0" applyBorder="1" applyAlignment="1" applyProtection="1">
      <alignment wrapText="1"/>
    </xf>
    <xf numFmtId="1" fontId="0" fillId="0" borderId="1" xfId="0" applyNumberFormat="1" applyBorder="1" applyAlignment="1" applyProtection="1">
      <alignment horizontal="center"/>
    </xf>
    <xf numFmtId="43" fontId="4" fillId="6" borderId="1" xfId="1" applyFont="1" applyFill="1" applyBorder="1" applyAlignment="1" applyProtection="1">
      <alignment horizontal="center"/>
    </xf>
    <xf numFmtId="0" fontId="13" fillId="6" borderId="1" xfId="0" applyFont="1" applyFill="1" applyBorder="1" applyAlignment="1" applyProtection="1">
      <alignment horizontal="center" vertical="center"/>
    </xf>
    <xf numFmtId="0" fontId="36" fillId="6" borderId="1" xfId="0" applyFont="1" applyFill="1" applyBorder="1" applyProtection="1"/>
    <xf numFmtId="10" fontId="13" fillId="0" borderId="1" xfId="0" applyNumberFormat="1" applyFont="1" applyBorder="1" applyProtection="1"/>
    <xf numFmtId="165" fontId="13" fillId="6" borderId="1" xfId="1" applyNumberFormat="1" applyFont="1" applyFill="1" applyBorder="1" applyProtection="1"/>
    <xf numFmtId="0" fontId="13" fillId="6" borderId="1" xfId="0" applyFont="1" applyFill="1" applyBorder="1" applyProtection="1"/>
    <xf numFmtId="166" fontId="13" fillId="0" borderId="1" xfId="0" applyNumberFormat="1" applyFont="1" applyBorder="1" applyProtection="1"/>
    <xf numFmtId="10" fontId="13" fillId="6" borderId="1" xfId="0" applyNumberFormat="1" applyFont="1" applyFill="1" applyBorder="1" applyProtection="1"/>
    <xf numFmtId="0" fontId="0" fillId="0" borderId="0" xfId="0" applyAlignment="1" applyProtection="1">
      <alignment horizontal="right" readingOrder="2"/>
    </xf>
    <xf numFmtId="0" fontId="0" fillId="0" borderId="8" xfId="0" applyBorder="1" applyProtection="1"/>
    <xf numFmtId="0" fontId="0" fillId="0" borderId="9" xfId="0" applyBorder="1" applyProtection="1"/>
    <xf numFmtId="0" fontId="0" fillId="0" borderId="10" xfId="0" applyBorder="1" applyProtection="1"/>
    <xf numFmtId="3" fontId="29" fillId="0" borderId="1" xfId="0" applyNumberFormat="1" applyFont="1" applyBorder="1" applyAlignment="1" applyProtection="1"/>
    <xf numFmtId="164" fontId="29" fillId="4" borderId="21" xfId="1" applyNumberFormat="1" applyFont="1" applyFill="1" applyBorder="1" applyAlignment="1" applyProtection="1"/>
    <xf numFmtId="0" fontId="38" fillId="0" borderId="0" xfId="0" applyFont="1" applyAlignment="1" applyProtection="1">
      <alignment horizontal="right"/>
      <protection locked="0"/>
    </xf>
    <xf numFmtId="1" fontId="25" fillId="0" borderId="1" xfId="0" applyNumberFormat="1" applyFont="1" applyBorder="1" applyAlignment="1" applyProtection="1">
      <alignment horizontal="right"/>
    </xf>
    <xf numFmtId="0" fontId="0" fillId="0" borderId="1" xfId="0" applyBorder="1" applyProtection="1">
      <protection locked="0"/>
    </xf>
    <xf numFmtId="0" fontId="11" fillId="4" borderId="28" xfId="0" applyFont="1" applyFill="1" applyBorder="1"/>
    <xf numFmtId="0" fontId="0" fillId="6" borderId="1" xfId="0" applyFill="1" applyBorder="1" applyProtection="1"/>
    <xf numFmtId="0" fontId="20" fillId="4" borderId="28" xfId="0" applyFont="1" applyFill="1" applyBorder="1" applyAlignment="1" applyProtection="1">
      <alignment horizontal="left"/>
    </xf>
    <xf numFmtId="0" fontId="4" fillId="4" borderId="28" xfId="0" applyFont="1" applyFill="1" applyBorder="1" applyAlignment="1" applyProtection="1">
      <alignment horizontal="center"/>
    </xf>
    <xf numFmtId="1" fontId="25" fillId="0" borderId="0" xfId="0" applyNumberFormat="1" applyFont="1" applyBorder="1" applyProtection="1">
      <protection locked="0"/>
    </xf>
    <xf numFmtId="164" fontId="25" fillId="0" borderId="17" xfId="1" applyNumberFormat="1" applyFont="1" applyBorder="1" applyAlignment="1" applyProtection="1">
      <alignment vertical="center"/>
    </xf>
    <xf numFmtId="0" fontId="39" fillId="0" borderId="0" xfId="0" applyFont="1" applyProtection="1">
      <protection locked="0"/>
    </xf>
    <xf numFmtId="0" fontId="40" fillId="0" borderId="0" xfId="0" applyFont="1" applyProtection="1">
      <protection locked="0"/>
    </xf>
    <xf numFmtId="1" fontId="25" fillId="0" borderId="11" xfId="0" applyNumberFormat="1" applyFont="1" applyBorder="1" applyAlignment="1" applyProtection="1">
      <alignment horizontal="right"/>
      <protection locked="0"/>
    </xf>
    <xf numFmtId="3" fontId="24" fillId="3" borderId="1" xfId="0" applyNumberFormat="1" applyFont="1" applyFill="1" applyBorder="1" applyProtection="1"/>
    <xf numFmtId="1" fontId="25" fillId="3" borderId="16" xfId="0" applyNumberFormat="1" applyFont="1" applyFill="1" applyBorder="1" applyProtection="1">
      <protection locked="0"/>
    </xf>
    <xf numFmtId="9" fontId="34" fillId="3" borderId="1" xfId="0" applyNumberFormat="1" applyFont="1" applyFill="1" applyBorder="1" applyProtection="1">
      <protection locked="0"/>
    </xf>
    <xf numFmtId="165" fontId="25" fillId="3" borderId="21" xfId="0" applyNumberFormat="1" applyFont="1" applyFill="1" applyBorder="1" applyProtection="1">
      <protection locked="0"/>
    </xf>
    <xf numFmtId="165" fontId="25" fillId="3" borderId="16" xfId="1" applyNumberFormat="1" applyFont="1" applyFill="1" applyBorder="1" applyProtection="1">
      <protection locked="0"/>
    </xf>
    <xf numFmtId="10" fontId="25" fillId="3" borderId="1" xfId="0" applyNumberFormat="1" applyFont="1" applyFill="1" applyBorder="1" applyProtection="1"/>
    <xf numFmtId="165" fontId="25" fillId="3" borderId="1" xfId="0" applyNumberFormat="1" applyFont="1" applyFill="1" applyBorder="1" applyAlignment="1" applyProtection="1">
      <alignment horizontal="right"/>
      <protection locked="0"/>
    </xf>
    <xf numFmtId="165" fontId="24" fillId="3" borderId="16" xfId="1" applyNumberFormat="1" applyFont="1" applyFill="1" applyBorder="1" applyProtection="1">
      <protection locked="0"/>
    </xf>
    <xf numFmtId="165" fontId="24" fillId="3" borderId="1" xfId="0" applyNumberFormat="1" applyFont="1" applyFill="1" applyBorder="1" applyAlignment="1" applyProtection="1">
      <alignment horizontal="right"/>
      <protection locked="0"/>
    </xf>
    <xf numFmtId="3" fontId="24" fillId="3" borderId="21" xfId="0" applyNumberFormat="1" applyFont="1" applyFill="1" applyBorder="1" applyProtection="1"/>
    <xf numFmtId="3" fontId="24" fillId="3" borderId="50" xfId="0" applyNumberFormat="1" applyFont="1" applyFill="1" applyBorder="1" applyProtection="1"/>
    <xf numFmtId="3" fontId="24" fillId="3" borderId="17" xfId="0" applyNumberFormat="1" applyFont="1" applyFill="1" applyBorder="1" applyProtection="1"/>
    <xf numFmtId="3" fontId="24" fillId="3" borderId="52" xfId="0" applyNumberFormat="1" applyFont="1" applyFill="1" applyBorder="1" applyAlignment="1" applyProtection="1">
      <alignment horizontal="center"/>
    </xf>
    <xf numFmtId="164" fontId="24" fillId="3" borderId="53" xfId="0" applyNumberFormat="1" applyFont="1" applyFill="1" applyBorder="1" applyProtection="1"/>
    <xf numFmtId="0" fontId="41" fillId="0" borderId="0" xfId="0" applyFont="1" applyProtection="1">
      <protection locked="0"/>
    </xf>
    <xf numFmtId="1" fontId="25" fillId="0" borderId="1" xfId="0" applyNumberFormat="1" applyFont="1" applyBorder="1" applyProtection="1"/>
    <xf numFmtId="0" fontId="0" fillId="0" borderId="0" xfId="0" applyAlignment="1" applyProtection="1">
      <alignment vertical="top"/>
      <protection locked="0"/>
    </xf>
    <xf numFmtId="0" fontId="18" fillId="4" borderId="28" xfId="0" applyFont="1" applyFill="1" applyBorder="1" applyAlignment="1">
      <alignment horizontal="right" vertical="center" wrapText="1" readingOrder="2"/>
    </xf>
    <xf numFmtId="0" fontId="18" fillId="4" borderId="0" xfId="0" applyFont="1" applyFill="1" applyAlignment="1">
      <alignment horizontal="right" vertical="center" wrapText="1" readingOrder="2"/>
    </xf>
    <xf numFmtId="0" fontId="18" fillId="4" borderId="29" xfId="0" applyFont="1" applyFill="1" applyBorder="1" applyAlignment="1">
      <alignment horizontal="right" vertical="center" wrapText="1" readingOrder="2"/>
    </xf>
    <xf numFmtId="0" fontId="11" fillId="4" borderId="28" xfId="0" applyFont="1" applyFill="1" applyBorder="1" applyAlignment="1">
      <alignment horizontal="right" vertical="center" wrapText="1" readingOrder="2"/>
    </xf>
    <xf numFmtId="0" fontId="11" fillId="4" borderId="0" xfId="0" applyFont="1" applyFill="1" applyAlignment="1">
      <alignment horizontal="right" vertical="center" wrapText="1" readingOrder="2"/>
    </xf>
    <xf numFmtId="0" fontId="11" fillId="4" borderId="29" xfId="0" applyFont="1" applyFill="1" applyBorder="1" applyAlignment="1">
      <alignment horizontal="right" vertical="center" wrapText="1" readingOrder="2"/>
    </xf>
    <xf numFmtId="0" fontId="15" fillId="4" borderId="0" xfId="0" applyFont="1" applyFill="1" applyAlignment="1">
      <alignment horizontal="center" readingOrder="2"/>
    </xf>
    <xf numFmtId="0" fontId="15" fillId="4" borderId="0" xfId="0" applyFont="1" applyFill="1" applyAlignment="1">
      <alignment horizontal="center" vertical="center" readingOrder="2"/>
    </xf>
    <xf numFmtId="0" fontId="17" fillId="4" borderId="0" xfId="0" applyFont="1" applyFill="1" applyAlignment="1">
      <alignment horizontal="center" readingOrder="2"/>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8" fillId="4" borderId="28" xfId="0" applyFont="1" applyFill="1" applyBorder="1" applyAlignment="1">
      <alignment horizontal="right" wrapText="1" readingOrder="2"/>
    </xf>
    <xf numFmtId="0" fontId="18" fillId="4" borderId="0" xfId="0" applyFont="1" applyFill="1" applyAlignment="1">
      <alignment horizontal="right" wrapText="1" readingOrder="2"/>
    </xf>
    <xf numFmtId="0" fontId="18" fillId="4" borderId="29" xfId="0" applyFont="1" applyFill="1" applyBorder="1" applyAlignment="1">
      <alignment horizontal="right" wrapText="1" readingOrder="2"/>
    </xf>
    <xf numFmtId="0" fontId="0" fillId="6" borderId="1" xfId="0" applyFill="1" applyBorder="1" applyAlignment="1">
      <alignment horizontal="center"/>
    </xf>
    <xf numFmtId="14" fontId="33" fillId="4" borderId="30" xfId="3" applyNumberFormat="1" applyFill="1" applyBorder="1" applyAlignment="1" applyProtection="1">
      <alignment horizontal="center"/>
      <protection locked="0"/>
    </xf>
    <xf numFmtId="14" fontId="1" fillId="4" borderId="30" xfId="0" applyNumberFormat="1" applyFont="1" applyFill="1" applyBorder="1" applyAlignment="1" applyProtection="1">
      <alignment horizontal="center"/>
      <protection locked="0"/>
    </xf>
    <xf numFmtId="0" fontId="0" fillId="6" borderId="1" xfId="0" applyFill="1" applyBorder="1" applyAlignment="1">
      <alignment horizontal="center" vertical="center" wrapText="1"/>
    </xf>
    <xf numFmtId="0" fontId="0" fillId="6" borderId="1" xfId="0" applyFill="1" applyBorder="1" applyAlignment="1" applyProtection="1">
      <alignment horizontal="center"/>
    </xf>
    <xf numFmtId="1" fontId="1" fillId="4" borderId="30" xfId="0" applyNumberFormat="1" applyFont="1" applyFill="1" applyBorder="1" applyAlignment="1" applyProtection="1">
      <alignment horizontal="center"/>
      <protection locked="0"/>
    </xf>
    <xf numFmtId="0" fontId="24" fillId="6" borderId="25" xfId="0" applyFont="1" applyFill="1" applyBorder="1" applyAlignment="1" applyProtection="1">
      <alignment horizontal="center" wrapText="1"/>
    </xf>
    <xf numFmtId="0" fontId="24" fillId="6" borderId="26" xfId="0" applyFont="1" applyFill="1" applyBorder="1" applyAlignment="1" applyProtection="1">
      <alignment horizontal="center" wrapText="1"/>
    </xf>
    <xf numFmtId="0" fontId="27" fillId="7" borderId="16"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wrapText="1"/>
    </xf>
    <xf numFmtId="0" fontId="25" fillId="0" borderId="16" xfId="0" applyFont="1" applyBorder="1" applyAlignment="1" applyProtection="1">
      <alignment horizontal="center" vertical="center"/>
    </xf>
    <xf numFmtId="0" fontId="25" fillId="0" borderId="16" xfId="0" applyFont="1" applyBorder="1" applyAlignment="1" applyProtection="1">
      <alignment horizontal="center" wrapText="1"/>
    </xf>
    <xf numFmtId="0" fontId="23" fillId="6" borderId="31" xfId="0" applyFont="1" applyFill="1" applyBorder="1" applyAlignment="1" applyProtection="1">
      <alignment horizontal="center"/>
    </xf>
    <xf numFmtId="0" fontId="23" fillId="6" borderId="14" xfId="0" applyFont="1" applyFill="1" applyBorder="1" applyAlignment="1" applyProtection="1">
      <alignment horizontal="center"/>
    </xf>
    <xf numFmtId="0" fontId="23" fillId="6" borderId="15" xfId="0" applyFont="1" applyFill="1" applyBorder="1" applyAlignment="1" applyProtection="1">
      <alignment horizontal="center"/>
    </xf>
    <xf numFmtId="0" fontId="25" fillId="0" borderId="1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6" xfId="0" applyFont="1" applyBorder="1" applyAlignment="1" applyProtection="1">
      <alignment horizontal="center" wrapText="1"/>
    </xf>
    <xf numFmtId="0" fontId="0" fillId="0" borderId="16" xfId="0" applyBorder="1" applyAlignment="1">
      <alignment horizontal="center" vertical="center"/>
    </xf>
    <xf numFmtId="0" fontId="0" fillId="0" borderId="25" xfId="0" applyBorder="1" applyAlignment="1">
      <alignment horizontal="center" vertic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0" fillId="0" borderId="16" xfId="0" applyBorder="1" applyAlignment="1">
      <alignment horizontal="center" wrapText="1"/>
    </xf>
    <xf numFmtId="164" fontId="0" fillId="0" borderId="17" xfId="1" applyNumberFormat="1" applyFont="1" applyBorder="1" applyAlignment="1">
      <alignment horizontal="center" vertical="center"/>
    </xf>
    <xf numFmtId="164" fontId="0" fillId="0" borderId="18" xfId="1" applyNumberFormat="1" applyFont="1" applyBorder="1" applyAlignment="1">
      <alignment horizontal="center" vertical="center"/>
    </xf>
    <xf numFmtId="164" fontId="0" fillId="0" borderId="19" xfId="1" applyNumberFormat="1" applyFont="1" applyBorder="1" applyAlignment="1">
      <alignment horizontal="center" vertical="center"/>
    </xf>
    <xf numFmtId="0" fontId="0" fillId="0" borderId="20"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xf>
    <xf numFmtId="0" fontId="0" fillId="0" borderId="3" xfId="0" applyBorder="1" applyAlignment="1">
      <alignment horizontal="center"/>
    </xf>
    <xf numFmtId="165" fontId="37" fillId="0" borderId="40" xfId="0" applyNumberFormat="1" applyFont="1" applyBorder="1" applyAlignment="1" applyProtection="1">
      <alignment horizontal="center"/>
    </xf>
    <xf numFmtId="165" fontId="37" fillId="0" borderId="41" xfId="0" applyNumberFormat="1" applyFont="1" applyBorder="1" applyAlignment="1" applyProtection="1">
      <alignment horizontal="center"/>
    </xf>
    <xf numFmtId="165" fontId="37" fillId="0" borderId="42" xfId="0" applyNumberFormat="1" applyFont="1" applyBorder="1" applyAlignment="1" applyProtection="1">
      <alignment horizontal="center"/>
    </xf>
    <xf numFmtId="0" fontId="23" fillId="6" borderId="46" xfId="0" applyFont="1" applyFill="1" applyBorder="1" applyAlignment="1" applyProtection="1">
      <alignment horizontal="center"/>
    </xf>
    <xf numFmtId="0" fontId="23" fillId="6" borderId="47" xfId="0" applyFont="1" applyFill="1" applyBorder="1" applyAlignment="1" applyProtection="1">
      <alignment horizontal="center"/>
    </xf>
    <xf numFmtId="0" fontId="23" fillId="6" borderId="48" xfId="0" applyFont="1" applyFill="1" applyBorder="1" applyAlignment="1" applyProtection="1">
      <alignment horizontal="center"/>
    </xf>
    <xf numFmtId="0" fontId="32" fillId="3" borderId="35" xfId="0" applyFont="1" applyFill="1" applyBorder="1" applyAlignment="1" applyProtection="1">
      <alignment horizontal="center"/>
    </xf>
    <xf numFmtId="0" fontId="32" fillId="3" borderId="37" xfId="0" applyFont="1" applyFill="1" applyBorder="1" applyAlignment="1" applyProtection="1">
      <alignment horizontal="center"/>
    </xf>
    <xf numFmtId="0" fontId="32" fillId="0" borderId="20" xfId="0" applyFont="1" applyBorder="1" applyAlignment="1" applyProtection="1">
      <alignment horizontal="center" vertical="center" wrapText="1"/>
    </xf>
    <xf numFmtId="0" fontId="32" fillId="0" borderId="23"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32" fillId="0" borderId="16" xfId="0" applyFont="1" applyBorder="1" applyAlignment="1" applyProtection="1">
      <alignment horizontal="center" vertical="center" wrapText="1"/>
    </xf>
    <xf numFmtId="0" fontId="32" fillId="0" borderId="25" xfId="0" applyFont="1" applyBorder="1" applyAlignment="1" applyProtection="1">
      <alignment horizontal="center" vertical="center" wrapText="1"/>
    </xf>
    <xf numFmtId="0" fontId="32" fillId="3" borderId="32" xfId="0" applyFont="1" applyFill="1" applyBorder="1" applyAlignment="1" applyProtection="1">
      <alignment horizontal="center"/>
    </xf>
    <xf numFmtId="0" fontId="32" fillId="3" borderId="33" xfId="0" applyFont="1" applyFill="1" applyBorder="1" applyAlignment="1" applyProtection="1">
      <alignment horizontal="center"/>
    </xf>
    <xf numFmtId="0" fontId="32" fillId="3" borderId="36" xfId="0" applyFont="1" applyFill="1" applyBorder="1" applyAlignment="1" applyProtection="1">
      <alignment horizontal="center"/>
    </xf>
    <xf numFmtId="0" fontId="23" fillId="6" borderId="31" xfId="0" applyFont="1" applyFill="1" applyBorder="1" applyAlignment="1" applyProtection="1">
      <alignment horizontal="center"/>
      <protection locked="0"/>
    </xf>
    <xf numFmtId="0" fontId="23" fillId="6" borderId="14" xfId="0" applyFont="1" applyFill="1" applyBorder="1" applyAlignment="1" applyProtection="1">
      <alignment horizontal="center"/>
      <protection locked="0"/>
    </xf>
    <xf numFmtId="0" fontId="23" fillId="6" borderId="15" xfId="0" applyFont="1" applyFill="1" applyBorder="1" applyAlignment="1" applyProtection="1">
      <alignment horizontal="center"/>
      <protection locked="0"/>
    </xf>
    <xf numFmtId="0" fontId="23" fillId="6" borderId="12" xfId="0" applyFont="1" applyFill="1" applyBorder="1" applyAlignment="1" applyProtection="1">
      <alignment horizontal="center"/>
    </xf>
    <xf numFmtId="0" fontId="23" fillId="6" borderId="38" xfId="0" applyFont="1" applyFill="1" applyBorder="1" applyAlignment="1" applyProtection="1">
      <alignment horizontal="center"/>
    </xf>
    <xf numFmtId="0" fontId="23" fillId="6" borderId="39" xfId="0" applyFont="1" applyFill="1" applyBorder="1" applyAlignment="1" applyProtection="1">
      <alignment horizontal="center"/>
    </xf>
    <xf numFmtId="0" fontId="25" fillId="0" borderId="20"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4" fillId="3" borderId="40" xfId="0" applyFont="1" applyFill="1" applyBorder="1" applyAlignment="1" applyProtection="1">
      <alignment horizontal="center"/>
    </xf>
    <xf numFmtId="0" fontId="24" fillId="3" borderId="41" xfId="0" applyFont="1" applyFill="1" applyBorder="1" applyAlignment="1" applyProtection="1">
      <alignment horizontal="center"/>
    </xf>
    <xf numFmtId="0" fontId="24" fillId="3" borderId="35" xfId="0" applyFont="1" applyFill="1" applyBorder="1" applyAlignment="1" applyProtection="1">
      <alignment horizontal="center"/>
    </xf>
    <xf numFmtId="0" fontId="24" fillId="3" borderId="36" xfId="0" applyFont="1" applyFill="1" applyBorder="1" applyAlignment="1" applyProtection="1">
      <alignment horizontal="center"/>
    </xf>
    <xf numFmtId="0" fontId="24" fillId="3" borderId="51" xfId="0" applyFont="1" applyFill="1" applyBorder="1" applyAlignment="1" applyProtection="1">
      <alignment horizontal="center"/>
    </xf>
    <xf numFmtId="0" fontId="24" fillId="3" borderId="49" xfId="0" applyFont="1" applyFill="1" applyBorder="1" applyAlignment="1" applyProtection="1">
      <alignment horizontal="center"/>
    </xf>
    <xf numFmtId="0" fontId="4" fillId="6" borderId="2" xfId="0" applyFont="1" applyFill="1" applyBorder="1" applyAlignment="1" applyProtection="1">
      <alignment horizontal="center"/>
    </xf>
    <xf numFmtId="0" fontId="4" fillId="6" borderId="3" xfId="0" applyFont="1" applyFill="1" applyBorder="1" applyAlignment="1" applyProtection="1">
      <alignment horizontal="center"/>
    </xf>
    <xf numFmtId="14" fontId="13" fillId="0" borderId="30" xfId="0" applyNumberFormat="1" applyFont="1" applyBorder="1" applyAlignment="1" applyProtection="1">
      <alignment horizontal="right"/>
    </xf>
    <xf numFmtId="1" fontId="13" fillId="0" borderId="30" xfId="0" applyNumberFormat="1" applyFont="1" applyBorder="1" applyAlignment="1" applyProtection="1">
      <alignment horizontal="right"/>
    </xf>
  </cellXfs>
  <cellStyles count="4">
    <cellStyle name="Comma" xfId="1" builtinId="3"/>
    <cellStyle name="Normal" xfId="0" builtinId="0"/>
    <cellStyle name="היפר-קישור" xfId="3" builtinId="8"/>
    <cellStyle name="היפר-קישור 2" xfId="2"/>
  </cellStyles>
  <dxfs count="17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495300</xdr:colOff>
      <xdr:row>1</xdr:row>
      <xdr:rowOff>152400</xdr:rowOff>
    </xdr:from>
    <xdr:to>
      <xdr:col>11</xdr:col>
      <xdr:colOff>533400</xdr:colOff>
      <xdr:row>5</xdr:row>
      <xdr:rowOff>161925</xdr:rowOff>
    </xdr:to>
    <xdr:pic>
      <xdr:nvPicPr>
        <xdr:cNvPr id="2" name="תמונה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8270025" y="352425"/>
          <a:ext cx="2095500" cy="1085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85725</xdr:rowOff>
    </xdr:from>
    <xdr:to>
      <xdr:col>4</xdr:col>
      <xdr:colOff>581025</xdr:colOff>
      <xdr:row>3</xdr:row>
      <xdr:rowOff>133350</xdr:rowOff>
    </xdr:to>
    <xdr:pic>
      <xdr:nvPicPr>
        <xdr:cNvPr id="4" name="תמונה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32965850" y="85725"/>
          <a:ext cx="1152525" cy="685800"/>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rightToLeft="1" topLeftCell="A36" zoomScale="75" zoomScaleNormal="75" workbookViewId="0">
      <selection activeCell="B41" sqref="B41:M41"/>
    </sheetView>
  </sheetViews>
  <sheetFormatPr defaultRowHeight="15" x14ac:dyDescent="0.25"/>
  <cols>
    <col min="1" max="1" width="3.375" style="21" customWidth="1"/>
    <col min="2" max="2" width="7.5" style="21" customWidth="1"/>
    <col min="3" max="3" width="9" style="21" customWidth="1"/>
    <col min="4" max="4" width="4.875" style="21" customWidth="1"/>
    <col min="5" max="9" width="9" style="21"/>
    <col min="10" max="10" width="9" style="21" customWidth="1"/>
    <col min="11" max="12" width="9" style="21"/>
    <col min="13" max="13" width="11.625" style="21" customWidth="1"/>
    <col min="14" max="16384" width="9" style="21"/>
  </cols>
  <sheetData>
    <row r="1" spans="2:13" ht="15.75" thickBot="1" x14ac:dyDescent="0.3"/>
    <row r="2" spans="2:13" x14ac:dyDescent="0.25">
      <c r="B2" s="22"/>
      <c r="C2" s="23"/>
      <c r="D2" s="23"/>
      <c r="E2" s="23"/>
      <c r="F2" s="23"/>
      <c r="G2" s="23"/>
      <c r="H2" s="23"/>
      <c r="I2" s="23"/>
      <c r="J2" s="23"/>
      <c r="K2" s="23"/>
      <c r="L2" s="23"/>
      <c r="M2" s="24"/>
    </row>
    <row r="3" spans="2:13" ht="23.25" x14ac:dyDescent="0.35">
      <c r="B3" s="25"/>
      <c r="C3" s="278" t="s">
        <v>198</v>
      </c>
      <c r="D3" s="278"/>
      <c r="E3" s="278"/>
      <c r="F3" s="278"/>
      <c r="G3" s="278"/>
      <c r="H3" s="278"/>
      <c r="I3" s="278"/>
      <c r="J3" s="26"/>
      <c r="K3" s="26"/>
      <c r="L3" s="26"/>
      <c r="M3" s="27"/>
    </row>
    <row r="4" spans="2:13" ht="23.25" x14ac:dyDescent="0.25">
      <c r="B4" s="25"/>
      <c r="C4" s="279" t="s">
        <v>199</v>
      </c>
      <c r="D4" s="279"/>
      <c r="E4" s="279"/>
      <c r="F4" s="279"/>
      <c r="G4" s="279"/>
      <c r="H4" s="279"/>
      <c r="I4" s="279"/>
      <c r="J4" s="26"/>
      <c r="K4" s="26"/>
      <c r="L4" s="26"/>
      <c r="M4" s="27"/>
    </row>
    <row r="5" spans="2:13" ht="23.25" x14ac:dyDescent="0.35">
      <c r="B5" s="25"/>
      <c r="C5" s="278" t="s">
        <v>200</v>
      </c>
      <c r="D5" s="278"/>
      <c r="E5" s="278"/>
      <c r="F5" s="278"/>
      <c r="G5" s="278"/>
      <c r="H5" s="278"/>
      <c r="I5" s="278"/>
      <c r="J5" s="26"/>
      <c r="K5" s="26"/>
      <c r="L5" s="26"/>
      <c r="M5" s="27"/>
    </row>
    <row r="6" spans="2:13" ht="15.75" x14ac:dyDescent="0.25">
      <c r="B6" s="25"/>
      <c r="C6" s="28"/>
      <c r="D6" s="26"/>
      <c r="E6" s="26"/>
      <c r="F6" s="26"/>
      <c r="G6" s="26"/>
      <c r="H6" s="26"/>
      <c r="I6" s="26"/>
      <c r="J6" s="26"/>
      <c r="K6" s="26"/>
      <c r="L6" s="26"/>
      <c r="M6" s="27"/>
    </row>
    <row r="7" spans="2:13" ht="20.25" x14ac:dyDescent="0.3">
      <c r="B7" s="25"/>
      <c r="C7" s="280" t="s">
        <v>280</v>
      </c>
      <c r="D7" s="280"/>
      <c r="E7" s="280"/>
      <c r="F7" s="280"/>
      <c r="G7" s="280"/>
      <c r="H7" s="280"/>
      <c r="I7" s="280"/>
      <c r="J7" s="26"/>
      <c r="K7" s="26"/>
      <c r="L7" s="26"/>
      <c r="M7" s="27"/>
    </row>
    <row r="8" spans="2:13" ht="23.25" customHeight="1" x14ac:dyDescent="0.25">
      <c r="B8" s="246" t="s">
        <v>202</v>
      </c>
      <c r="C8" s="26"/>
      <c r="D8" s="26"/>
      <c r="E8" s="26"/>
      <c r="F8" s="26"/>
      <c r="G8" s="26"/>
      <c r="H8" s="26"/>
      <c r="I8" s="26"/>
      <c r="J8" s="26"/>
      <c r="K8" s="26"/>
      <c r="L8" s="26"/>
      <c r="M8" s="27"/>
    </row>
    <row r="9" spans="2:13" ht="51.75" customHeight="1" x14ac:dyDescent="0.25">
      <c r="B9" s="272" t="s">
        <v>203</v>
      </c>
      <c r="C9" s="273"/>
      <c r="D9" s="273"/>
      <c r="E9" s="273"/>
      <c r="F9" s="273"/>
      <c r="G9" s="273"/>
      <c r="H9" s="273"/>
      <c r="I9" s="273"/>
      <c r="J9" s="273"/>
      <c r="K9" s="273"/>
      <c r="L9" s="273"/>
      <c r="M9" s="274"/>
    </row>
    <row r="10" spans="2:13" ht="46.5" customHeight="1" x14ac:dyDescent="0.25">
      <c r="B10" s="272" t="s">
        <v>204</v>
      </c>
      <c r="C10" s="273"/>
      <c r="D10" s="273"/>
      <c r="E10" s="273"/>
      <c r="F10" s="273"/>
      <c r="G10" s="273"/>
      <c r="H10" s="273"/>
      <c r="I10" s="273"/>
      <c r="J10" s="273"/>
      <c r="K10" s="273"/>
      <c r="L10" s="273"/>
      <c r="M10" s="274"/>
    </row>
    <row r="11" spans="2:13" x14ac:dyDescent="0.25">
      <c r="B11" s="272" t="s">
        <v>205</v>
      </c>
      <c r="C11" s="273"/>
      <c r="D11" s="273"/>
      <c r="E11" s="273"/>
      <c r="F11" s="273"/>
      <c r="G11" s="273"/>
      <c r="H11" s="273"/>
      <c r="I11" s="273"/>
      <c r="J11" s="273"/>
      <c r="K11" s="273"/>
      <c r="L11" s="273"/>
      <c r="M11" s="274"/>
    </row>
    <row r="12" spans="2:13" ht="32.25" customHeight="1" x14ac:dyDescent="0.25">
      <c r="B12" s="272" t="s">
        <v>35</v>
      </c>
      <c r="C12" s="273"/>
      <c r="D12" s="273"/>
      <c r="E12" s="273"/>
      <c r="F12" s="273"/>
      <c r="G12" s="273"/>
      <c r="H12" s="273"/>
      <c r="I12" s="273"/>
      <c r="J12" s="273"/>
      <c r="K12" s="273"/>
      <c r="L12" s="273"/>
      <c r="M12" s="274"/>
    </row>
    <row r="13" spans="2:13" ht="30" customHeight="1" x14ac:dyDescent="0.25">
      <c r="B13" s="272" t="s">
        <v>206</v>
      </c>
      <c r="C13" s="273"/>
      <c r="D13" s="273"/>
      <c r="E13" s="273"/>
      <c r="F13" s="273"/>
      <c r="G13" s="273"/>
      <c r="H13" s="273"/>
      <c r="I13" s="273"/>
      <c r="J13" s="273"/>
      <c r="K13" s="273"/>
      <c r="L13" s="273"/>
      <c r="M13" s="274"/>
    </row>
    <row r="14" spans="2:13" ht="30" customHeight="1" x14ac:dyDescent="0.25">
      <c r="B14" s="272" t="s">
        <v>207</v>
      </c>
      <c r="C14" s="273"/>
      <c r="D14" s="273"/>
      <c r="E14" s="273"/>
      <c r="F14" s="273"/>
      <c r="G14" s="273"/>
      <c r="H14" s="273"/>
      <c r="I14" s="273"/>
      <c r="J14" s="273"/>
      <c r="K14" s="273"/>
      <c r="L14" s="273"/>
      <c r="M14" s="274"/>
    </row>
    <row r="15" spans="2:13" ht="23.25" customHeight="1" x14ac:dyDescent="0.25">
      <c r="B15" s="246" t="s">
        <v>208</v>
      </c>
      <c r="C15" s="26"/>
      <c r="D15" s="26"/>
      <c r="E15" s="26"/>
      <c r="F15" s="26"/>
      <c r="G15" s="26"/>
      <c r="H15" s="26"/>
      <c r="I15" s="26"/>
      <c r="J15" s="26"/>
      <c r="K15" s="26"/>
      <c r="L15" s="26"/>
      <c r="M15" s="27"/>
    </row>
    <row r="16" spans="2:13" ht="27" customHeight="1" x14ac:dyDescent="0.25">
      <c r="B16" s="272" t="s">
        <v>209</v>
      </c>
      <c r="C16" s="273"/>
      <c r="D16" s="273"/>
      <c r="E16" s="273"/>
      <c r="F16" s="273"/>
      <c r="G16" s="273"/>
      <c r="H16" s="273"/>
      <c r="I16" s="273"/>
      <c r="J16" s="273"/>
      <c r="K16" s="273"/>
      <c r="L16" s="273"/>
      <c r="M16" s="274"/>
    </row>
    <row r="17" spans="2:13" ht="22.5" customHeight="1" x14ac:dyDescent="0.25">
      <c r="B17" s="272" t="s">
        <v>210</v>
      </c>
      <c r="C17" s="273"/>
      <c r="D17" s="273"/>
      <c r="E17" s="273"/>
      <c r="F17" s="273"/>
      <c r="G17" s="273"/>
      <c r="H17" s="273"/>
      <c r="I17" s="273"/>
      <c r="J17" s="273"/>
      <c r="K17" s="273"/>
      <c r="L17" s="273"/>
      <c r="M17" s="274"/>
    </row>
    <row r="18" spans="2:13" ht="18.75" customHeight="1" x14ac:dyDescent="0.25">
      <c r="B18" s="272" t="s">
        <v>211</v>
      </c>
      <c r="C18" s="273"/>
      <c r="D18" s="273"/>
      <c r="E18" s="273"/>
      <c r="F18" s="273"/>
      <c r="G18" s="273"/>
      <c r="H18" s="273"/>
      <c r="I18" s="273"/>
      <c r="J18" s="273"/>
      <c r="K18" s="273"/>
      <c r="L18" s="273"/>
      <c r="M18" s="274"/>
    </row>
    <row r="19" spans="2:13" ht="36" customHeight="1" x14ac:dyDescent="0.25">
      <c r="B19" s="272" t="s">
        <v>239</v>
      </c>
      <c r="C19" s="273"/>
      <c r="D19" s="273"/>
      <c r="E19" s="273"/>
      <c r="F19" s="273"/>
      <c r="G19" s="273"/>
      <c r="H19" s="273"/>
      <c r="I19" s="273"/>
      <c r="J19" s="273"/>
      <c r="K19" s="273"/>
      <c r="L19" s="273"/>
      <c r="M19" s="274"/>
    </row>
    <row r="20" spans="2:13" ht="23.25" customHeight="1" x14ac:dyDescent="0.25">
      <c r="B20" s="272" t="s">
        <v>240</v>
      </c>
      <c r="C20" s="273"/>
      <c r="D20" s="273"/>
      <c r="E20" s="273"/>
      <c r="F20" s="273"/>
      <c r="G20" s="273"/>
      <c r="H20" s="273"/>
      <c r="I20" s="273"/>
      <c r="J20" s="273"/>
      <c r="K20" s="273"/>
      <c r="L20" s="273"/>
      <c r="M20" s="274"/>
    </row>
    <row r="21" spans="2:13" ht="30" customHeight="1" x14ac:dyDescent="0.25">
      <c r="B21" s="272" t="s">
        <v>212</v>
      </c>
      <c r="C21" s="273"/>
      <c r="D21" s="273"/>
      <c r="E21" s="273"/>
      <c r="F21" s="273"/>
      <c r="G21" s="273"/>
      <c r="H21" s="273"/>
      <c r="I21" s="273"/>
      <c r="J21" s="273"/>
      <c r="K21" s="273"/>
      <c r="L21" s="273"/>
      <c r="M21" s="274"/>
    </row>
    <row r="22" spans="2:13" ht="30" customHeight="1" x14ac:dyDescent="0.25">
      <c r="B22" s="272" t="s">
        <v>213</v>
      </c>
      <c r="C22" s="273"/>
      <c r="D22" s="273"/>
      <c r="E22" s="273"/>
      <c r="F22" s="273"/>
      <c r="G22" s="273"/>
      <c r="H22" s="273"/>
      <c r="I22" s="273"/>
      <c r="J22" s="273"/>
      <c r="K22" s="273"/>
      <c r="L22" s="273"/>
      <c r="M22" s="274"/>
    </row>
    <row r="23" spans="2:13" ht="18" x14ac:dyDescent="0.25">
      <c r="B23" s="246" t="s">
        <v>214</v>
      </c>
      <c r="C23" s="29"/>
      <c r="D23" s="29"/>
      <c r="E23" s="29"/>
      <c r="F23" s="29"/>
      <c r="G23" s="29"/>
      <c r="H23" s="29"/>
      <c r="I23" s="29"/>
      <c r="J23" s="29"/>
      <c r="K23" s="29"/>
      <c r="L23" s="29"/>
      <c r="M23" s="30"/>
    </row>
    <row r="24" spans="2:13" ht="47.25" customHeight="1" x14ac:dyDescent="0.25">
      <c r="B24" s="272" t="s">
        <v>215</v>
      </c>
      <c r="C24" s="273"/>
      <c r="D24" s="273"/>
      <c r="E24" s="273"/>
      <c r="F24" s="273"/>
      <c r="G24" s="273"/>
      <c r="H24" s="273"/>
      <c r="I24" s="273"/>
      <c r="J24" s="273"/>
      <c r="K24" s="273"/>
      <c r="L24" s="273"/>
      <c r="M24" s="274"/>
    </row>
    <row r="25" spans="2:13" ht="36" customHeight="1" x14ac:dyDescent="0.25">
      <c r="B25" s="272" t="s">
        <v>216</v>
      </c>
      <c r="C25" s="273"/>
      <c r="D25" s="273"/>
      <c r="E25" s="273"/>
      <c r="F25" s="273"/>
      <c r="G25" s="273"/>
      <c r="H25" s="273"/>
      <c r="I25" s="273"/>
      <c r="J25" s="273"/>
      <c r="K25" s="273"/>
      <c r="L25" s="273"/>
      <c r="M25" s="274"/>
    </row>
    <row r="26" spans="2:13" ht="21" customHeight="1" x14ac:dyDescent="0.25">
      <c r="B26" s="272" t="s">
        <v>281</v>
      </c>
      <c r="C26" s="273"/>
      <c r="D26" s="273"/>
      <c r="E26" s="273"/>
      <c r="F26" s="273"/>
      <c r="G26" s="273"/>
      <c r="H26" s="273"/>
      <c r="I26" s="273"/>
      <c r="J26" s="273"/>
      <c r="K26" s="273"/>
      <c r="L26" s="273"/>
      <c r="M26" s="274"/>
    </row>
    <row r="27" spans="2:13" ht="23.25" customHeight="1" x14ac:dyDescent="0.25">
      <c r="B27" s="272" t="s">
        <v>217</v>
      </c>
      <c r="C27" s="273"/>
      <c r="D27" s="273"/>
      <c r="E27" s="273"/>
      <c r="F27" s="273"/>
      <c r="G27" s="273"/>
      <c r="H27" s="273"/>
      <c r="I27" s="273"/>
      <c r="J27" s="273"/>
      <c r="K27" s="273"/>
      <c r="L27" s="273"/>
      <c r="M27" s="274"/>
    </row>
    <row r="28" spans="2:13" ht="23.25" customHeight="1" x14ac:dyDescent="0.25">
      <c r="B28" s="272" t="s">
        <v>218</v>
      </c>
      <c r="C28" s="273"/>
      <c r="D28" s="273"/>
      <c r="E28" s="273"/>
      <c r="F28" s="273"/>
      <c r="G28" s="273"/>
      <c r="H28" s="273"/>
      <c r="I28" s="273"/>
      <c r="J28" s="273"/>
      <c r="K28" s="273"/>
      <c r="L28" s="273"/>
      <c r="M28" s="274"/>
    </row>
    <row r="29" spans="2:13" ht="24" customHeight="1" x14ac:dyDescent="0.25">
      <c r="B29" s="275" t="s">
        <v>219</v>
      </c>
      <c r="C29" s="276"/>
      <c r="D29" s="276"/>
      <c r="E29" s="276"/>
      <c r="F29" s="276"/>
      <c r="G29" s="276"/>
      <c r="H29" s="276"/>
      <c r="I29" s="276"/>
      <c r="J29" s="276"/>
      <c r="K29" s="276"/>
      <c r="L29" s="276"/>
      <c r="M29" s="277"/>
    </row>
    <row r="30" spans="2:13" ht="31.5" customHeight="1" x14ac:dyDescent="0.25">
      <c r="B30" s="272" t="s">
        <v>220</v>
      </c>
      <c r="C30" s="273"/>
      <c r="D30" s="273"/>
      <c r="E30" s="273"/>
      <c r="F30" s="273"/>
      <c r="G30" s="273"/>
      <c r="H30" s="273"/>
      <c r="I30" s="273"/>
      <c r="J30" s="273"/>
      <c r="K30" s="273"/>
      <c r="L30" s="273"/>
      <c r="M30" s="274"/>
    </row>
    <row r="31" spans="2:13" ht="54.75" customHeight="1" x14ac:dyDescent="0.25">
      <c r="B31" s="272" t="s">
        <v>270</v>
      </c>
      <c r="C31" s="273"/>
      <c r="D31" s="273"/>
      <c r="E31" s="273"/>
      <c r="F31" s="273"/>
      <c r="G31" s="273"/>
      <c r="H31" s="273"/>
      <c r="I31" s="273"/>
      <c r="J31" s="273"/>
      <c r="K31" s="273"/>
      <c r="L31" s="273"/>
      <c r="M31" s="274"/>
    </row>
    <row r="32" spans="2:13" ht="32.25" customHeight="1" x14ac:dyDescent="0.25">
      <c r="B32" s="275" t="s">
        <v>234</v>
      </c>
      <c r="C32" s="276"/>
      <c r="D32" s="276"/>
      <c r="E32" s="276"/>
      <c r="F32" s="276"/>
      <c r="G32" s="276"/>
      <c r="H32" s="276"/>
      <c r="I32" s="276"/>
      <c r="J32" s="276"/>
      <c r="K32" s="276"/>
      <c r="L32" s="276"/>
      <c r="M32" s="277"/>
    </row>
    <row r="33" spans="2:13" x14ac:dyDescent="0.25">
      <c r="B33" s="272" t="s">
        <v>22</v>
      </c>
      <c r="C33" s="273"/>
      <c r="D33" s="273"/>
      <c r="E33" s="273"/>
      <c r="F33" s="273"/>
      <c r="G33" s="273"/>
      <c r="H33" s="273"/>
      <c r="I33" s="273"/>
      <c r="J33" s="273"/>
      <c r="K33" s="273"/>
      <c r="L33" s="273"/>
      <c r="M33" s="274"/>
    </row>
    <row r="34" spans="2:13" ht="40.5" customHeight="1" x14ac:dyDescent="0.25">
      <c r="B34" s="272" t="s">
        <v>347</v>
      </c>
      <c r="C34" s="273"/>
      <c r="D34" s="273"/>
      <c r="E34" s="273"/>
      <c r="F34" s="273"/>
      <c r="G34" s="273"/>
      <c r="H34" s="273"/>
      <c r="I34" s="273"/>
      <c r="J34" s="273"/>
      <c r="K34" s="273"/>
      <c r="L34" s="273"/>
      <c r="M34" s="274"/>
    </row>
    <row r="35" spans="2:13" ht="30" customHeight="1" x14ac:dyDescent="0.25">
      <c r="B35" s="272" t="s">
        <v>235</v>
      </c>
      <c r="C35" s="273"/>
      <c r="D35" s="273"/>
      <c r="E35" s="273"/>
      <c r="F35" s="273"/>
      <c r="G35" s="273"/>
      <c r="H35" s="273"/>
      <c r="I35" s="273"/>
      <c r="J35" s="273"/>
      <c r="K35" s="273"/>
      <c r="L35" s="273"/>
      <c r="M35" s="274"/>
    </row>
    <row r="36" spans="2:13" ht="33" customHeight="1" x14ac:dyDescent="0.25">
      <c r="B36" s="272" t="s">
        <v>284</v>
      </c>
      <c r="C36" s="273"/>
      <c r="D36" s="273"/>
      <c r="E36" s="273"/>
      <c r="F36" s="273"/>
      <c r="G36" s="273"/>
      <c r="H36" s="273"/>
      <c r="I36" s="273"/>
      <c r="J36" s="273"/>
      <c r="K36" s="273"/>
      <c r="L36" s="273"/>
      <c r="M36" s="274"/>
    </row>
    <row r="37" spans="2:13" ht="36" customHeight="1" x14ac:dyDescent="0.25">
      <c r="B37" s="272" t="s">
        <v>289</v>
      </c>
      <c r="C37" s="273"/>
      <c r="D37" s="273"/>
      <c r="E37" s="273"/>
      <c r="F37" s="273"/>
      <c r="G37" s="273"/>
      <c r="H37" s="273"/>
      <c r="I37" s="273"/>
      <c r="J37" s="273"/>
      <c r="K37" s="273"/>
      <c r="L37" s="273"/>
      <c r="M37" s="274"/>
    </row>
    <row r="38" spans="2:13" ht="20.25" customHeight="1" x14ac:dyDescent="0.25">
      <c r="B38" s="31" t="s">
        <v>291</v>
      </c>
      <c r="C38" s="32"/>
      <c r="D38" s="32"/>
      <c r="E38" s="32"/>
      <c r="F38" s="32"/>
      <c r="G38" s="32"/>
      <c r="H38" s="32"/>
      <c r="I38" s="32"/>
      <c r="J38" s="32"/>
      <c r="K38" s="32"/>
      <c r="L38" s="32"/>
      <c r="M38" s="33"/>
    </row>
    <row r="39" spans="2:13" ht="29.25" customHeight="1" x14ac:dyDescent="0.25">
      <c r="B39" s="284" t="s">
        <v>238</v>
      </c>
      <c r="C39" s="285"/>
      <c r="D39" s="285"/>
      <c r="E39" s="285"/>
      <c r="F39" s="285"/>
      <c r="G39" s="285"/>
      <c r="H39" s="285"/>
      <c r="I39" s="285"/>
      <c r="J39" s="285"/>
      <c r="K39" s="285"/>
      <c r="L39" s="285"/>
      <c r="M39" s="286"/>
    </row>
    <row r="40" spans="2:13" ht="17.25" customHeight="1" x14ac:dyDescent="0.25">
      <c r="B40" s="34"/>
      <c r="C40" s="35"/>
      <c r="D40" s="35"/>
      <c r="E40" s="35"/>
      <c r="F40" s="35"/>
      <c r="G40" s="35"/>
      <c r="H40" s="35"/>
      <c r="I40" s="35"/>
      <c r="J40" s="35"/>
      <c r="K40" s="35"/>
      <c r="L40" s="35"/>
      <c r="M40" s="36"/>
    </row>
    <row r="41" spans="2:13" ht="23.25" customHeight="1" x14ac:dyDescent="0.25">
      <c r="B41" s="272" t="s">
        <v>36</v>
      </c>
      <c r="C41" s="273"/>
      <c r="D41" s="273"/>
      <c r="E41" s="273"/>
      <c r="F41" s="273"/>
      <c r="G41" s="273"/>
      <c r="H41" s="273"/>
      <c r="I41" s="273"/>
      <c r="J41" s="273"/>
      <c r="K41" s="273"/>
      <c r="L41" s="273"/>
      <c r="M41" s="274"/>
    </row>
    <row r="42" spans="2:13" ht="29.25" customHeight="1" x14ac:dyDescent="0.25">
      <c r="B42" s="284" t="s">
        <v>29</v>
      </c>
      <c r="C42" s="285"/>
      <c r="D42" s="285"/>
      <c r="E42" s="285"/>
      <c r="F42" s="285"/>
      <c r="G42" s="285"/>
      <c r="H42" s="285"/>
      <c r="I42" s="285"/>
      <c r="J42" s="285"/>
      <c r="K42" s="285"/>
      <c r="L42" s="285"/>
      <c r="M42" s="286"/>
    </row>
    <row r="43" spans="2:13" ht="15.75" customHeight="1" x14ac:dyDescent="0.25">
      <c r="B43" s="34"/>
      <c r="C43" s="35"/>
      <c r="D43" s="35"/>
      <c r="E43" s="35"/>
      <c r="F43" s="35"/>
      <c r="G43" s="35"/>
      <c r="H43" s="35"/>
      <c r="I43" s="35"/>
      <c r="J43" s="35"/>
      <c r="K43" s="35"/>
      <c r="L43" s="35"/>
      <c r="M43" s="36"/>
    </row>
    <row r="44" spans="2:13" ht="48" customHeight="1" thickBot="1" x14ac:dyDescent="0.3">
      <c r="B44" s="281" t="s">
        <v>201</v>
      </c>
      <c r="C44" s="282"/>
      <c r="D44" s="282"/>
      <c r="E44" s="282"/>
      <c r="F44" s="282"/>
      <c r="G44" s="282"/>
      <c r="H44" s="282"/>
      <c r="I44" s="282"/>
      <c r="J44" s="282"/>
      <c r="K44" s="282"/>
      <c r="L44" s="282"/>
      <c r="M44" s="283"/>
    </row>
  </sheetData>
  <sheetProtection algorithmName="SHA-512" hashValue="Gvy3uh1wpmrGdouGPcuLeh0iy+PW38A1dOg+1nsPw4CaNEEX1OkUGM9If2ifxPMLJLShjtgfHm3TivMBq1rJIg==" saltValue="JhKY9gWYA0Zj36clw//hyQ==" spinCount="100000" sheet="1" formatColumns="0" formatRows="0"/>
  <mergeCells count="35">
    <mergeCell ref="B44:M44"/>
    <mergeCell ref="B24:M24"/>
    <mergeCell ref="B25:M25"/>
    <mergeCell ref="B26:M26"/>
    <mergeCell ref="B27:M27"/>
    <mergeCell ref="B28:M28"/>
    <mergeCell ref="B30:M30"/>
    <mergeCell ref="B31:M31"/>
    <mergeCell ref="B32:M32"/>
    <mergeCell ref="B34:M34"/>
    <mergeCell ref="B33:M33"/>
    <mergeCell ref="B41:M41"/>
    <mergeCell ref="B42:M42"/>
    <mergeCell ref="B37:M37"/>
    <mergeCell ref="B39:M39"/>
    <mergeCell ref="B35:M35"/>
    <mergeCell ref="B10:M10"/>
    <mergeCell ref="B21:M21"/>
    <mergeCell ref="B11:M11"/>
    <mergeCell ref="B12:M12"/>
    <mergeCell ref="B13:M13"/>
    <mergeCell ref="B14:M14"/>
    <mergeCell ref="B16:M16"/>
    <mergeCell ref="B17:M17"/>
    <mergeCell ref="B18:M18"/>
    <mergeCell ref="C3:I3"/>
    <mergeCell ref="C4:I4"/>
    <mergeCell ref="C5:I5"/>
    <mergeCell ref="C7:I7"/>
    <mergeCell ref="B9:M9"/>
    <mergeCell ref="B19:M19"/>
    <mergeCell ref="B20:M20"/>
    <mergeCell ref="B22:M22"/>
    <mergeCell ref="B36:M36"/>
    <mergeCell ref="B29:M29"/>
  </mergeCells>
  <pageMargins left="0.7" right="0.7" top="0.75" bottom="0.75" header="0.3" footer="0.3"/>
  <pageSetup paperSize="9" scale="62"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rightToLeft="1" tabSelected="1" zoomScale="85" zoomScaleNormal="85" workbookViewId="0">
      <selection activeCell="J6" sqref="J6"/>
    </sheetView>
  </sheetViews>
  <sheetFormatPr defaultRowHeight="14.25" x14ac:dyDescent="0.2"/>
  <cols>
    <col min="1" max="1" width="19.75" customWidth="1"/>
    <col min="2" max="2" width="44.125" bestFit="1" customWidth="1"/>
    <col min="3" max="3" width="12.875" style="20" customWidth="1"/>
    <col min="4" max="4" width="9" customWidth="1"/>
    <col min="5" max="5" width="2.25" customWidth="1"/>
    <col min="6" max="6" width="10.875" customWidth="1"/>
    <col min="7" max="7" width="17" customWidth="1"/>
    <col min="8" max="8" width="11.375" customWidth="1"/>
    <col min="9" max="9" width="1.375" customWidth="1"/>
    <col min="10" max="10" width="10.875" customWidth="1"/>
    <col min="12" max="12" width="11.375" customWidth="1"/>
    <col min="13" max="13" width="3" customWidth="1"/>
    <col min="14" max="14" width="13.25" customWidth="1"/>
    <col min="15" max="15" width="10" customWidth="1"/>
    <col min="16" max="16" width="10.625" customWidth="1"/>
    <col min="17" max="17" width="13.5" customWidth="1"/>
  </cols>
  <sheetData>
    <row r="1" spans="1:24" s="47" customFormat="1" ht="19.5" thickBot="1" x14ac:dyDescent="0.35">
      <c r="B1" s="117" t="s">
        <v>349</v>
      </c>
      <c r="C1" s="120"/>
      <c r="D1" s="183"/>
      <c r="E1" s="69"/>
      <c r="F1" s="69"/>
      <c r="G1" s="121" t="s">
        <v>357</v>
      </c>
      <c r="H1" s="121"/>
      <c r="J1" s="121"/>
      <c r="K1" s="121"/>
      <c r="L1" s="55">
        <v>1</v>
      </c>
      <c r="N1" s="252" t="s">
        <v>361</v>
      </c>
      <c r="P1" s="121"/>
      <c r="Q1" s="56">
        <v>1</v>
      </c>
      <c r="U1" s="250"/>
      <c r="V1" s="122"/>
      <c r="W1" s="122"/>
      <c r="X1" s="122"/>
    </row>
    <row r="2" spans="1:24" ht="19.5" thickBot="1" x14ac:dyDescent="0.35">
      <c r="A2" s="47"/>
      <c r="B2" s="66"/>
      <c r="C2" s="67"/>
      <c r="D2" s="47"/>
      <c r="E2" s="47"/>
      <c r="F2" s="47"/>
      <c r="G2" s="47"/>
      <c r="H2" s="47"/>
      <c r="I2" s="47"/>
      <c r="J2" s="47"/>
      <c r="K2" s="47"/>
      <c r="L2" s="47"/>
      <c r="M2" s="47"/>
      <c r="N2" s="47"/>
      <c r="O2" s="47"/>
      <c r="P2" s="47"/>
      <c r="Q2" s="47"/>
    </row>
    <row r="3" spans="1:24" ht="19.5" thickBot="1" x14ac:dyDescent="0.35">
      <c r="A3" s="47"/>
      <c r="B3" s="66"/>
      <c r="C3" s="67"/>
      <c r="D3" s="47"/>
      <c r="E3" s="47"/>
      <c r="F3" s="47"/>
      <c r="G3" s="121" t="s">
        <v>358</v>
      </c>
      <c r="I3" s="47"/>
      <c r="J3" s="121"/>
      <c r="K3" s="121"/>
      <c r="L3" s="55">
        <v>1</v>
      </c>
      <c r="M3" s="47"/>
      <c r="N3" s="253" t="s">
        <v>362</v>
      </c>
      <c r="O3" s="47"/>
      <c r="P3" s="121"/>
      <c r="Q3" s="254">
        <v>1</v>
      </c>
    </row>
    <row r="4" spans="1:24" ht="28.5" thickBot="1" x14ac:dyDescent="0.45">
      <c r="A4" s="149" t="s">
        <v>309</v>
      </c>
      <c r="B4" s="47"/>
      <c r="C4" s="47"/>
      <c r="D4" s="47"/>
      <c r="E4" s="69"/>
      <c r="F4" s="67"/>
      <c r="G4" s="68"/>
      <c r="H4" s="47"/>
      <c r="I4" s="47"/>
      <c r="J4" s="47"/>
      <c r="K4" s="47"/>
      <c r="L4" s="47"/>
      <c r="M4" s="47"/>
      <c r="N4" s="47"/>
      <c r="O4" s="47"/>
      <c r="P4" s="47"/>
      <c r="Q4" s="47"/>
    </row>
    <row r="5" spans="1:24" ht="27.75" x14ac:dyDescent="0.4">
      <c r="A5" s="337" t="s">
        <v>241</v>
      </c>
      <c r="B5" s="338"/>
      <c r="C5" s="338"/>
      <c r="D5" s="339"/>
      <c r="E5" s="47"/>
      <c r="F5" s="334" t="s">
        <v>299</v>
      </c>
      <c r="G5" s="335"/>
      <c r="H5" s="336"/>
      <c r="I5" s="47"/>
      <c r="J5" s="334" t="s">
        <v>367</v>
      </c>
      <c r="K5" s="335"/>
      <c r="L5" s="336"/>
      <c r="M5" s="66"/>
      <c r="N5" s="334" t="s">
        <v>366</v>
      </c>
      <c r="O5" s="335"/>
      <c r="P5" s="335"/>
      <c r="Q5" s="336"/>
    </row>
    <row r="6" spans="1:24" ht="112.5" x14ac:dyDescent="0.2">
      <c r="A6" s="207" t="s">
        <v>310</v>
      </c>
      <c r="B6" s="208" t="s">
        <v>39</v>
      </c>
      <c r="C6" s="208" t="s">
        <v>364</v>
      </c>
      <c r="D6" s="209" t="s">
        <v>365</v>
      </c>
      <c r="E6" s="47"/>
      <c r="F6" s="63" t="s">
        <v>302</v>
      </c>
      <c r="G6" s="62" t="s">
        <v>300</v>
      </c>
      <c r="H6" s="64" t="s">
        <v>301</v>
      </c>
      <c r="I6" s="47"/>
      <c r="J6" s="79" t="s">
        <v>245</v>
      </c>
      <c r="K6" s="81" t="s">
        <v>246</v>
      </c>
      <c r="L6" s="64" t="s">
        <v>247</v>
      </c>
      <c r="M6" s="66"/>
      <c r="N6" s="79" t="s">
        <v>248</v>
      </c>
      <c r="O6" s="80" t="s">
        <v>325</v>
      </c>
      <c r="P6" s="62" t="s">
        <v>246</v>
      </c>
      <c r="Q6" s="64" t="s">
        <v>250</v>
      </c>
    </row>
    <row r="7" spans="1:24" ht="18.75" x14ac:dyDescent="0.3">
      <c r="A7" s="340" t="s">
        <v>137</v>
      </c>
      <c r="B7" s="106" t="s">
        <v>125</v>
      </c>
      <c r="C7" s="107">
        <v>12000</v>
      </c>
      <c r="D7" s="251">
        <f>$Q$1*C7</f>
        <v>12000</v>
      </c>
      <c r="E7" s="47"/>
      <c r="F7" s="45"/>
      <c r="G7" s="61"/>
      <c r="H7" s="44"/>
      <c r="I7" s="47"/>
      <c r="J7" s="74"/>
      <c r="K7" s="89" t="str">
        <f t="shared" ref="K7:K11" si="0">IF(J7=0,"",IF(OR(J7-$D7&gt;0,J7-$D7&lt;0), (J7-$D7)/$D7, ""))</f>
        <v/>
      </c>
      <c r="L7" s="44"/>
      <c r="M7" s="66"/>
      <c r="N7" s="46" t="s">
        <v>251</v>
      </c>
      <c r="O7" s="75" t="str">
        <f>IF(ISBLANK(J7), "", IF(N7="מאשר", J7, "נא למלא כמות מאושרת"))</f>
        <v/>
      </c>
      <c r="P7" s="89" t="str">
        <f t="shared" ref="P7:P11" si="1">IFERROR(IF(O7=0,"",IF(OR(O7-$D7&gt;0,O7-$D7&lt;0), (O7-$D7)/$D7, "")),"")</f>
        <v/>
      </c>
      <c r="Q7" s="44"/>
    </row>
    <row r="8" spans="1:24" ht="18.75" x14ac:dyDescent="0.3">
      <c r="A8" s="341"/>
      <c r="B8" s="106" t="s">
        <v>126</v>
      </c>
      <c r="C8" s="107">
        <v>8000</v>
      </c>
      <c r="D8" s="251">
        <f t="shared" ref="D8:D12" si="2">$Q$1*C8</f>
        <v>8000</v>
      </c>
      <c r="E8" s="47"/>
      <c r="F8" s="45"/>
      <c r="G8" s="61"/>
      <c r="H8" s="44"/>
      <c r="I8" s="47"/>
      <c r="J8" s="74"/>
      <c r="K8" s="89" t="str">
        <f t="shared" si="0"/>
        <v/>
      </c>
      <c r="L8" s="44"/>
      <c r="M8" s="66"/>
      <c r="N8" s="46" t="s">
        <v>251</v>
      </c>
      <c r="O8" s="75" t="str">
        <f t="shared" ref="O8:O23" si="3">IF(ISBLANK(J8), "", IF(N8="מאשר", J8, "נא למלא כמות מאושרת"))</f>
        <v/>
      </c>
      <c r="P8" s="89" t="str">
        <f t="shared" si="1"/>
        <v/>
      </c>
      <c r="Q8" s="44"/>
    </row>
    <row r="9" spans="1:24" ht="18.75" x14ac:dyDescent="0.3">
      <c r="A9" s="341"/>
      <c r="B9" s="106" t="s">
        <v>127</v>
      </c>
      <c r="C9" s="107">
        <v>4000</v>
      </c>
      <c r="D9" s="251">
        <f t="shared" si="2"/>
        <v>4000</v>
      </c>
      <c r="E9" s="47"/>
      <c r="F9" s="45"/>
      <c r="G9" s="61"/>
      <c r="H9" s="44"/>
      <c r="I9" s="47"/>
      <c r="J9" s="74"/>
      <c r="K9" s="89" t="str">
        <f t="shared" si="0"/>
        <v/>
      </c>
      <c r="L9" s="44"/>
      <c r="M9" s="66"/>
      <c r="N9" s="46" t="s">
        <v>251</v>
      </c>
      <c r="O9" s="75" t="str">
        <f>IF(ISBLANK(J9), "", IF(N9="מאשר", J9, "נא למלא כמות מאושרת"))</f>
        <v/>
      </c>
      <c r="P9" s="89" t="str">
        <f>IFERROR(IF(O9=0,"",IF(OR(O9-$D9&gt;0,O9-$D9&lt;0), (O9-$D9)/$D9, "")),"")</f>
        <v/>
      </c>
      <c r="Q9" s="44"/>
    </row>
    <row r="10" spans="1:24" ht="18.75" x14ac:dyDescent="0.3">
      <c r="A10" s="341"/>
      <c r="B10" s="106" t="s">
        <v>128</v>
      </c>
      <c r="C10" s="107">
        <v>20000</v>
      </c>
      <c r="D10" s="251">
        <f t="shared" si="2"/>
        <v>20000</v>
      </c>
      <c r="E10" s="47"/>
      <c r="F10" s="45"/>
      <c r="G10" s="61"/>
      <c r="H10" s="44"/>
      <c r="I10" s="47"/>
      <c r="J10" s="74"/>
      <c r="K10" s="89" t="str">
        <f t="shared" si="0"/>
        <v/>
      </c>
      <c r="L10" s="44"/>
      <c r="M10" s="66"/>
      <c r="N10" s="46" t="s">
        <v>251</v>
      </c>
      <c r="O10" s="75" t="str">
        <f t="shared" si="3"/>
        <v/>
      </c>
      <c r="P10" s="89" t="str">
        <f t="shared" si="1"/>
        <v/>
      </c>
      <c r="Q10" s="44"/>
    </row>
    <row r="11" spans="1:24" ht="19.5" customHeight="1" x14ac:dyDescent="0.3">
      <c r="A11" s="341"/>
      <c r="B11" s="106" t="s">
        <v>130</v>
      </c>
      <c r="C11" s="107">
        <v>2000</v>
      </c>
      <c r="D11" s="251">
        <f t="shared" si="2"/>
        <v>2000</v>
      </c>
      <c r="E11" s="47"/>
      <c r="F11" s="45"/>
      <c r="G11" s="61"/>
      <c r="H11" s="44"/>
      <c r="I11" s="47"/>
      <c r="J11" s="74"/>
      <c r="K11" s="89" t="str">
        <f t="shared" si="0"/>
        <v/>
      </c>
      <c r="L11" s="44"/>
      <c r="M11" s="66"/>
      <c r="N11" s="46" t="s">
        <v>251</v>
      </c>
      <c r="O11" s="75" t="str">
        <f t="shared" si="3"/>
        <v/>
      </c>
      <c r="P11" s="89" t="str">
        <f t="shared" si="1"/>
        <v/>
      </c>
      <c r="Q11" s="44"/>
    </row>
    <row r="12" spans="1:24" ht="18.75" x14ac:dyDescent="0.3">
      <c r="A12" s="342"/>
      <c r="B12" s="106" t="s">
        <v>133</v>
      </c>
      <c r="C12" s="107">
        <v>2000</v>
      </c>
      <c r="D12" s="251">
        <f t="shared" si="2"/>
        <v>2000</v>
      </c>
      <c r="E12" s="47"/>
      <c r="F12" s="45"/>
      <c r="G12" s="61"/>
      <c r="H12" s="44"/>
      <c r="I12" s="47"/>
      <c r="J12" s="74"/>
      <c r="K12" s="89" t="str">
        <f>IF(J12=0,"",IF(OR(J12-$D12&gt;0,J12-$D12&lt;0), (J12-$D12)/$D12, ""))</f>
        <v/>
      </c>
      <c r="L12" s="44"/>
      <c r="M12" s="66"/>
      <c r="N12" s="46" t="s">
        <v>251</v>
      </c>
      <c r="O12" s="75" t="str">
        <f t="shared" si="3"/>
        <v/>
      </c>
      <c r="P12" s="89" t="str">
        <f>IFERROR(IF(O12=0,"",IF(OR(O12-$D12&gt;0,O12-$D12&lt;0), (O12-$D12)/$D12, "")),"")</f>
        <v/>
      </c>
      <c r="Q12" s="44"/>
    </row>
    <row r="13" spans="1:24" ht="19.5" thickBot="1" x14ac:dyDescent="0.35">
      <c r="A13" s="345" t="s">
        <v>359</v>
      </c>
      <c r="B13" s="346"/>
      <c r="C13" s="255">
        <f>SUM(C7:C12)</f>
        <v>48000</v>
      </c>
      <c r="D13" s="264">
        <f>SUM(D7:D12)</f>
        <v>48000</v>
      </c>
      <c r="E13" s="47"/>
      <c r="F13" s="256"/>
      <c r="G13" s="257"/>
      <c r="H13" s="258"/>
      <c r="I13" s="47"/>
      <c r="J13" s="262">
        <f>SUM(J7:J12)</f>
        <v>0</v>
      </c>
      <c r="K13" s="260"/>
      <c r="L13" s="258"/>
      <c r="M13" s="66"/>
      <c r="N13" s="258"/>
      <c r="O13" s="263">
        <f>SUM(O7:O12)</f>
        <v>0</v>
      </c>
      <c r="P13" s="260"/>
      <c r="Q13" s="258"/>
    </row>
    <row r="14" spans="1:24" ht="18.75" x14ac:dyDescent="0.3">
      <c r="A14" s="340" t="s">
        <v>194</v>
      </c>
      <c r="B14" s="106" t="s">
        <v>125</v>
      </c>
      <c r="C14" s="107">
        <v>24000</v>
      </c>
      <c r="D14" s="251">
        <f>$Q$3*C14</f>
        <v>24000</v>
      </c>
      <c r="E14" s="47"/>
      <c r="F14" s="45"/>
      <c r="G14" s="61"/>
      <c r="H14" s="44"/>
      <c r="I14" s="47"/>
      <c r="J14" s="74"/>
      <c r="K14" s="89" t="str">
        <f>IF(J14=0,"",IF(OR(J14-$D14&gt;0,J14-$D14&lt;0), (J14-$D14)/$D14, ""))</f>
        <v/>
      </c>
      <c r="L14" s="44"/>
      <c r="M14" s="66"/>
      <c r="N14" s="46" t="s">
        <v>251</v>
      </c>
      <c r="O14" s="75" t="str">
        <f t="shared" si="3"/>
        <v/>
      </c>
      <c r="P14" s="89" t="str">
        <f>IFERROR(IF(O14=0,"",IF(OR(O14-$D14&gt;0,O14-$D14&lt;0), (O14-$D14)/$D14, "")),"")</f>
        <v/>
      </c>
      <c r="Q14" s="44"/>
    </row>
    <row r="15" spans="1:24" ht="19.5" customHeight="1" x14ac:dyDescent="0.3">
      <c r="A15" s="341"/>
      <c r="B15" s="106" t="s">
        <v>126</v>
      </c>
      <c r="C15" s="107">
        <v>14000</v>
      </c>
      <c r="D15" s="251">
        <f t="shared" ref="D15:D23" si="4">$Q$3*C15</f>
        <v>14000</v>
      </c>
      <c r="E15" s="47"/>
      <c r="F15" s="45"/>
      <c r="G15" s="61"/>
      <c r="H15" s="44"/>
      <c r="I15" s="47"/>
      <c r="J15" s="74"/>
      <c r="K15" s="89" t="str">
        <f>IF(J15=0,"",IF(OR(J15-$D15&gt;0,J15-$D15&lt;0), (J15-$D15)/$D15, ""))</f>
        <v/>
      </c>
      <c r="L15" s="44"/>
      <c r="M15" s="66"/>
      <c r="N15" s="46" t="s">
        <v>251</v>
      </c>
      <c r="O15" s="75" t="str">
        <f t="shared" si="3"/>
        <v/>
      </c>
      <c r="P15" s="89" t="str">
        <f t="shared" ref="P15:P24" si="5">IFERROR(IF(O15=0,"",IF(OR(O15-$D15&gt;0,O15-$D15&lt;0), (O15-$D15)/$D15, "")),"")</f>
        <v/>
      </c>
      <c r="Q15" s="44"/>
    </row>
    <row r="16" spans="1:24" ht="18.75" x14ac:dyDescent="0.3">
      <c r="A16" s="341"/>
      <c r="B16" s="106" t="s">
        <v>127</v>
      </c>
      <c r="C16" s="107">
        <v>4000</v>
      </c>
      <c r="D16" s="251">
        <f t="shared" si="4"/>
        <v>4000</v>
      </c>
      <c r="E16" s="47"/>
      <c r="F16" s="45"/>
      <c r="G16" s="61"/>
      <c r="H16" s="44"/>
      <c r="I16" s="47"/>
      <c r="J16" s="74"/>
      <c r="K16" s="89" t="str">
        <f t="shared" ref="K16:K23" si="6">IF(J16=0,"",IF(OR(J16-$D16&gt;0,J16-$D16&lt;0), (J16-$D16)/$D16, ""))</f>
        <v/>
      </c>
      <c r="L16" s="44"/>
      <c r="M16" s="66"/>
      <c r="N16" s="46" t="s">
        <v>251</v>
      </c>
      <c r="O16" s="75" t="str">
        <f t="shared" si="3"/>
        <v/>
      </c>
      <c r="P16" s="89" t="str">
        <f t="shared" si="5"/>
        <v/>
      </c>
      <c r="Q16" s="44"/>
    </row>
    <row r="17" spans="1:17" ht="18.75" x14ac:dyDescent="0.3">
      <c r="A17" s="341"/>
      <c r="B17" s="106" t="s">
        <v>128</v>
      </c>
      <c r="C17" s="107">
        <v>20000</v>
      </c>
      <c r="D17" s="251">
        <f t="shared" si="4"/>
        <v>20000</v>
      </c>
      <c r="E17" s="47"/>
      <c r="F17" s="45"/>
      <c r="G17" s="61"/>
      <c r="H17" s="44"/>
      <c r="I17" s="47"/>
      <c r="J17" s="74"/>
      <c r="K17" s="89" t="str">
        <f t="shared" si="6"/>
        <v/>
      </c>
      <c r="L17" s="44"/>
      <c r="M17" s="66"/>
      <c r="N17" s="46" t="s">
        <v>251</v>
      </c>
      <c r="O17" s="75" t="str">
        <f t="shared" si="3"/>
        <v/>
      </c>
      <c r="P17" s="89" t="str">
        <f t="shared" si="5"/>
        <v/>
      </c>
      <c r="Q17" s="44"/>
    </row>
    <row r="18" spans="1:17" ht="19.5" customHeight="1" x14ac:dyDescent="0.3">
      <c r="A18" s="341"/>
      <c r="B18" s="106" t="s">
        <v>129</v>
      </c>
      <c r="C18" s="107">
        <v>500</v>
      </c>
      <c r="D18" s="251">
        <f t="shared" si="4"/>
        <v>500</v>
      </c>
      <c r="E18" s="47"/>
      <c r="F18" s="45"/>
      <c r="G18" s="61"/>
      <c r="H18" s="44"/>
      <c r="I18" s="47"/>
      <c r="J18" s="74"/>
      <c r="K18" s="89" t="str">
        <f t="shared" si="6"/>
        <v/>
      </c>
      <c r="L18" s="44"/>
      <c r="M18" s="66"/>
      <c r="N18" s="46" t="s">
        <v>251</v>
      </c>
      <c r="O18" s="75" t="str">
        <f t="shared" si="3"/>
        <v/>
      </c>
      <c r="P18" s="89" t="str">
        <f t="shared" si="5"/>
        <v/>
      </c>
      <c r="Q18" s="44"/>
    </row>
    <row r="19" spans="1:17" ht="18.75" x14ac:dyDescent="0.3">
      <c r="A19" s="341"/>
      <c r="B19" s="106" t="s">
        <v>130</v>
      </c>
      <c r="C19" s="107">
        <v>2000</v>
      </c>
      <c r="D19" s="251">
        <f t="shared" si="4"/>
        <v>2000</v>
      </c>
      <c r="E19" s="47"/>
      <c r="F19" s="45"/>
      <c r="G19" s="61"/>
      <c r="H19" s="44"/>
      <c r="I19" s="47"/>
      <c r="J19" s="74"/>
      <c r="K19" s="89" t="str">
        <f t="shared" si="6"/>
        <v/>
      </c>
      <c r="L19" s="44"/>
      <c r="M19" s="66"/>
      <c r="N19" s="46" t="s">
        <v>251</v>
      </c>
      <c r="O19" s="75" t="str">
        <f t="shared" si="3"/>
        <v/>
      </c>
      <c r="P19" s="89" t="str">
        <f t="shared" si="5"/>
        <v/>
      </c>
      <c r="Q19" s="44"/>
    </row>
    <row r="20" spans="1:17" ht="18.75" x14ac:dyDescent="0.3">
      <c r="A20" s="341"/>
      <c r="B20" s="106" t="s">
        <v>131</v>
      </c>
      <c r="C20" s="107">
        <v>13000</v>
      </c>
      <c r="D20" s="251">
        <f t="shared" si="4"/>
        <v>13000</v>
      </c>
      <c r="E20" s="47"/>
      <c r="F20" s="45"/>
      <c r="G20" s="61"/>
      <c r="H20" s="44"/>
      <c r="I20" s="47"/>
      <c r="J20" s="74"/>
      <c r="K20" s="89" t="str">
        <f t="shared" si="6"/>
        <v/>
      </c>
      <c r="L20" s="44"/>
      <c r="M20" s="66"/>
      <c r="N20" s="46" t="s">
        <v>251</v>
      </c>
      <c r="O20" s="75" t="str">
        <f t="shared" si="3"/>
        <v/>
      </c>
      <c r="P20" s="89" t="str">
        <f t="shared" si="5"/>
        <v/>
      </c>
      <c r="Q20" s="44"/>
    </row>
    <row r="21" spans="1:17" ht="18.75" x14ac:dyDescent="0.3">
      <c r="A21" s="341"/>
      <c r="B21" s="106" t="s">
        <v>132</v>
      </c>
      <c r="C21" s="107">
        <v>3000</v>
      </c>
      <c r="D21" s="251">
        <f t="shared" si="4"/>
        <v>3000</v>
      </c>
      <c r="E21" s="47"/>
      <c r="F21" s="45"/>
      <c r="G21" s="61"/>
      <c r="H21" s="44"/>
      <c r="I21" s="47"/>
      <c r="J21" s="74"/>
      <c r="K21" s="89" t="str">
        <f t="shared" si="6"/>
        <v/>
      </c>
      <c r="L21" s="44"/>
      <c r="M21" s="66"/>
      <c r="N21" s="46" t="s">
        <v>251</v>
      </c>
      <c r="O21" s="75" t="str">
        <f t="shared" si="3"/>
        <v/>
      </c>
      <c r="P21" s="89" t="str">
        <f t="shared" si="5"/>
        <v/>
      </c>
      <c r="Q21" s="44"/>
    </row>
    <row r="22" spans="1:17" ht="19.5" customHeight="1" x14ac:dyDescent="0.3">
      <c r="A22" s="341"/>
      <c r="B22" s="106" t="s">
        <v>133</v>
      </c>
      <c r="C22" s="107">
        <v>2000</v>
      </c>
      <c r="D22" s="251">
        <f t="shared" si="4"/>
        <v>2000</v>
      </c>
      <c r="E22" s="47"/>
      <c r="F22" s="45"/>
      <c r="G22" s="61"/>
      <c r="H22" s="44"/>
      <c r="I22" s="47"/>
      <c r="J22" s="74"/>
      <c r="K22" s="89" t="str">
        <f t="shared" si="6"/>
        <v/>
      </c>
      <c r="L22" s="44"/>
      <c r="M22" s="66"/>
      <c r="N22" s="46" t="s">
        <v>251</v>
      </c>
      <c r="O22" s="75" t="str">
        <f t="shared" si="3"/>
        <v/>
      </c>
      <c r="P22" s="89" t="str">
        <f t="shared" si="5"/>
        <v/>
      </c>
      <c r="Q22" s="44"/>
    </row>
    <row r="23" spans="1:17" ht="19.5" customHeight="1" x14ac:dyDescent="0.3">
      <c r="A23" s="342"/>
      <c r="B23" s="106" t="s">
        <v>134</v>
      </c>
      <c r="C23" s="107">
        <v>5500</v>
      </c>
      <c r="D23" s="251">
        <f t="shared" si="4"/>
        <v>5500</v>
      </c>
      <c r="E23" s="47"/>
      <c r="F23" s="45"/>
      <c r="G23" s="61"/>
      <c r="H23" s="44"/>
      <c r="I23" s="47"/>
      <c r="J23" s="74"/>
      <c r="K23" s="89" t="str">
        <f t="shared" si="6"/>
        <v/>
      </c>
      <c r="L23" s="44"/>
      <c r="M23" s="66"/>
      <c r="N23" s="46" t="s">
        <v>251</v>
      </c>
      <c r="O23" s="75" t="str">
        <f t="shared" si="3"/>
        <v/>
      </c>
      <c r="P23" s="89" t="str">
        <f t="shared" si="5"/>
        <v/>
      </c>
      <c r="Q23" s="44"/>
    </row>
    <row r="24" spans="1:17" ht="19.5" thickBot="1" x14ac:dyDescent="0.35">
      <c r="A24" s="347" t="s">
        <v>360</v>
      </c>
      <c r="B24" s="348"/>
      <c r="C24" s="265">
        <f>SUM(C14:C23)</f>
        <v>88000</v>
      </c>
      <c r="D24" s="266">
        <f>SUM(D14:D23)</f>
        <v>88000</v>
      </c>
      <c r="E24" s="47"/>
      <c r="F24" s="256"/>
      <c r="G24" s="257"/>
      <c r="H24" s="258"/>
      <c r="I24" s="47"/>
      <c r="J24" s="259">
        <f>SUM(J14:J23)</f>
        <v>0</v>
      </c>
      <c r="K24" s="260"/>
      <c r="L24" s="258"/>
      <c r="M24" s="66"/>
      <c r="N24" s="256"/>
      <c r="O24" s="261">
        <f>SUM(O14:O23)</f>
        <v>0</v>
      </c>
      <c r="P24" s="260" t="str">
        <f t="shared" si="5"/>
        <v/>
      </c>
      <c r="Q24" s="258"/>
    </row>
    <row r="25" spans="1:17" ht="19.5" thickBot="1" x14ac:dyDescent="0.35">
      <c r="A25" s="343" t="s">
        <v>74</v>
      </c>
      <c r="B25" s="344"/>
      <c r="C25" s="267">
        <f>C24+C13</f>
        <v>136000</v>
      </c>
      <c r="D25" s="268">
        <f>D13+D24</f>
        <v>136000</v>
      </c>
      <c r="E25" s="47"/>
      <c r="F25" s="84"/>
      <c r="G25" s="85"/>
      <c r="H25" s="86"/>
      <c r="I25" s="83"/>
      <c r="J25" s="210">
        <f>J13+J24</f>
        <v>0</v>
      </c>
      <c r="K25" s="91" t="str">
        <f>IF(J25=0,"",IF(OR(J25-$D25&gt;0,J25-$D25&lt;0), (J25-$D25)/$D25, ""))</f>
        <v/>
      </c>
      <c r="L25" s="86"/>
      <c r="M25" s="202"/>
      <c r="N25" s="84"/>
      <c r="O25" s="90">
        <f>O13+O24</f>
        <v>0</v>
      </c>
      <c r="P25" s="91" t="str">
        <f>IFERROR(IF(#REF!=0,"",IF(OR(#REF!-$E10&gt;0,#REF!-$E10&lt;0), (#REF!-$E10)/$E10, "")),"")</f>
        <v/>
      </c>
      <c r="Q25" s="86"/>
    </row>
    <row r="26" spans="1:17" ht="18.75" customHeight="1" x14ac:dyDescent="0.4">
      <c r="A26" s="76"/>
      <c r="B26" s="47"/>
      <c r="C26" s="47"/>
      <c r="D26" s="47"/>
      <c r="E26" s="47"/>
      <c r="F26" s="47"/>
      <c r="G26" s="47"/>
      <c r="H26" s="47"/>
      <c r="I26" s="47"/>
      <c r="J26" s="47"/>
      <c r="K26" s="47"/>
      <c r="L26" s="47"/>
      <c r="M26" s="47"/>
      <c r="N26" s="47"/>
      <c r="O26" s="47"/>
      <c r="P26" s="47"/>
      <c r="Q26" s="47"/>
    </row>
    <row r="27" spans="1:17" ht="18.75" x14ac:dyDescent="0.3">
      <c r="A27" s="203" t="s">
        <v>311</v>
      </c>
      <c r="B27" s="87"/>
      <c r="C27" s="87"/>
      <c r="D27" s="87"/>
      <c r="E27" s="87"/>
      <c r="F27" s="47"/>
      <c r="G27" s="47"/>
      <c r="H27" s="47"/>
      <c r="I27" s="47"/>
      <c r="J27" s="47"/>
      <c r="K27" s="47"/>
      <c r="L27" s="47"/>
      <c r="M27" s="47"/>
      <c r="N27" s="47"/>
      <c r="O27" s="47"/>
      <c r="P27" s="47"/>
      <c r="Q27" s="47"/>
    </row>
    <row r="28" spans="1:17" ht="18.75" x14ac:dyDescent="0.3">
      <c r="A28" s="87" t="s">
        <v>312</v>
      </c>
      <c r="B28" s="87"/>
      <c r="C28" s="87"/>
      <c r="D28" s="87"/>
      <c r="E28" s="87"/>
      <c r="F28" s="47"/>
      <c r="G28" s="47"/>
      <c r="H28" s="47"/>
      <c r="I28" s="47"/>
      <c r="J28" s="47"/>
      <c r="K28" s="47"/>
      <c r="L28" s="47"/>
      <c r="M28" s="47"/>
      <c r="N28" s="47"/>
      <c r="O28" s="47"/>
      <c r="P28" s="47"/>
      <c r="Q28" s="47"/>
    </row>
    <row r="29" spans="1:17" ht="18.75" x14ac:dyDescent="0.3">
      <c r="A29" s="87" t="s">
        <v>169</v>
      </c>
      <c r="B29" s="87"/>
      <c r="C29" s="87"/>
      <c r="D29" s="87"/>
      <c r="E29" s="87"/>
      <c r="F29" s="47"/>
      <c r="G29" s="47"/>
      <c r="H29" s="47"/>
      <c r="I29" s="47"/>
      <c r="J29" s="47"/>
      <c r="K29" s="47"/>
      <c r="L29" s="47"/>
      <c r="M29" s="47"/>
      <c r="N29" s="47"/>
      <c r="O29" s="47"/>
      <c r="P29" s="47"/>
      <c r="Q29" s="47"/>
    </row>
    <row r="30" spans="1:17" x14ac:dyDescent="0.2">
      <c r="A30" s="47"/>
      <c r="B30" s="47"/>
      <c r="C30" s="77"/>
      <c r="D30" s="47"/>
      <c r="E30" s="47"/>
      <c r="F30" s="47"/>
      <c r="G30" s="47"/>
      <c r="H30" s="47"/>
      <c r="I30" s="47"/>
      <c r="J30" s="47"/>
      <c r="K30" s="47"/>
      <c r="L30" s="47"/>
      <c r="M30" s="47"/>
      <c r="N30" s="47"/>
      <c r="O30" s="47"/>
      <c r="P30" s="47"/>
      <c r="Q30" s="47"/>
    </row>
    <row r="31" spans="1:17" ht="18.75" x14ac:dyDescent="0.3">
      <c r="A31" s="203" t="s">
        <v>313</v>
      </c>
      <c r="B31" s="204"/>
      <c r="C31" s="204"/>
      <c r="D31" s="204"/>
      <c r="E31" s="204"/>
      <c r="F31" s="47"/>
      <c r="G31" s="47"/>
      <c r="H31" s="47"/>
      <c r="I31" s="47"/>
      <c r="J31" s="47"/>
      <c r="K31" s="47"/>
      <c r="L31" s="47"/>
      <c r="M31" s="47"/>
      <c r="N31" s="47"/>
      <c r="O31" s="47"/>
      <c r="P31" s="47"/>
      <c r="Q31" s="47"/>
    </row>
    <row r="32" spans="1:17" ht="18.75" x14ac:dyDescent="0.3">
      <c r="A32" s="204" t="s">
        <v>320</v>
      </c>
      <c r="B32" s="204"/>
      <c r="C32" s="204"/>
      <c r="D32" s="204"/>
      <c r="E32" s="204"/>
      <c r="F32" s="47"/>
      <c r="G32" s="47"/>
      <c r="H32" s="47"/>
      <c r="I32" s="47"/>
      <c r="J32" s="47"/>
      <c r="K32" s="47"/>
      <c r="L32" s="47"/>
      <c r="M32" s="47"/>
      <c r="N32" s="47"/>
      <c r="O32" s="47"/>
      <c r="P32" s="47"/>
      <c r="Q32" s="47"/>
    </row>
    <row r="33" spans="1:17" ht="18.75" x14ac:dyDescent="0.3">
      <c r="A33" s="205" t="s">
        <v>140</v>
      </c>
      <c r="B33" s="204"/>
      <c r="C33" s="204"/>
      <c r="D33" s="206"/>
      <c r="E33" s="206"/>
      <c r="F33" s="47"/>
      <c r="G33" s="47"/>
      <c r="H33" s="47"/>
      <c r="I33" s="47"/>
      <c r="J33" s="47"/>
      <c r="K33" s="47"/>
      <c r="L33" s="47"/>
      <c r="M33" s="47"/>
      <c r="N33" s="47"/>
      <c r="O33" s="47"/>
      <c r="P33" s="47"/>
      <c r="Q33" s="47"/>
    </row>
    <row r="34" spans="1:17" ht="18.75" x14ac:dyDescent="0.3">
      <c r="A34" s="205" t="s">
        <v>195</v>
      </c>
      <c r="B34" s="204"/>
      <c r="C34" s="204"/>
      <c r="D34" s="204"/>
      <c r="E34" s="204"/>
      <c r="F34" s="47"/>
      <c r="G34" s="47"/>
      <c r="H34" s="47"/>
      <c r="I34" s="47"/>
      <c r="J34" s="47"/>
      <c r="K34" s="47"/>
      <c r="L34" s="47"/>
      <c r="M34" s="47"/>
      <c r="N34" s="47"/>
      <c r="O34" s="47"/>
      <c r="P34" s="47"/>
      <c r="Q34" s="47"/>
    </row>
    <row r="35" spans="1:17" ht="18.75" x14ac:dyDescent="0.3">
      <c r="A35" s="205" t="s">
        <v>321</v>
      </c>
      <c r="B35" s="204"/>
      <c r="C35" s="204"/>
      <c r="D35" s="204"/>
      <c r="E35" s="204"/>
      <c r="F35" s="47"/>
      <c r="G35" s="47"/>
      <c r="H35" s="47"/>
      <c r="I35" s="47"/>
      <c r="J35" s="47"/>
      <c r="K35" s="47"/>
      <c r="L35" s="47"/>
      <c r="M35" s="47"/>
      <c r="N35" s="47"/>
      <c r="O35" s="47"/>
      <c r="P35" s="47"/>
      <c r="Q35" s="47"/>
    </row>
    <row r="36" spans="1:17" ht="18.75" x14ac:dyDescent="0.3">
      <c r="A36" s="205" t="s">
        <v>322</v>
      </c>
      <c r="B36" s="204"/>
      <c r="C36" s="204"/>
      <c r="D36" s="204"/>
      <c r="E36" s="204"/>
      <c r="F36" s="47"/>
      <c r="G36" s="47"/>
      <c r="H36" s="47"/>
      <c r="I36" s="47"/>
      <c r="J36" s="47"/>
      <c r="K36" s="47"/>
      <c r="L36" s="47"/>
      <c r="M36" s="47"/>
      <c r="N36" s="47"/>
      <c r="O36" s="47"/>
      <c r="P36" s="47"/>
      <c r="Q36" s="47"/>
    </row>
    <row r="37" spans="1:17" ht="18.75" x14ac:dyDescent="0.3">
      <c r="A37" s="205" t="s">
        <v>323</v>
      </c>
      <c r="B37" s="204"/>
      <c r="C37" s="204"/>
      <c r="D37" s="204"/>
      <c r="E37" s="204"/>
      <c r="F37" s="47"/>
      <c r="G37" s="47"/>
      <c r="H37" s="47"/>
      <c r="I37" s="47"/>
      <c r="J37" s="47"/>
      <c r="K37" s="47"/>
      <c r="L37" s="47"/>
      <c r="M37" s="47"/>
      <c r="N37" s="47"/>
      <c r="O37" s="47"/>
      <c r="P37" s="47"/>
      <c r="Q37" s="47"/>
    </row>
    <row r="38" spans="1:17" ht="18.75" x14ac:dyDescent="0.3">
      <c r="A38" s="205" t="s">
        <v>314</v>
      </c>
      <c r="B38" s="204"/>
      <c r="C38" s="204"/>
      <c r="D38" s="204"/>
      <c r="E38" s="204"/>
      <c r="F38" s="47"/>
      <c r="G38" s="47"/>
      <c r="H38" s="47"/>
      <c r="I38" s="47"/>
      <c r="J38" s="47"/>
      <c r="K38" s="47"/>
      <c r="L38" s="47"/>
      <c r="M38" s="47"/>
      <c r="N38" s="47"/>
      <c r="O38" s="47"/>
      <c r="P38" s="47"/>
      <c r="Q38" s="47"/>
    </row>
    <row r="39" spans="1:17" ht="18.75" x14ac:dyDescent="0.3">
      <c r="A39" s="205" t="s">
        <v>324</v>
      </c>
      <c r="B39" s="204"/>
      <c r="C39" s="204"/>
      <c r="D39" s="204"/>
      <c r="E39" s="204"/>
      <c r="F39" s="47"/>
      <c r="G39" s="47"/>
      <c r="H39" s="47"/>
      <c r="I39" s="47"/>
      <c r="J39" s="47"/>
      <c r="K39" s="47"/>
      <c r="L39" s="47"/>
      <c r="M39" s="47"/>
      <c r="N39" s="47"/>
      <c r="O39" s="47"/>
      <c r="P39" s="47"/>
      <c r="Q39" s="47"/>
    </row>
    <row r="40" spans="1:17" ht="18.75" x14ac:dyDescent="0.3">
      <c r="A40" s="205" t="s">
        <v>315</v>
      </c>
      <c r="B40" s="204"/>
      <c r="C40" s="204"/>
      <c r="D40" s="204"/>
      <c r="E40" s="204"/>
      <c r="F40" s="47"/>
      <c r="G40" s="47"/>
      <c r="H40" s="47"/>
      <c r="I40" s="47"/>
      <c r="J40" s="47"/>
      <c r="K40" s="47"/>
      <c r="L40" s="47"/>
      <c r="M40" s="47"/>
      <c r="N40" s="47"/>
      <c r="O40" s="47"/>
      <c r="P40" s="47"/>
      <c r="Q40" s="47"/>
    </row>
    <row r="41" spans="1:17" ht="18.75" x14ac:dyDescent="0.3">
      <c r="A41" s="205" t="s">
        <v>316</v>
      </c>
      <c r="B41" s="204"/>
      <c r="C41" s="204"/>
      <c r="D41" s="204"/>
      <c r="E41" s="204"/>
      <c r="F41" s="47"/>
      <c r="G41" s="47"/>
      <c r="H41" s="47"/>
      <c r="I41" s="47"/>
      <c r="J41" s="47"/>
      <c r="K41" s="47"/>
      <c r="L41" s="47"/>
      <c r="M41" s="47"/>
      <c r="N41" s="47"/>
      <c r="O41" s="47"/>
      <c r="P41" s="47"/>
      <c r="Q41" s="47"/>
    </row>
    <row r="42" spans="1:17" ht="18.75" x14ac:dyDescent="0.3">
      <c r="A42" s="205" t="s">
        <v>317</v>
      </c>
      <c r="B42" s="204"/>
      <c r="C42" s="204"/>
      <c r="D42" s="204"/>
      <c r="E42" s="204"/>
      <c r="F42" s="47"/>
      <c r="G42" s="47"/>
      <c r="H42" s="47"/>
      <c r="I42" s="47"/>
      <c r="J42" s="47"/>
      <c r="K42" s="47"/>
      <c r="L42" s="47"/>
      <c r="M42" s="47"/>
      <c r="N42" s="47"/>
      <c r="O42" s="47"/>
      <c r="P42" s="47"/>
      <c r="Q42" s="47"/>
    </row>
    <row r="43" spans="1:17" ht="18.75" x14ac:dyDescent="0.3">
      <c r="A43" s="204" t="s">
        <v>141</v>
      </c>
      <c r="B43" s="204"/>
      <c r="C43" s="204"/>
      <c r="D43" s="204"/>
      <c r="E43" s="204"/>
      <c r="F43" s="47"/>
      <c r="G43" s="47"/>
      <c r="H43" s="47"/>
      <c r="I43" s="47"/>
      <c r="J43" s="47"/>
      <c r="K43" s="47"/>
      <c r="L43" s="47"/>
      <c r="M43" s="47"/>
      <c r="N43" s="47"/>
      <c r="O43" s="47"/>
      <c r="P43" s="47"/>
      <c r="Q43" s="47"/>
    </row>
    <row r="44" spans="1:17" ht="18.75" x14ac:dyDescent="0.3">
      <c r="A44" s="205" t="s">
        <v>318</v>
      </c>
      <c r="B44" s="204"/>
      <c r="C44" s="204"/>
      <c r="D44" s="204"/>
      <c r="E44" s="204"/>
      <c r="F44" s="47"/>
      <c r="G44" s="47"/>
      <c r="H44" s="47"/>
      <c r="I44" s="47"/>
      <c r="J44" s="47"/>
      <c r="K44" s="47"/>
      <c r="L44" s="47"/>
      <c r="M44" s="47"/>
      <c r="N44" s="47"/>
      <c r="O44" s="47"/>
      <c r="P44" s="47"/>
      <c r="Q44" s="47"/>
    </row>
    <row r="45" spans="1:17" ht="18.75" x14ac:dyDescent="0.3">
      <c r="A45" s="205" t="s">
        <v>319</v>
      </c>
      <c r="B45" s="204"/>
      <c r="C45" s="204"/>
      <c r="D45" s="204"/>
      <c r="E45" s="204"/>
      <c r="F45" s="47"/>
      <c r="G45" s="47"/>
      <c r="H45" s="47"/>
      <c r="I45" s="47"/>
      <c r="J45" s="47"/>
      <c r="K45" s="47"/>
      <c r="L45" s="47"/>
      <c r="M45" s="47"/>
      <c r="N45" s="47"/>
      <c r="O45" s="47"/>
      <c r="P45" s="47"/>
      <c r="Q45" s="47"/>
    </row>
    <row r="46" spans="1:17" x14ac:dyDescent="0.2">
      <c r="A46" s="47"/>
      <c r="B46" s="47"/>
      <c r="C46" s="77"/>
      <c r="D46" s="47"/>
      <c r="E46" s="47"/>
      <c r="F46" s="47"/>
      <c r="G46" s="47"/>
      <c r="H46" s="47"/>
      <c r="I46" s="47"/>
      <c r="J46" s="47"/>
      <c r="K46" s="47"/>
      <c r="L46" s="47"/>
      <c r="M46" s="47"/>
      <c r="N46" s="47"/>
      <c r="O46" s="47"/>
      <c r="P46" s="47"/>
      <c r="Q46" s="47"/>
    </row>
  </sheetData>
  <sheetProtection algorithmName="SHA-512" hashValue="d0roCkA2Bgg2T2NorVZHbKYxAfYv9V0qlmb1UsCFH3hBomuo+SzjrPyA5XNA0pp3gwoFujFJmeWHi7eo+OLFLw==" saltValue="/HUoP13c+tnn2fi7RdMgUQ==" spinCount="100000" sheet="1" objects="1" scenarios="1" formatCells="0" formatColumns="0" formatRows="0"/>
  <mergeCells count="9">
    <mergeCell ref="J5:L5"/>
    <mergeCell ref="N5:Q5"/>
    <mergeCell ref="A5:D5"/>
    <mergeCell ref="A7:A12"/>
    <mergeCell ref="A25:B25"/>
    <mergeCell ref="A14:A23"/>
    <mergeCell ref="F5:H5"/>
    <mergeCell ref="A13:B13"/>
    <mergeCell ref="A24:B24"/>
  </mergeCells>
  <conditionalFormatting sqref="P7:P12">
    <cfRule type="cellIs" dxfId="11" priority="11" operator="lessThan">
      <formula>0</formula>
    </cfRule>
    <cfRule type="cellIs" dxfId="10" priority="12" operator="greaterThan">
      <formula>0.01</formula>
    </cfRule>
  </conditionalFormatting>
  <conditionalFormatting sqref="K7:K23">
    <cfRule type="cellIs" dxfId="9" priority="9" operator="lessThan">
      <formula>0</formula>
    </cfRule>
    <cfRule type="cellIs" dxfId="8" priority="10" operator="greaterThan">
      <formula>0.01</formula>
    </cfRule>
  </conditionalFormatting>
  <conditionalFormatting sqref="P13">
    <cfRule type="cellIs" dxfId="7" priority="7" operator="lessThan">
      <formula>0</formula>
    </cfRule>
    <cfRule type="cellIs" dxfId="6" priority="8" operator="greaterThan">
      <formula>0.01</formula>
    </cfRule>
  </conditionalFormatting>
  <conditionalFormatting sqref="K24">
    <cfRule type="cellIs" dxfId="5" priority="5" operator="lessThan">
      <formula>0</formula>
    </cfRule>
    <cfRule type="cellIs" dxfId="4" priority="6" operator="greaterThan">
      <formula>0.01</formula>
    </cfRule>
  </conditionalFormatting>
  <conditionalFormatting sqref="P24">
    <cfRule type="cellIs" dxfId="3" priority="3" operator="lessThan">
      <formula>0</formula>
    </cfRule>
    <cfRule type="cellIs" dxfId="2" priority="4" operator="greaterThan">
      <formula>0.01</formula>
    </cfRule>
  </conditionalFormatting>
  <conditionalFormatting sqref="P14:P23">
    <cfRule type="cellIs" dxfId="1" priority="1" operator="lessThan">
      <formula>0</formula>
    </cfRule>
    <cfRule type="cellIs" dxfId="0" priority="2" operator="greaterThan">
      <formula>0.01</formula>
    </cfRule>
  </conditionalFormatting>
  <dataValidations count="4">
    <dataValidation type="list" allowBlank="1" showInputMessage="1" showErrorMessage="1" sqref="G4 G7:G24">
      <formula1>"שמיש-אך נדרש עוד, בלוי-נדרש להחליף"</formula1>
    </dataValidation>
    <dataValidation type="list" allowBlank="1" showInputMessage="1" showErrorMessage="1" sqref="N7:N12 N14:N24">
      <formula1>"מאשר, מאשר חלקי"</formula1>
    </dataValidation>
    <dataValidation type="list" allowBlank="1" showInputMessage="1" showErrorMessage="1" sqref="Q1 Q3">
      <formula1>"1,2,3,4"</formula1>
    </dataValidation>
    <dataValidation type="list" allowBlank="1" showInputMessage="1" showErrorMessage="1" errorTitle="שימו לב" error="ניתן להגיש בקשה רק עד 4 כיתות" sqref="L1 L3">
      <formula1>"1,2,3,4"</formula1>
    </dataValidation>
  </dataValidations>
  <pageMargins left="0.7" right="0.7" top="0.75" bottom="0.75" header="0.3" footer="0.3"/>
  <pageSetup paperSize="9" scale="38" orientation="portrait"/>
  <rowBreaks count="1" manualBreakCount="1">
    <brk id="26"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rightToLeft="1" zoomScaleNormal="100" workbookViewId="0">
      <selection activeCell="C17" sqref="C17"/>
    </sheetView>
  </sheetViews>
  <sheetFormatPr defaultRowHeight="14.25" x14ac:dyDescent="0.2"/>
  <cols>
    <col min="2" max="2" width="28.875" customWidth="1"/>
    <col min="3" max="3" width="11.25" customWidth="1"/>
    <col min="4" max="4" width="11.5" customWidth="1"/>
  </cols>
  <sheetData>
    <row r="1" spans="1:7" x14ac:dyDescent="0.2">
      <c r="A1" s="213"/>
      <c r="B1" s="97"/>
      <c r="C1" s="97"/>
      <c r="D1" s="97"/>
      <c r="E1" s="97"/>
      <c r="F1" s="97"/>
      <c r="G1" s="214"/>
    </row>
    <row r="2" spans="1:7" ht="15" x14ac:dyDescent="0.25">
      <c r="A2" s="215"/>
      <c r="B2" s="216" t="s">
        <v>346</v>
      </c>
      <c r="C2" s="96"/>
      <c r="D2" s="96"/>
      <c r="E2" s="96"/>
      <c r="F2" s="96"/>
      <c r="G2" s="217"/>
    </row>
    <row r="3" spans="1:7" ht="15.75" x14ac:dyDescent="0.25">
      <c r="A3" s="215"/>
      <c r="B3" s="216"/>
      <c r="C3" s="96"/>
      <c r="D3" s="96"/>
      <c r="E3" s="218" t="s">
        <v>327</v>
      </c>
      <c r="F3" s="219" t="str">
        <f>IFERROR(IF('שאלון-חובה'!C16="", "",'שאלון-חובה'!C16),"")</f>
        <v/>
      </c>
      <c r="G3" s="217"/>
    </row>
    <row r="4" spans="1:7" ht="15" x14ac:dyDescent="0.2">
      <c r="A4" s="215"/>
      <c r="B4" s="100"/>
      <c r="C4" s="96"/>
      <c r="D4" s="96"/>
      <c r="E4" s="96"/>
      <c r="F4" s="96"/>
      <c r="G4" s="217"/>
    </row>
    <row r="5" spans="1:7" ht="15" x14ac:dyDescent="0.2">
      <c r="A5" s="215"/>
      <c r="B5" s="220" t="s">
        <v>221</v>
      </c>
      <c r="C5" s="351" t="str">
        <f>IFERROR(IF('שאלון-חובה'!C5:F5="", "",'שאלון-חובה'!C5:E5),"")</f>
        <v/>
      </c>
      <c r="D5" s="351"/>
      <c r="E5" s="220"/>
      <c r="F5" s="100"/>
      <c r="G5" s="221"/>
    </row>
    <row r="6" spans="1:7" ht="15" x14ac:dyDescent="0.2">
      <c r="A6" s="215"/>
      <c r="B6" s="220" t="s">
        <v>222</v>
      </c>
      <c r="C6" s="351" t="str">
        <f>IFERROR(IF('שאלון-חובה'!C6:F6="", "",'שאלון-חובה'!C6:E6),"")</f>
        <v/>
      </c>
      <c r="D6" s="351"/>
      <c r="E6" s="96"/>
      <c r="F6" s="96"/>
      <c r="G6" s="217"/>
    </row>
    <row r="7" spans="1:7" ht="15" x14ac:dyDescent="0.2">
      <c r="A7" s="215"/>
      <c r="B7" s="220" t="s">
        <v>223</v>
      </c>
      <c r="C7" s="352" t="str">
        <f>IFERROR(IF('שאלון-חובה'!C7:F7="", "",'שאלון-חובה'!C7:E7),"")</f>
        <v/>
      </c>
      <c r="D7" s="352"/>
      <c r="E7" s="96"/>
      <c r="F7" s="96"/>
      <c r="G7" s="217"/>
    </row>
    <row r="8" spans="1:7" ht="15" x14ac:dyDescent="0.2">
      <c r="A8" s="215"/>
      <c r="B8" s="220" t="s">
        <v>232</v>
      </c>
      <c r="C8" s="351" t="str">
        <f>IFERROR(IF('שאלון-חובה'!C8:F8="", "",'שאלון-חובה'!C8:E8),"")</f>
        <v/>
      </c>
      <c r="D8" s="351"/>
      <c r="E8" s="96"/>
      <c r="F8" s="96"/>
      <c r="G8" s="217"/>
    </row>
    <row r="9" spans="1:7" ht="15" x14ac:dyDescent="0.2">
      <c r="A9" s="215"/>
      <c r="B9" s="220" t="s">
        <v>224</v>
      </c>
      <c r="C9" s="351" t="str">
        <f>IFERROR(IF('שאלון-חובה'!C9:F9="", "",'שאלון-חובה'!C9:E9),"")</f>
        <v/>
      </c>
      <c r="D9" s="351"/>
      <c r="E9" s="96"/>
      <c r="F9" s="96"/>
      <c r="G9" s="217"/>
    </row>
    <row r="10" spans="1:7" ht="15" x14ac:dyDescent="0.2">
      <c r="A10" s="215"/>
      <c r="B10" s="220" t="s">
        <v>225</v>
      </c>
      <c r="C10" s="351" t="str">
        <f>IFERROR(IF('שאלון-חובה'!C10:F10="", "",'שאלון-חובה'!C10:E10),"")</f>
        <v/>
      </c>
      <c r="D10" s="351"/>
      <c r="E10" s="96"/>
      <c r="F10" s="96"/>
      <c r="G10" s="217"/>
    </row>
    <row r="11" spans="1:7" ht="15" x14ac:dyDescent="0.2">
      <c r="A11" s="215"/>
      <c r="B11" s="220" t="s">
        <v>228</v>
      </c>
      <c r="C11" s="351" t="str">
        <f>IFERROR(IF('שאלון-חובה'!C11:F11="", "",'שאלון-חובה'!C11:E11),"")</f>
        <v/>
      </c>
      <c r="D11" s="351"/>
      <c r="E11" s="96"/>
      <c r="F11" s="96"/>
      <c r="G11" s="217"/>
    </row>
    <row r="12" spans="1:7" ht="15" x14ac:dyDescent="0.2">
      <c r="A12" s="215"/>
      <c r="B12" s="220" t="s">
        <v>229</v>
      </c>
      <c r="C12" s="351" t="str">
        <f>IFERROR(IF('שאלון-חובה'!C12:F12="", "",'שאלון-חובה'!C12:E12),"")</f>
        <v/>
      </c>
      <c r="D12" s="351"/>
      <c r="E12" s="96"/>
      <c r="F12" s="96"/>
      <c r="G12" s="217"/>
    </row>
    <row r="13" spans="1:7" ht="15" x14ac:dyDescent="0.2">
      <c r="A13" s="215"/>
      <c r="B13" s="220" t="s">
        <v>233</v>
      </c>
      <c r="C13" s="351" t="str">
        <f>IFERROR(IF('שאלון-חובה'!C13:F13="", "",'שאלון-חובה'!C13:E13),"")</f>
        <v/>
      </c>
      <c r="D13" s="351"/>
      <c r="E13" s="96"/>
      <c r="F13" s="96"/>
      <c r="G13" s="217"/>
    </row>
    <row r="14" spans="1:7" x14ac:dyDescent="0.2">
      <c r="A14" s="215"/>
      <c r="B14" s="96"/>
      <c r="C14" s="96"/>
      <c r="D14" s="96"/>
      <c r="E14" s="96"/>
      <c r="F14" s="96"/>
      <c r="G14" s="217"/>
    </row>
    <row r="15" spans="1:7" ht="15.75" x14ac:dyDescent="0.25">
      <c r="A15" s="215"/>
      <c r="B15" s="222" t="s">
        <v>328</v>
      </c>
      <c r="C15" s="96"/>
      <c r="D15" s="96"/>
      <c r="E15" s="96"/>
      <c r="F15" s="96"/>
      <c r="G15" s="217"/>
    </row>
    <row r="16" spans="1:7" ht="30" x14ac:dyDescent="0.25">
      <c r="A16" s="215"/>
      <c r="B16" s="223" t="s">
        <v>329</v>
      </c>
      <c r="C16" s="224" t="s">
        <v>345</v>
      </c>
      <c r="D16" s="224" t="s">
        <v>330</v>
      </c>
      <c r="E16" s="96"/>
      <c r="F16" s="96"/>
      <c r="G16" s="217"/>
    </row>
    <row r="17" spans="1:7" x14ac:dyDescent="0.2">
      <c r="A17" s="215"/>
      <c r="B17" s="225" t="s">
        <v>193</v>
      </c>
      <c r="C17" s="228"/>
      <c r="D17" s="226">
        <f>'ציוד כללי'!R19</f>
        <v>0</v>
      </c>
      <c r="E17" s="96"/>
      <c r="F17" s="96"/>
      <c r="G17" s="217"/>
    </row>
    <row r="18" spans="1:7" ht="14.25" customHeight="1" x14ac:dyDescent="0.2">
      <c r="A18" s="215"/>
      <c r="B18" s="227" t="s">
        <v>342</v>
      </c>
      <c r="C18" s="228">
        <f>'כיתה-רב נכותי'!U1</f>
        <v>1</v>
      </c>
      <c r="D18" s="226">
        <f>'כיתה-רב נכותי'!S27</f>
        <v>0</v>
      </c>
      <c r="E18" s="96"/>
      <c r="F18" s="96"/>
      <c r="G18" s="217"/>
    </row>
    <row r="19" spans="1:7" x14ac:dyDescent="0.2">
      <c r="A19" s="215"/>
      <c r="B19" s="227" t="s">
        <v>343</v>
      </c>
      <c r="C19" s="228">
        <f>'כיתה-אוטיזם'!U1</f>
        <v>1</v>
      </c>
      <c r="D19" s="226">
        <f>'כיתה-אוטיזם'!S27</f>
        <v>0</v>
      </c>
      <c r="E19" s="96"/>
      <c r="F19" s="96"/>
      <c r="G19" s="217"/>
    </row>
    <row r="20" spans="1:7" x14ac:dyDescent="0.2">
      <c r="A20" s="215"/>
      <c r="B20" s="227" t="s">
        <v>292</v>
      </c>
      <c r="C20" s="228">
        <f>פיזיותרפיה!T1</f>
        <v>1</v>
      </c>
      <c r="D20" s="226">
        <f>פיזיותרפיה!P33</f>
        <v>0</v>
      </c>
      <c r="E20" s="96"/>
      <c r="F20" s="96"/>
      <c r="G20" s="217"/>
    </row>
    <row r="21" spans="1:7" ht="14.25" customHeight="1" x14ac:dyDescent="0.2">
      <c r="A21" s="215"/>
      <c r="B21" s="227" t="s">
        <v>293</v>
      </c>
      <c r="C21" s="228">
        <f>'ריפוי בעיסוק'!T1</f>
        <v>1</v>
      </c>
      <c r="D21" s="226">
        <f>'ריפוי בעיסוק'!P23</f>
        <v>0</v>
      </c>
      <c r="E21" s="96"/>
      <c r="F21" s="96"/>
      <c r="G21" s="217"/>
    </row>
    <row r="22" spans="1:7" x14ac:dyDescent="0.2">
      <c r="A22" s="215"/>
      <c r="B22" s="227" t="s">
        <v>263</v>
      </c>
      <c r="C22" s="228">
        <f>'קלינאי תקשורת'!T1</f>
        <v>1</v>
      </c>
      <c r="D22" s="226">
        <f>'קלינאי תקשורת'!P31</f>
        <v>0</v>
      </c>
      <c r="E22" s="96"/>
      <c r="F22" s="96"/>
      <c r="G22" s="217"/>
    </row>
    <row r="23" spans="1:7" x14ac:dyDescent="0.2">
      <c r="A23" s="215"/>
      <c r="B23" s="227" t="s">
        <v>344</v>
      </c>
      <c r="C23" s="228">
        <f>חצר!Q1+חצר!Q3</f>
        <v>2</v>
      </c>
      <c r="D23" s="226">
        <f>חצר!O25</f>
        <v>0</v>
      </c>
      <c r="E23" s="96"/>
      <c r="F23" s="96"/>
      <c r="G23" s="217"/>
    </row>
    <row r="24" spans="1:7" ht="15" x14ac:dyDescent="0.25">
      <c r="A24" s="215"/>
      <c r="B24" s="349" t="s">
        <v>331</v>
      </c>
      <c r="C24" s="350"/>
      <c r="D24" s="229">
        <f>SUM(D17:D23)</f>
        <v>0</v>
      </c>
      <c r="E24" s="96"/>
      <c r="F24" s="96"/>
      <c r="G24" s="217"/>
    </row>
    <row r="25" spans="1:7" x14ac:dyDescent="0.2">
      <c r="A25" s="215"/>
      <c r="B25" s="96"/>
      <c r="C25" s="96"/>
      <c r="D25" s="96"/>
      <c r="E25" s="96"/>
      <c r="F25" s="96"/>
      <c r="G25" s="217"/>
    </row>
    <row r="26" spans="1:7" ht="15.75" x14ac:dyDescent="0.25">
      <c r="A26" s="215"/>
      <c r="B26" s="222" t="s">
        <v>332</v>
      </c>
      <c r="C26" s="96"/>
      <c r="D26" s="96"/>
      <c r="E26" s="96"/>
      <c r="F26" s="96"/>
      <c r="G26" s="217"/>
    </row>
    <row r="27" spans="1:7" ht="15" x14ac:dyDescent="0.2">
      <c r="A27" s="215"/>
      <c r="B27" s="230" t="s">
        <v>333</v>
      </c>
      <c r="C27" s="230" t="s">
        <v>334</v>
      </c>
      <c r="D27" s="230" t="s">
        <v>335</v>
      </c>
      <c r="E27" s="96"/>
      <c r="F27" s="96"/>
      <c r="G27" s="217"/>
    </row>
    <row r="28" spans="1:7" ht="14.25" customHeight="1" x14ac:dyDescent="0.2">
      <c r="A28" s="215"/>
      <c r="B28" s="231" t="s">
        <v>336</v>
      </c>
      <c r="C28" s="232">
        <f>IF(F3&lt;=4,90%,IF(F3&lt;8,80%,70%))</f>
        <v>0.7</v>
      </c>
      <c r="D28" s="233">
        <f>D24*C28</f>
        <v>0</v>
      </c>
      <c r="E28" s="96"/>
      <c r="F28" s="96"/>
      <c r="G28" s="217"/>
    </row>
    <row r="29" spans="1:7" ht="15" x14ac:dyDescent="0.2">
      <c r="A29" s="215"/>
      <c r="B29" s="234" t="s">
        <v>337</v>
      </c>
      <c r="C29" s="235">
        <f>100%-C28</f>
        <v>0.30000000000000004</v>
      </c>
      <c r="D29" s="233">
        <f>D24*C29</f>
        <v>0</v>
      </c>
      <c r="E29" s="96"/>
      <c r="F29" s="96"/>
      <c r="G29" s="217"/>
    </row>
    <row r="30" spans="1:7" ht="15" x14ac:dyDescent="0.2">
      <c r="A30" s="215"/>
      <c r="B30" s="234" t="s">
        <v>338</v>
      </c>
      <c r="C30" s="236">
        <f>SUM(C28:C29)</f>
        <v>1</v>
      </c>
      <c r="D30" s="233">
        <f>SUM(D28:D29)</f>
        <v>0</v>
      </c>
      <c r="E30" s="96"/>
      <c r="F30" s="96"/>
      <c r="G30" s="217"/>
    </row>
    <row r="31" spans="1:7" x14ac:dyDescent="0.2">
      <c r="A31" s="215"/>
      <c r="B31" s="237"/>
      <c r="C31" s="96"/>
      <c r="D31" s="96"/>
      <c r="E31" s="96"/>
      <c r="F31" s="96"/>
      <c r="G31" s="217"/>
    </row>
    <row r="32" spans="1:7" x14ac:dyDescent="0.2">
      <c r="A32" s="215"/>
      <c r="B32" s="96"/>
      <c r="C32" s="96"/>
      <c r="D32" s="96"/>
      <c r="E32" s="96"/>
      <c r="F32" s="96"/>
      <c r="G32" s="217"/>
    </row>
    <row r="33" spans="1:7" x14ac:dyDescent="0.2">
      <c r="A33" s="215"/>
      <c r="B33" s="96"/>
      <c r="C33" s="96"/>
      <c r="D33" s="96"/>
      <c r="E33" s="96"/>
      <c r="F33" s="96"/>
      <c r="G33" s="217"/>
    </row>
    <row r="34" spans="1:7" ht="15" thickBot="1" x14ac:dyDescent="0.25">
      <c r="A34" s="238"/>
      <c r="B34" s="239"/>
      <c r="C34" s="239"/>
      <c r="D34" s="239"/>
      <c r="E34" s="239"/>
      <c r="F34" s="239"/>
      <c r="G34" s="240"/>
    </row>
  </sheetData>
  <sheetProtection algorithmName="SHA-512" hashValue="LV7ZWp9he7GzyrKnLMkXac7cCDbi8VmJrTTJlGREBoJr4WLVlUU/nPlIfn/caYILvaU6EIefnHjhPXSh7eXNQg==" saltValue="5Ldu2eMi0h729fhUPQ+F8g==" spinCount="100000" sheet="1" formatCells="0" formatColumns="0" formatRows="0"/>
  <mergeCells count="10">
    <mergeCell ref="B24:C24"/>
    <mergeCell ref="C11:D11"/>
    <mergeCell ref="C12:D12"/>
    <mergeCell ref="C13:D13"/>
    <mergeCell ref="C5:D5"/>
    <mergeCell ref="C6:D6"/>
    <mergeCell ref="C7:D7"/>
    <mergeCell ref="C8:D8"/>
    <mergeCell ref="C9:D9"/>
    <mergeCell ref="C10:D10"/>
  </mergeCells>
  <pageMargins left="0.7" right="0.7" top="0.75" bottom="0.75" header="0.3" footer="0.3"/>
  <pageSetup paperSize="9" scale="96"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showGridLines="0" rightToLeft="1" zoomScaleNormal="100" workbookViewId="0">
      <selection activeCell="E18" sqref="E18"/>
    </sheetView>
  </sheetViews>
  <sheetFormatPr defaultRowHeight="14.25" x14ac:dyDescent="0.2"/>
  <cols>
    <col min="2" max="2" width="30.5" style="40" customWidth="1"/>
    <col min="3" max="3" width="9.875" bestFit="1" customWidth="1"/>
    <col min="8" max="8" width="13.875" bestFit="1" customWidth="1"/>
    <col min="9" max="9" width="23.625" customWidth="1"/>
  </cols>
  <sheetData>
    <row r="1" spans="2:15" ht="15" thickBot="1" x14ac:dyDescent="0.25"/>
    <row r="2" spans="2:15" ht="15" x14ac:dyDescent="0.25">
      <c r="B2" s="41"/>
      <c r="C2" s="23"/>
      <c r="D2" s="23"/>
      <c r="E2" s="23"/>
      <c r="F2" s="24"/>
      <c r="H2" s="12" t="s">
        <v>294</v>
      </c>
      <c r="I2" s="60"/>
    </row>
    <row r="3" spans="2:15" ht="29.25" x14ac:dyDescent="0.25">
      <c r="B3" s="248" t="s">
        <v>231</v>
      </c>
      <c r="C3" s="65"/>
      <c r="D3" s="70"/>
      <c r="E3" s="70"/>
      <c r="F3" s="37"/>
      <c r="H3" s="58" t="s">
        <v>285</v>
      </c>
      <c r="I3" s="59" t="s">
        <v>286</v>
      </c>
      <c r="J3" s="59" t="s">
        <v>287</v>
      </c>
    </row>
    <row r="4" spans="2:15" ht="15" x14ac:dyDescent="0.25">
      <c r="B4" s="249"/>
      <c r="C4" s="70"/>
      <c r="D4" s="70"/>
      <c r="E4" s="70"/>
      <c r="F4" s="37"/>
      <c r="H4" s="290" t="s">
        <v>298</v>
      </c>
      <c r="I4" s="245"/>
      <c r="J4" s="245"/>
    </row>
    <row r="5" spans="2:15" ht="24.95" customHeight="1" x14ac:dyDescent="0.25">
      <c r="B5" s="211" t="s">
        <v>221</v>
      </c>
      <c r="C5" s="289"/>
      <c r="D5" s="289"/>
      <c r="E5" s="289"/>
      <c r="F5" s="71"/>
      <c r="H5" s="290"/>
      <c r="I5" s="245"/>
      <c r="J5" s="245"/>
    </row>
    <row r="6" spans="2:15" ht="24.95" customHeight="1" x14ac:dyDescent="0.25">
      <c r="B6" s="211" t="s">
        <v>222</v>
      </c>
      <c r="C6" s="289"/>
      <c r="D6" s="289"/>
      <c r="E6" s="289"/>
      <c r="F6" s="72"/>
      <c r="H6" s="290"/>
      <c r="I6" s="245"/>
      <c r="J6" s="245"/>
    </row>
    <row r="7" spans="2:15" ht="24.95" customHeight="1" x14ac:dyDescent="0.25">
      <c r="B7" s="211" t="s">
        <v>223</v>
      </c>
      <c r="C7" s="292"/>
      <c r="D7" s="292"/>
      <c r="E7" s="292"/>
      <c r="F7" s="72"/>
      <c r="H7" s="290"/>
      <c r="I7" s="245"/>
      <c r="J7" s="245"/>
    </row>
    <row r="8" spans="2:15" ht="24.95" customHeight="1" x14ac:dyDescent="0.25">
      <c r="B8" s="211" t="s">
        <v>232</v>
      </c>
      <c r="C8" s="289"/>
      <c r="D8" s="289"/>
      <c r="E8" s="289"/>
      <c r="F8" s="72"/>
      <c r="H8" s="290"/>
      <c r="I8" s="245"/>
      <c r="J8" s="245"/>
      <c r="M8" s="60"/>
      <c r="N8" s="60"/>
      <c r="O8" s="60"/>
    </row>
    <row r="9" spans="2:15" ht="24.95" customHeight="1" x14ac:dyDescent="0.25">
      <c r="B9" s="211" t="s">
        <v>224</v>
      </c>
      <c r="C9" s="289"/>
      <c r="D9" s="289"/>
      <c r="E9" s="289"/>
      <c r="F9" s="72"/>
      <c r="H9" s="291" t="s">
        <v>356</v>
      </c>
      <c r="I9" s="291"/>
      <c r="J9" s="247">
        <f>SUM(J4:J8)</f>
        <v>0</v>
      </c>
    </row>
    <row r="10" spans="2:15" ht="24.95" customHeight="1" x14ac:dyDescent="0.25">
      <c r="B10" s="211" t="s">
        <v>225</v>
      </c>
      <c r="C10" s="288"/>
      <c r="D10" s="289"/>
      <c r="E10" s="289"/>
      <c r="F10" s="73"/>
      <c r="H10" s="290" t="s">
        <v>297</v>
      </c>
      <c r="I10" s="245"/>
      <c r="J10" s="245"/>
    </row>
    <row r="11" spans="2:15" ht="24.95" customHeight="1" x14ac:dyDescent="0.25">
      <c r="B11" s="211" t="s">
        <v>228</v>
      </c>
      <c r="C11" s="289"/>
      <c r="D11" s="289"/>
      <c r="E11" s="289"/>
      <c r="F11" s="72"/>
      <c r="H11" s="290"/>
      <c r="I11" s="245"/>
      <c r="J11" s="245"/>
    </row>
    <row r="12" spans="2:15" ht="24.95" customHeight="1" x14ac:dyDescent="0.25">
      <c r="B12" s="211" t="s">
        <v>229</v>
      </c>
      <c r="C12" s="289"/>
      <c r="D12" s="289"/>
      <c r="E12" s="289"/>
      <c r="F12" s="72"/>
      <c r="H12" s="290"/>
      <c r="I12" s="245"/>
      <c r="J12" s="245"/>
    </row>
    <row r="13" spans="2:15" ht="24.95" customHeight="1" x14ac:dyDescent="0.25">
      <c r="B13" s="211" t="s">
        <v>233</v>
      </c>
      <c r="C13" s="289"/>
      <c r="D13" s="289"/>
      <c r="E13" s="289"/>
      <c r="F13" s="72"/>
      <c r="H13" s="290"/>
      <c r="I13" s="245"/>
      <c r="J13" s="245"/>
    </row>
    <row r="14" spans="2:15" ht="24.95" customHeight="1" x14ac:dyDescent="0.25">
      <c r="B14" s="211" t="s">
        <v>282</v>
      </c>
      <c r="C14" s="54"/>
      <c r="D14" s="57"/>
      <c r="E14" s="57"/>
      <c r="F14" s="42"/>
      <c r="H14" s="290"/>
      <c r="I14" s="245"/>
      <c r="J14" s="245"/>
    </row>
    <row r="15" spans="2:15" ht="24.95" customHeight="1" x14ac:dyDescent="0.25">
      <c r="B15" s="211" t="s">
        <v>283</v>
      </c>
      <c r="C15" s="53"/>
      <c r="D15" s="57"/>
      <c r="E15" s="57"/>
      <c r="F15" s="42"/>
      <c r="H15" s="287" t="s">
        <v>355</v>
      </c>
      <c r="I15" s="287"/>
      <c r="J15" s="58">
        <f>SUM(J10:J14)</f>
        <v>0</v>
      </c>
    </row>
    <row r="16" spans="2:15" ht="24.95" customHeight="1" x14ac:dyDescent="0.25">
      <c r="B16" s="211" t="s">
        <v>226</v>
      </c>
      <c r="C16" s="53"/>
      <c r="D16" s="66"/>
      <c r="E16" s="70"/>
      <c r="F16" s="37"/>
      <c r="H16" s="290" t="s">
        <v>296</v>
      </c>
      <c r="I16" s="245"/>
      <c r="J16" s="245"/>
    </row>
    <row r="17" spans="2:10" ht="24.95" customHeight="1" thickBot="1" x14ac:dyDescent="0.3">
      <c r="B17" s="212" t="s">
        <v>227</v>
      </c>
      <c r="C17" s="38"/>
      <c r="D17" s="38"/>
      <c r="E17" s="38"/>
      <c r="F17" s="39"/>
      <c r="H17" s="290"/>
      <c r="I17" s="245"/>
      <c r="J17" s="245"/>
    </row>
    <row r="18" spans="2:10" ht="24.95" customHeight="1" x14ac:dyDescent="0.2">
      <c r="H18" s="290"/>
      <c r="I18" s="245"/>
      <c r="J18" s="245"/>
    </row>
    <row r="19" spans="2:10" ht="24.95" customHeight="1" x14ac:dyDescent="0.2">
      <c r="H19" s="290"/>
      <c r="I19" s="245"/>
      <c r="J19" s="245"/>
    </row>
    <row r="20" spans="2:10" ht="24.95" customHeight="1" x14ac:dyDescent="0.2">
      <c r="H20" s="290"/>
      <c r="I20" s="245"/>
      <c r="J20" s="245"/>
    </row>
    <row r="21" spans="2:10" ht="24.95" customHeight="1" x14ac:dyDescent="0.2">
      <c r="H21" s="287" t="s">
        <v>354</v>
      </c>
      <c r="I21" s="287"/>
      <c r="J21" s="58">
        <f>SUM(J16:J20)</f>
        <v>0</v>
      </c>
    </row>
    <row r="22" spans="2:10" ht="24.95" customHeight="1" x14ac:dyDescent="0.2">
      <c r="H22" s="290" t="s">
        <v>295</v>
      </c>
      <c r="I22" s="245"/>
      <c r="J22" s="245"/>
    </row>
    <row r="23" spans="2:10" ht="24.95" customHeight="1" x14ac:dyDescent="0.2">
      <c r="H23" s="290"/>
      <c r="I23" s="245"/>
      <c r="J23" s="245"/>
    </row>
    <row r="24" spans="2:10" ht="24.95" customHeight="1" x14ac:dyDescent="0.2">
      <c r="H24" s="290"/>
      <c r="I24" s="245"/>
      <c r="J24" s="245"/>
    </row>
    <row r="25" spans="2:10" ht="24.95" customHeight="1" x14ac:dyDescent="0.2">
      <c r="H25" s="290"/>
      <c r="I25" s="245"/>
      <c r="J25" s="245"/>
    </row>
    <row r="26" spans="2:10" ht="24.95" customHeight="1" x14ac:dyDescent="0.2">
      <c r="H26" s="290"/>
      <c r="I26" s="245"/>
      <c r="J26" s="245"/>
    </row>
    <row r="27" spans="2:10" ht="24.95" customHeight="1" x14ac:dyDescent="0.2">
      <c r="H27" s="287" t="s">
        <v>353</v>
      </c>
      <c r="I27" s="287"/>
      <c r="J27" s="58">
        <f>SUM(J22:J26)</f>
        <v>0</v>
      </c>
    </row>
    <row r="28" spans="2:10" ht="24.95" customHeight="1" x14ac:dyDescent="0.2">
      <c r="H28" s="287" t="s">
        <v>288</v>
      </c>
      <c r="I28" s="287"/>
      <c r="J28" s="58">
        <f>J9+J15+J21+J27</f>
        <v>0</v>
      </c>
    </row>
  </sheetData>
  <sheetProtection algorithmName="SHA-512" hashValue="HY2goOif4lJdhB+ibtZsLGtL2q4sQJZUTDDqiRLxcMS9m3kkSAy8Xrum4HKoWD3+P/nEoyaWKGO7bGJcSd56mg==" saltValue="GbwDggbqzzynWrCjfSlwAQ==" spinCount="100000" sheet="1" objects="1" scenarios="1" formatCells="0" formatColumns="0" formatRows="0"/>
  <mergeCells count="18">
    <mergeCell ref="H4:H8"/>
    <mergeCell ref="H9:I9"/>
    <mergeCell ref="H10:H14"/>
    <mergeCell ref="C5:E5"/>
    <mergeCell ref="C6:E6"/>
    <mergeCell ref="C7:E7"/>
    <mergeCell ref="C8:E8"/>
    <mergeCell ref="C9:E9"/>
    <mergeCell ref="H28:I28"/>
    <mergeCell ref="C10:E10"/>
    <mergeCell ref="C11:E11"/>
    <mergeCell ref="C12:E12"/>
    <mergeCell ref="C13:E13"/>
    <mergeCell ref="H15:I15"/>
    <mergeCell ref="H16:H20"/>
    <mergeCell ref="H21:I21"/>
    <mergeCell ref="H22:H26"/>
    <mergeCell ref="H27:I27"/>
  </mergeCells>
  <dataValidations count="2">
    <dataValidation type="list" allowBlank="1" showInputMessage="1" showErrorMessage="1" sqref="C16">
      <formula1>"1,2,3,4,5,6,7,8,9,10"</formula1>
    </dataValidation>
    <dataValidation type="list" allowBlank="1" showInputMessage="1" showErrorMessage="1" sqref="C14">
      <formula1>"כן, לא"</formula1>
    </dataValidation>
  </dataValidations>
  <pageMargins left="0.7" right="0.7" top="0.75" bottom="0.75" header="0.3" footer="0.3"/>
  <pageSetup paperSize="9" orientation="portrait"/>
  <colBreaks count="1" manualBreakCount="1">
    <brk id="6"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9"/>
  <sheetViews>
    <sheetView rightToLeft="1" zoomScale="75" zoomScaleNormal="75" workbookViewId="0">
      <pane ySplit="4" topLeftCell="A5" activePane="bottomLeft" state="frozen"/>
      <selection pane="bottomLeft" activeCell="P4" sqref="P4"/>
    </sheetView>
  </sheetViews>
  <sheetFormatPr defaultRowHeight="14.25" x14ac:dyDescent="0.2"/>
  <cols>
    <col min="1" max="1" width="15.375" style="47" customWidth="1"/>
    <col min="2" max="2" width="29.25" style="47" customWidth="1"/>
    <col min="3" max="3" width="13.25" style="47" customWidth="1"/>
    <col min="4" max="4" width="10.75" style="77" customWidth="1"/>
    <col min="5" max="5" width="8.75" style="47" customWidth="1"/>
    <col min="6" max="6" width="3.25" style="47" customWidth="1"/>
    <col min="7" max="7" width="10.875" style="47" customWidth="1"/>
    <col min="8" max="8" width="17" style="47" customWidth="1"/>
    <col min="9" max="9" width="11.375" style="47" customWidth="1"/>
    <col min="10" max="10" width="1.375" style="47" customWidth="1"/>
    <col min="11" max="11" width="10.875" style="47" customWidth="1"/>
    <col min="12" max="13" width="9" style="47"/>
    <col min="14" max="14" width="11.375" style="47" customWidth="1"/>
    <col min="15" max="15" width="3.875" style="47" customWidth="1"/>
    <col min="16" max="16" width="13.25" style="47" customWidth="1"/>
    <col min="17" max="17" width="10" style="47" customWidth="1"/>
    <col min="18" max="18" width="9" style="47"/>
    <col min="19" max="19" width="10.625" style="47" customWidth="1"/>
    <col min="20" max="20" width="13.5" style="47" customWidth="1"/>
    <col min="21" max="16384" width="9" style="47"/>
  </cols>
  <sheetData>
    <row r="1" spans="1:20" ht="19.5" thickBot="1" x14ac:dyDescent="0.35">
      <c r="C1" s="117" t="s">
        <v>349</v>
      </c>
      <c r="D1" s="118"/>
      <c r="E1" s="119"/>
      <c r="F1" s="119"/>
      <c r="G1" s="120"/>
      <c r="K1" s="269" t="s">
        <v>230</v>
      </c>
      <c r="L1" s="121"/>
      <c r="M1" s="121"/>
      <c r="N1" s="55">
        <v>1</v>
      </c>
      <c r="P1" s="121"/>
      <c r="Q1" s="269" t="s">
        <v>303</v>
      </c>
      <c r="R1" s="121"/>
      <c r="T1" s="56">
        <v>1</v>
      </c>
    </row>
    <row r="2" spans="1:20" ht="28.5" thickBot="1" x14ac:dyDescent="0.45">
      <c r="A2" s="76" t="s">
        <v>193</v>
      </c>
      <c r="K2" s="271" t="s">
        <v>363</v>
      </c>
      <c r="Q2" s="271" t="s">
        <v>363</v>
      </c>
    </row>
    <row r="3" spans="1:20" ht="27.75" x14ac:dyDescent="0.4">
      <c r="A3" s="299" t="s">
        <v>241</v>
      </c>
      <c r="B3" s="300"/>
      <c r="C3" s="300"/>
      <c r="D3" s="300"/>
      <c r="E3" s="301"/>
      <c r="F3" s="97"/>
      <c r="G3" s="299" t="s">
        <v>299</v>
      </c>
      <c r="H3" s="300"/>
      <c r="I3" s="301"/>
      <c r="J3" s="97"/>
      <c r="K3" s="299" t="s">
        <v>242</v>
      </c>
      <c r="L3" s="300"/>
      <c r="M3" s="300"/>
      <c r="N3" s="301"/>
      <c r="O3" s="97"/>
      <c r="P3" s="299" t="s">
        <v>243</v>
      </c>
      <c r="Q3" s="300"/>
      <c r="R3" s="300"/>
      <c r="S3" s="300"/>
      <c r="T3" s="301"/>
    </row>
    <row r="4" spans="1:20" ht="68.25" customHeight="1" x14ac:dyDescent="0.25">
      <c r="A4" s="295" t="s">
        <v>39</v>
      </c>
      <c r="B4" s="296"/>
      <c r="C4" s="98" t="s">
        <v>167</v>
      </c>
      <c r="D4" s="98" t="s">
        <v>168</v>
      </c>
      <c r="E4" s="99" t="s">
        <v>173</v>
      </c>
      <c r="F4" s="100"/>
      <c r="G4" s="101" t="s">
        <v>302</v>
      </c>
      <c r="H4" s="98" t="s">
        <v>300</v>
      </c>
      <c r="I4" s="99" t="s">
        <v>301</v>
      </c>
      <c r="J4" s="100"/>
      <c r="K4" s="102" t="s">
        <v>244</v>
      </c>
      <c r="L4" s="103" t="s">
        <v>245</v>
      </c>
      <c r="M4" s="104" t="s">
        <v>246</v>
      </c>
      <c r="N4" s="99" t="s">
        <v>247</v>
      </c>
      <c r="O4" s="105"/>
      <c r="P4" s="102" t="s">
        <v>248</v>
      </c>
      <c r="Q4" s="103" t="s">
        <v>249</v>
      </c>
      <c r="R4" s="103" t="s">
        <v>325</v>
      </c>
      <c r="S4" s="98" t="s">
        <v>246</v>
      </c>
      <c r="T4" s="99" t="s">
        <v>250</v>
      </c>
    </row>
    <row r="5" spans="1:20" ht="18.75" x14ac:dyDescent="0.3">
      <c r="A5" s="297" t="s">
        <v>326</v>
      </c>
      <c r="B5" s="106" t="s">
        <v>122</v>
      </c>
      <c r="C5" s="270">
        <f>$T$1</f>
        <v>1</v>
      </c>
      <c r="D5" s="107">
        <v>1100</v>
      </c>
      <c r="E5" s="92">
        <f>D5*C5</f>
        <v>1100</v>
      </c>
      <c r="G5" s="45"/>
      <c r="H5" s="61"/>
      <c r="I5" s="44"/>
      <c r="K5" s="45"/>
      <c r="L5" s="88">
        <f>K5*D5</f>
        <v>0</v>
      </c>
      <c r="M5" s="89" t="str">
        <f>IF(L5=0,"",IF(OR(L5-$E5&gt;0,L5-$E5&lt;0), (L5-$E5)/$E5, ""))</f>
        <v/>
      </c>
      <c r="N5" s="44"/>
      <c r="P5" s="46" t="s">
        <v>251</v>
      </c>
      <c r="Q5" s="43" t="str">
        <f>IF(ISBLANK(K5), "", IF(P5="מאשר", K5, "נא למלא כמות מאושרת"))</f>
        <v/>
      </c>
      <c r="R5" s="88" t="str">
        <f t="shared" ref="R5:R18" si="0">IFERROR(Q5*D5,"")</f>
        <v/>
      </c>
      <c r="S5" s="89" t="str">
        <f t="shared" ref="S5:S7" si="1">IFERROR(IF(R5=0,"",IF(OR(R5-$E5&gt;0,R5-$E5&lt;0), (R5-$E5)/$E5, "")),"")</f>
        <v/>
      </c>
      <c r="T5" s="44"/>
    </row>
    <row r="6" spans="1:20" ht="18.75" x14ac:dyDescent="0.3">
      <c r="A6" s="297"/>
      <c r="B6" s="106" t="s">
        <v>123</v>
      </c>
      <c r="C6" s="270">
        <f t="shared" ref="C6:C7" si="2">$T$1</f>
        <v>1</v>
      </c>
      <c r="D6" s="107">
        <v>1200</v>
      </c>
      <c r="E6" s="92">
        <f t="shared" ref="E6:E13" si="3">D6*C6</f>
        <v>1200</v>
      </c>
      <c r="G6" s="45"/>
      <c r="H6" s="61"/>
      <c r="I6" s="44"/>
      <c r="K6" s="45"/>
      <c r="L6" s="88">
        <f t="shared" ref="L6:L18" si="4">K6*D6</f>
        <v>0</v>
      </c>
      <c r="M6" s="89" t="str">
        <f t="shared" ref="M6:M7" si="5">IF(L6=0,"",IF(OR(L6-$E6&gt;0,L6-$E6&lt;0), (L6-$E6)/$E6, ""))</f>
        <v/>
      </c>
      <c r="N6" s="44"/>
      <c r="P6" s="46" t="s">
        <v>251</v>
      </c>
      <c r="Q6" s="43" t="str">
        <f t="shared" ref="Q6:Q7" si="6">IF(ISBLANK(K6), "", IF(P6="מאשר", K6, "נא למלא כמות מאושרת"))</f>
        <v/>
      </c>
      <c r="R6" s="88" t="str">
        <f t="shared" si="0"/>
        <v/>
      </c>
      <c r="S6" s="89" t="str">
        <f t="shared" si="1"/>
        <v/>
      </c>
      <c r="T6" s="44"/>
    </row>
    <row r="7" spans="1:20" ht="18.75" x14ac:dyDescent="0.3">
      <c r="A7" s="297"/>
      <c r="B7" s="106" t="s">
        <v>124</v>
      </c>
      <c r="C7" s="270">
        <f t="shared" si="2"/>
        <v>1</v>
      </c>
      <c r="D7" s="107">
        <v>300</v>
      </c>
      <c r="E7" s="92">
        <f t="shared" si="3"/>
        <v>300</v>
      </c>
      <c r="G7" s="45"/>
      <c r="H7" s="61"/>
      <c r="I7" s="44"/>
      <c r="K7" s="45"/>
      <c r="L7" s="88">
        <f t="shared" si="4"/>
        <v>0</v>
      </c>
      <c r="M7" s="89" t="str">
        <f t="shared" si="5"/>
        <v/>
      </c>
      <c r="N7" s="44"/>
      <c r="P7" s="46" t="s">
        <v>251</v>
      </c>
      <c r="Q7" s="43" t="str">
        <f t="shared" si="6"/>
        <v/>
      </c>
      <c r="R7" s="88" t="str">
        <f t="shared" si="0"/>
        <v/>
      </c>
      <c r="S7" s="89" t="str">
        <f t="shared" si="1"/>
        <v/>
      </c>
      <c r="T7" s="44"/>
    </row>
    <row r="8" spans="1:20" ht="18.75" x14ac:dyDescent="0.3">
      <c r="A8" s="297" t="s">
        <v>44</v>
      </c>
      <c r="B8" s="106" t="s">
        <v>40</v>
      </c>
      <c r="C8" s="106">
        <v>1</v>
      </c>
      <c r="D8" s="107">
        <v>300</v>
      </c>
      <c r="E8" s="92">
        <f t="shared" si="3"/>
        <v>300</v>
      </c>
      <c r="G8" s="45"/>
      <c r="H8" s="61"/>
      <c r="I8" s="44"/>
      <c r="K8" s="45"/>
      <c r="L8" s="88">
        <f t="shared" si="4"/>
        <v>0</v>
      </c>
      <c r="M8" s="89" t="str">
        <f t="shared" ref="M8:M18" si="7">IF(L8=0,"",IF(OR(L8-$E8&gt;0,L8-$E8&lt;0), (L8-$E8)/$E8, ""))</f>
        <v/>
      </c>
      <c r="N8" s="44"/>
      <c r="P8" s="46" t="s">
        <v>251</v>
      </c>
      <c r="Q8" s="43" t="str">
        <f>IF(ISBLANK(K8), "", IF(P8="מאשר", K8, "נא למלא כמות מאושרת"))</f>
        <v/>
      </c>
      <c r="R8" s="88" t="str">
        <f t="shared" si="0"/>
        <v/>
      </c>
      <c r="S8" s="89" t="str">
        <f t="shared" ref="S8:S14" si="8">IFERROR(IF(R8=0,"",IF(OR(R8-$E8&gt;0,R8-$E8&lt;0), (R8-$E8)/$E8, "")),"")</f>
        <v/>
      </c>
      <c r="T8" s="44"/>
    </row>
    <row r="9" spans="1:20" ht="18.75" x14ac:dyDescent="0.3">
      <c r="A9" s="297"/>
      <c r="B9" s="106" t="s">
        <v>41</v>
      </c>
      <c r="C9" s="106">
        <v>1</v>
      </c>
      <c r="D9" s="107">
        <v>2800</v>
      </c>
      <c r="E9" s="92">
        <f t="shared" si="3"/>
        <v>2800</v>
      </c>
      <c r="G9" s="45"/>
      <c r="H9" s="61"/>
      <c r="I9" s="44"/>
      <c r="K9" s="45"/>
      <c r="L9" s="88">
        <f t="shared" si="4"/>
        <v>0</v>
      </c>
      <c r="M9" s="89" t="str">
        <f t="shared" si="7"/>
        <v/>
      </c>
      <c r="N9" s="44"/>
      <c r="P9" s="46" t="s">
        <v>251</v>
      </c>
      <c r="Q9" s="43" t="str">
        <f t="shared" ref="Q9:Q14" si="9">IF(ISBLANK(K9), "", IF(P9="מאשר", K9, "נא למלא כמות מאושרת"))</f>
        <v/>
      </c>
      <c r="R9" s="88" t="str">
        <f t="shared" si="0"/>
        <v/>
      </c>
      <c r="S9" s="89" t="str">
        <f t="shared" si="8"/>
        <v/>
      </c>
      <c r="T9" s="44"/>
    </row>
    <row r="10" spans="1:20" ht="18.75" x14ac:dyDescent="0.3">
      <c r="A10" s="297"/>
      <c r="B10" s="106" t="s">
        <v>42</v>
      </c>
      <c r="C10" s="106">
        <v>1</v>
      </c>
      <c r="D10" s="107">
        <v>350</v>
      </c>
      <c r="E10" s="92">
        <f t="shared" si="3"/>
        <v>350</v>
      </c>
      <c r="G10" s="45"/>
      <c r="H10" s="61"/>
      <c r="I10" s="44"/>
      <c r="K10" s="45"/>
      <c r="L10" s="88">
        <f t="shared" si="4"/>
        <v>0</v>
      </c>
      <c r="M10" s="89" t="str">
        <f t="shared" si="7"/>
        <v/>
      </c>
      <c r="N10" s="44"/>
      <c r="P10" s="46" t="s">
        <v>251</v>
      </c>
      <c r="Q10" s="43" t="str">
        <f t="shared" si="9"/>
        <v/>
      </c>
      <c r="R10" s="88" t="str">
        <f t="shared" si="0"/>
        <v/>
      </c>
      <c r="S10" s="89" t="str">
        <f t="shared" si="8"/>
        <v/>
      </c>
      <c r="T10" s="44"/>
    </row>
    <row r="11" spans="1:20" ht="18.75" x14ac:dyDescent="0.3">
      <c r="A11" s="297"/>
      <c r="B11" s="106" t="s">
        <v>43</v>
      </c>
      <c r="C11" s="106">
        <v>1</v>
      </c>
      <c r="D11" s="107">
        <v>1200</v>
      </c>
      <c r="E11" s="92">
        <f t="shared" si="3"/>
        <v>1200</v>
      </c>
      <c r="G11" s="45"/>
      <c r="H11" s="61"/>
      <c r="I11" s="44"/>
      <c r="K11" s="45"/>
      <c r="L11" s="88">
        <f t="shared" si="4"/>
        <v>0</v>
      </c>
      <c r="M11" s="89" t="str">
        <f t="shared" si="7"/>
        <v/>
      </c>
      <c r="N11" s="44"/>
      <c r="P11" s="46" t="s">
        <v>251</v>
      </c>
      <c r="Q11" s="43" t="str">
        <f t="shared" si="9"/>
        <v/>
      </c>
      <c r="R11" s="88" t="str">
        <f t="shared" si="0"/>
        <v/>
      </c>
      <c r="S11" s="89" t="str">
        <f t="shared" si="8"/>
        <v/>
      </c>
      <c r="T11" s="44"/>
    </row>
    <row r="12" spans="1:20" ht="18.75" x14ac:dyDescent="0.3">
      <c r="A12" s="108" t="s">
        <v>46</v>
      </c>
      <c r="B12" s="106" t="s">
        <v>45</v>
      </c>
      <c r="C12" s="106">
        <v>1</v>
      </c>
      <c r="D12" s="107">
        <v>250</v>
      </c>
      <c r="E12" s="92">
        <f t="shared" si="3"/>
        <v>250</v>
      </c>
      <c r="G12" s="45"/>
      <c r="H12" s="61"/>
      <c r="I12" s="44"/>
      <c r="K12" s="45"/>
      <c r="L12" s="88">
        <f t="shared" si="4"/>
        <v>0</v>
      </c>
      <c r="M12" s="89" t="str">
        <f t="shared" si="7"/>
        <v/>
      </c>
      <c r="N12" s="44"/>
      <c r="P12" s="46" t="s">
        <v>251</v>
      </c>
      <c r="Q12" s="43" t="str">
        <f t="shared" si="9"/>
        <v/>
      </c>
      <c r="R12" s="88" t="str">
        <f t="shared" si="0"/>
        <v/>
      </c>
      <c r="S12" s="89" t="str">
        <f t="shared" si="8"/>
        <v/>
      </c>
      <c r="T12" s="44"/>
    </row>
    <row r="13" spans="1:20" ht="18.75" x14ac:dyDescent="0.3">
      <c r="A13" s="298" t="s">
        <v>49</v>
      </c>
      <c r="B13" s="106" t="s">
        <v>47</v>
      </c>
      <c r="C13" s="106">
        <v>2</v>
      </c>
      <c r="D13" s="107">
        <v>400</v>
      </c>
      <c r="E13" s="93">
        <f t="shared" si="3"/>
        <v>800</v>
      </c>
      <c r="G13" s="45"/>
      <c r="H13" s="61"/>
      <c r="I13" s="44"/>
      <c r="K13" s="45"/>
      <c r="L13" s="88">
        <f t="shared" si="4"/>
        <v>0</v>
      </c>
      <c r="M13" s="89" t="str">
        <f t="shared" si="7"/>
        <v/>
      </c>
      <c r="N13" s="44"/>
      <c r="P13" s="46" t="s">
        <v>251</v>
      </c>
      <c r="Q13" s="43" t="str">
        <f t="shared" si="9"/>
        <v/>
      </c>
      <c r="R13" s="88" t="str">
        <f t="shared" si="0"/>
        <v/>
      </c>
      <c r="S13" s="89" t="str">
        <f t="shared" si="8"/>
        <v/>
      </c>
      <c r="T13" s="44"/>
    </row>
    <row r="14" spans="1:20" ht="18.75" x14ac:dyDescent="0.3">
      <c r="A14" s="298"/>
      <c r="B14" s="106" t="s">
        <v>180</v>
      </c>
      <c r="C14" s="109" t="s">
        <v>48</v>
      </c>
      <c r="D14" s="107">
        <v>1000</v>
      </c>
      <c r="E14" s="92">
        <f>D14</f>
        <v>1000</v>
      </c>
      <c r="G14" s="45"/>
      <c r="H14" s="61"/>
      <c r="I14" s="44"/>
      <c r="K14" s="45"/>
      <c r="L14" s="88">
        <f t="shared" si="4"/>
        <v>0</v>
      </c>
      <c r="M14" s="89" t="str">
        <f t="shared" si="7"/>
        <v/>
      </c>
      <c r="N14" s="44"/>
      <c r="P14" s="46" t="s">
        <v>251</v>
      </c>
      <c r="Q14" s="43" t="str">
        <f t="shared" si="9"/>
        <v/>
      </c>
      <c r="R14" s="88" t="str">
        <f t="shared" si="0"/>
        <v/>
      </c>
      <c r="S14" s="89" t="str">
        <f t="shared" si="8"/>
        <v/>
      </c>
      <c r="T14" s="44"/>
    </row>
    <row r="15" spans="1:20" ht="20.25" customHeight="1" x14ac:dyDescent="0.3">
      <c r="A15" s="302" t="s">
        <v>51</v>
      </c>
      <c r="B15" s="106" t="s">
        <v>181</v>
      </c>
      <c r="C15" s="110" t="s">
        <v>48</v>
      </c>
      <c r="D15" s="111">
        <v>4000</v>
      </c>
      <c r="E15" s="92">
        <f t="shared" ref="E15:E18" si="10">D15</f>
        <v>4000</v>
      </c>
      <c r="G15" s="45"/>
      <c r="H15" s="61"/>
      <c r="I15" s="44"/>
      <c r="K15" s="45"/>
      <c r="L15" s="88">
        <f t="shared" si="4"/>
        <v>0</v>
      </c>
      <c r="M15" s="89" t="str">
        <f t="shared" si="7"/>
        <v/>
      </c>
      <c r="N15" s="44"/>
      <c r="P15" s="46" t="s">
        <v>251</v>
      </c>
      <c r="Q15" s="43" t="str">
        <f>IF(ISBLANK(K15), "", IF(P15="מאשר", K15, "נא למלא כמות מאושרת"))</f>
        <v/>
      </c>
      <c r="R15" s="88" t="str">
        <f t="shared" si="0"/>
        <v/>
      </c>
      <c r="S15" s="89" t="str">
        <f t="shared" ref="S15:S19" si="11">IFERROR(IF(R15=0,"",IF(OR(R15-$E15&gt;0,R15-$E15&lt;0), (R15-$E15)/$E15, "")),"")</f>
        <v/>
      </c>
      <c r="T15" s="44"/>
    </row>
    <row r="16" spans="1:20" ht="19.5" thickBot="1" x14ac:dyDescent="0.35">
      <c r="A16" s="302"/>
      <c r="B16" s="106" t="s">
        <v>252</v>
      </c>
      <c r="C16" s="110" t="s">
        <v>48</v>
      </c>
      <c r="D16" s="111">
        <v>7000</v>
      </c>
      <c r="E16" s="92">
        <f t="shared" si="10"/>
        <v>7000</v>
      </c>
      <c r="G16" s="45"/>
      <c r="H16" s="61"/>
      <c r="I16" s="44"/>
      <c r="K16" s="45"/>
      <c r="L16" s="88">
        <f t="shared" si="4"/>
        <v>0</v>
      </c>
      <c r="M16" s="89" t="str">
        <f t="shared" si="7"/>
        <v/>
      </c>
      <c r="N16" s="44"/>
      <c r="O16" s="50"/>
      <c r="P16" s="46" t="s">
        <v>251</v>
      </c>
      <c r="Q16" s="43" t="str">
        <f t="shared" ref="Q16:Q18" si="12">IF(ISBLANK(K16), "", IF(P16="מאשר", K16, "נא למלא כמות מאושרת"))</f>
        <v/>
      </c>
      <c r="R16" s="88" t="str">
        <f t="shared" si="0"/>
        <v/>
      </c>
      <c r="S16" s="89" t="str">
        <f t="shared" si="11"/>
        <v/>
      </c>
      <c r="T16" s="44"/>
    </row>
    <row r="17" spans="1:20 16384:16384" ht="37.5" x14ac:dyDescent="0.3">
      <c r="A17" s="302"/>
      <c r="B17" s="112" t="s">
        <v>348</v>
      </c>
      <c r="C17" s="110" t="s">
        <v>48</v>
      </c>
      <c r="D17" s="111">
        <v>3000</v>
      </c>
      <c r="E17" s="92">
        <f t="shared" si="10"/>
        <v>3000</v>
      </c>
      <c r="G17" s="45"/>
      <c r="H17" s="61"/>
      <c r="I17" s="44"/>
      <c r="K17" s="45"/>
      <c r="L17" s="88">
        <f t="shared" si="4"/>
        <v>0</v>
      </c>
      <c r="M17" s="89" t="str">
        <f t="shared" si="7"/>
        <v/>
      </c>
      <c r="N17" s="44"/>
      <c r="P17" s="46" t="s">
        <v>251</v>
      </c>
      <c r="Q17" s="43" t="str">
        <f t="shared" si="12"/>
        <v/>
      </c>
      <c r="R17" s="88" t="str">
        <f t="shared" si="0"/>
        <v/>
      </c>
      <c r="S17" s="89" t="str">
        <f t="shared" si="11"/>
        <v/>
      </c>
      <c r="T17" s="44"/>
    </row>
    <row r="18" spans="1:20 16384:16384" ht="37.5" x14ac:dyDescent="0.3">
      <c r="A18" s="302"/>
      <c r="B18" s="112" t="s">
        <v>179</v>
      </c>
      <c r="C18" s="110" t="s">
        <v>48</v>
      </c>
      <c r="D18" s="111">
        <v>3000</v>
      </c>
      <c r="E18" s="92">
        <f t="shared" si="10"/>
        <v>3000</v>
      </c>
      <c r="G18" s="45"/>
      <c r="H18" s="61"/>
      <c r="I18" s="44"/>
      <c r="K18" s="45"/>
      <c r="L18" s="88">
        <f t="shared" si="4"/>
        <v>0</v>
      </c>
      <c r="M18" s="89" t="str">
        <f t="shared" si="7"/>
        <v/>
      </c>
      <c r="N18" s="44"/>
      <c r="P18" s="46" t="s">
        <v>251</v>
      </c>
      <c r="Q18" s="43" t="str">
        <f t="shared" si="12"/>
        <v/>
      </c>
      <c r="R18" s="88" t="str">
        <f t="shared" si="0"/>
        <v/>
      </c>
      <c r="S18" s="89" t="str">
        <f t="shared" si="11"/>
        <v/>
      </c>
      <c r="T18" s="44"/>
    </row>
    <row r="19" spans="1:20 16384:16384" ht="20.25" customHeight="1" thickBot="1" x14ac:dyDescent="0.35">
      <c r="A19" s="293" t="s">
        <v>50</v>
      </c>
      <c r="B19" s="294"/>
      <c r="C19" s="294"/>
      <c r="D19" s="113"/>
      <c r="E19" s="94">
        <f>SUM(E5:E18)</f>
        <v>26300</v>
      </c>
      <c r="F19" s="83"/>
      <c r="G19" s="84"/>
      <c r="H19" s="85"/>
      <c r="I19" s="86"/>
      <c r="J19" s="83"/>
      <c r="K19" s="84"/>
      <c r="L19" s="90">
        <f>SUM(L5:L18)</f>
        <v>0</v>
      </c>
      <c r="M19" s="91" t="str">
        <f>IF(L19=0,"",IF(OR(L19-$E19&gt;0,L19-$E19&lt;0), (L19-$E19)/$E19, ""))</f>
        <v/>
      </c>
      <c r="N19" s="86"/>
      <c r="O19" s="83"/>
      <c r="P19" s="84"/>
      <c r="Q19" s="85"/>
      <c r="R19" s="90">
        <f>SUM(R5:R18)</f>
        <v>0</v>
      </c>
      <c r="S19" s="91" t="str">
        <f t="shared" si="11"/>
        <v/>
      </c>
      <c r="T19" s="86"/>
      <c r="XFD19" s="95">
        <f>SUM(E19:XFC19)</f>
        <v>26300</v>
      </c>
    </row>
    <row r="20" spans="1:20 16384:16384" ht="18.75" x14ac:dyDescent="0.3">
      <c r="A20" s="114"/>
      <c r="B20" s="114" t="s">
        <v>253</v>
      </c>
      <c r="C20" s="115"/>
      <c r="D20" s="116"/>
      <c r="E20" s="115"/>
      <c r="M20" s="96"/>
    </row>
    <row r="21" spans="1:20 16384:16384" ht="26.25" customHeight="1" x14ac:dyDescent="0.2"/>
    <row r="23" spans="1:20 16384:16384" ht="30" customHeight="1" x14ac:dyDescent="0.2"/>
    <row r="24" spans="1:20 16384:16384" ht="14.25" customHeight="1" x14ac:dyDescent="0.2"/>
    <row r="25" spans="1:20 16384:16384" ht="24" customHeight="1" x14ac:dyDescent="0.2"/>
    <row r="26" spans="1:20 16384:16384" ht="28.5" customHeight="1" x14ac:dyDescent="0.2"/>
    <row r="27" spans="1:20 16384:16384" ht="28.5" customHeight="1" x14ac:dyDescent="0.2"/>
    <row r="29" spans="1:20 16384:16384" ht="40.5" customHeight="1" x14ac:dyDescent="0.2"/>
  </sheetData>
  <sheetProtection algorithmName="SHA-512" hashValue="hRhK+k+HKySu+HW0lQCU4G9CQ31yGMaFykrqRSqxfN4Fa89WAg/QdBvH5qEsPFRybhj164BkN0Atqtel9V0GzQ==" saltValue="LcjWO+th0H8G7Fs+jyVZuA==" spinCount="100000" sheet="1" objects="1" scenarios="1" formatCells="0" formatColumns="0" formatRows="0"/>
  <mergeCells count="10">
    <mergeCell ref="K3:N3"/>
    <mergeCell ref="P3:T3"/>
    <mergeCell ref="A15:A18"/>
    <mergeCell ref="G3:I3"/>
    <mergeCell ref="A5:A7"/>
    <mergeCell ref="A19:C19"/>
    <mergeCell ref="A4:B4"/>
    <mergeCell ref="A8:A11"/>
    <mergeCell ref="A13:A14"/>
    <mergeCell ref="A3:E3"/>
  </mergeCells>
  <conditionalFormatting sqref="S8">
    <cfRule type="cellIs" dxfId="177" priority="33" operator="lessThan">
      <formula>0</formula>
    </cfRule>
    <cfRule type="cellIs" dxfId="176" priority="34" operator="greaterThan">
      <formula>0.01</formula>
    </cfRule>
  </conditionalFormatting>
  <conditionalFormatting sqref="S9:S14">
    <cfRule type="cellIs" dxfId="175" priority="31" operator="lessThan">
      <formula>0</formula>
    </cfRule>
    <cfRule type="cellIs" dxfId="174" priority="32" operator="greaterThan">
      <formula>0.01</formula>
    </cfRule>
  </conditionalFormatting>
  <conditionalFormatting sqref="M8">
    <cfRule type="cellIs" dxfId="173" priority="29" operator="lessThan">
      <formula>0</formula>
    </cfRule>
    <cfRule type="cellIs" dxfId="172" priority="30" operator="greaterThan">
      <formula>0.01</formula>
    </cfRule>
  </conditionalFormatting>
  <conditionalFormatting sqref="M9:M14">
    <cfRule type="cellIs" dxfId="171" priority="27" operator="lessThan">
      <formula>0</formula>
    </cfRule>
    <cfRule type="cellIs" dxfId="170" priority="28" operator="greaterThan">
      <formula>0.01</formula>
    </cfRule>
  </conditionalFormatting>
  <conditionalFormatting sqref="M15">
    <cfRule type="cellIs" dxfId="169" priority="25" operator="lessThan">
      <formula>0</formula>
    </cfRule>
    <cfRule type="cellIs" dxfId="168" priority="26" operator="greaterThan">
      <formula>0.01</formula>
    </cfRule>
  </conditionalFormatting>
  <conditionalFormatting sqref="M16:M18">
    <cfRule type="cellIs" dxfId="167" priority="23" operator="lessThan">
      <formula>0</formula>
    </cfRule>
    <cfRule type="cellIs" dxfId="166" priority="24" operator="greaterThan">
      <formula>0.01</formula>
    </cfRule>
  </conditionalFormatting>
  <conditionalFormatting sqref="S15:S18">
    <cfRule type="cellIs" dxfId="165" priority="17" operator="lessThan">
      <formula>0</formula>
    </cfRule>
    <cfRule type="cellIs" dxfId="164" priority="18" operator="greaterThan">
      <formula>0.01</formula>
    </cfRule>
  </conditionalFormatting>
  <conditionalFormatting sqref="S5">
    <cfRule type="cellIs" dxfId="163" priority="7" operator="lessThan">
      <formula>0</formula>
    </cfRule>
    <cfRule type="cellIs" dxfId="162" priority="8" operator="greaterThan">
      <formula>0.01</formula>
    </cfRule>
  </conditionalFormatting>
  <conditionalFormatting sqref="S6:S7">
    <cfRule type="cellIs" dxfId="161" priority="5" operator="lessThan">
      <formula>0</formula>
    </cfRule>
    <cfRule type="cellIs" dxfId="160" priority="6" operator="greaterThan">
      <formula>0.01</formula>
    </cfRule>
  </conditionalFormatting>
  <conditionalFormatting sqref="M5">
    <cfRule type="cellIs" dxfId="159" priority="3" operator="lessThan">
      <formula>0</formula>
    </cfRule>
    <cfRule type="cellIs" dxfId="158" priority="4" operator="greaterThan">
      <formula>0.01</formula>
    </cfRule>
  </conditionalFormatting>
  <conditionalFormatting sqref="M6:M7">
    <cfRule type="cellIs" dxfId="157" priority="1" operator="lessThan">
      <formula>0</formula>
    </cfRule>
    <cfRule type="cellIs" dxfId="156" priority="2" operator="greaterThan">
      <formula>0.01</formula>
    </cfRule>
  </conditionalFormatting>
  <dataValidations count="2">
    <dataValidation type="list" allowBlank="1" showInputMessage="1" showErrorMessage="1" sqref="P5:P18">
      <formula1>"מאשר, מאשר חלקי"</formula1>
    </dataValidation>
    <dataValidation type="list" allowBlank="1" showInputMessage="1" showErrorMessage="1" sqref="H5:H18">
      <formula1>"שמיש-אך נדרש עוד, בלוי-נדרש להחליף"</formula1>
    </dataValidation>
  </dataValidations>
  <pageMargins left="0.7" right="0.7" top="0.75" bottom="0.75" header="0.3" footer="0.3"/>
  <pageSetup paperSize="9" scale="99" orientation="portrait"/>
  <colBreaks count="2" manualBreakCount="2">
    <brk id="6" max="19" man="1"/>
    <brk id="14" max="19" man="1"/>
  </colBreaks>
  <ignoredErrors>
    <ignoredError sqref="Q5:Q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rightToLeft="1" zoomScale="75" zoomScaleNormal="75" workbookViewId="0">
      <pane ySplit="5" topLeftCell="A6" activePane="bottomLeft" state="frozen"/>
      <selection pane="bottomLeft" activeCell="L1" sqref="L1:U1"/>
    </sheetView>
  </sheetViews>
  <sheetFormatPr defaultRowHeight="14.25" x14ac:dyDescent="0.2"/>
  <cols>
    <col min="1" max="1" width="12" style="47" customWidth="1"/>
    <col min="2" max="2" width="36.125" style="47" customWidth="1"/>
    <col min="3" max="3" width="9" style="47"/>
    <col min="4" max="4" width="9.75" style="123" customWidth="1"/>
    <col min="5" max="5" width="9.5" style="124" customWidth="1"/>
    <col min="6" max="6" width="11.875" style="124" customWidth="1"/>
    <col min="7" max="7" width="3.125" style="47" customWidth="1"/>
    <col min="8" max="8" width="12.125" style="47" customWidth="1"/>
    <col min="9" max="9" width="16.75" style="47" customWidth="1"/>
    <col min="10" max="10" width="9" style="47"/>
    <col min="11" max="11" width="2.375" style="47" customWidth="1"/>
    <col min="12" max="12" width="13.5" style="47" customWidth="1"/>
    <col min="13" max="13" width="11.125" style="47" customWidth="1"/>
    <col min="14" max="14" width="11.25" style="47" bestFit="1" customWidth="1"/>
    <col min="15" max="15" width="9" style="47"/>
    <col min="16" max="16" width="4.625" style="47" customWidth="1"/>
    <col min="17" max="16384" width="9" style="47"/>
  </cols>
  <sheetData>
    <row r="1" spans="1:24" ht="19.5" thickBot="1" x14ac:dyDescent="0.35">
      <c r="B1" s="117" t="s">
        <v>349</v>
      </c>
      <c r="C1" s="120"/>
      <c r="D1" s="183"/>
      <c r="E1" s="69"/>
      <c r="F1" s="69"/>
      <c r="G1" s="69"/>
      <c r="H1" s="67"/>
      <c r="L1" s="121" t="s">
        <v>230</v>
      </c>
      <c r="M1" s="121"/>
      <c r="N1" s="121"/>
      <c r="O1" s="55">
        <v>1</v>
      </c>
      <c r="Q1" s="121" t="s">
        <v>303</v>
      </c>
      <c r="R1" s="121"/>
      <c r="S1" s="121"/>
      <c r="U1" s="56">
        <v>1</v>
      </c>
      <c r="V1" s="122"/>
      <c r="W1" s="122"/>
      <c r="X1" s="122"/>
    </row>
    <row r="2" spans="1:24" ht="27.75" x14ac:dyDescent="0.4">
      <c r="A2" s="149" t="s">
        <v>257</v>
      </c>
      <c r="B2" s="96"/>
      <c r="H2" s="125"/>
      <c r="I2" s="125"/>
      <c r="J2" s="125"/>
      <c r="L2" s="125"/>
      <c r="M2" s="125"/>
      <c r="N2" s="125"/>
      <c r="O2" s="125"/>
      <c r="Q2" s="122"/>
      <c r="R2" s="122"/>
      <c r="S2" s="122"/>
      <c r="T2" s="122"/>
      <c r="U2" s="122"/>
    </row>
    <row r="3" spans="1:24" ht="19.5" thickBot="1" x14ac:dyDescent="0.35">
      <c r="A3" s="126" t="s">
        <v>304</v>
      </c>
      <c r="H3" s="127"/>
      <c r="I3" s="127"/>
      <c r="J3" s="127"/>
      <c r="L3" s="128"/>
      <c r="M3" s="127"/>
      <c r="N3" s="127"/>
      <c r="O3" s="125"/>
      <c r="Q3" s="122"/>
      <c r="R3" s="122"/>
      <c r="S3" s="122"/>
      <c r="T3" s="122"/>
      <c r="U3" s="122"/>
    </row>
    <row r="4" spans="1:24" ht="27.75" x14ac:dyDescent="0.4">
      <c r="A4" s="299" t="s">
        <v>265</v>
      </c>
      <c r="B4" s="300"/>
      <c r="C4" s="300"/>
      <c r="D4" s="300"/>
      <c r="E4" s="301"/>
      <c r="F4" s="145"/>
      <c r="G4" s="78"/>
      <c r="H4" s="299" t="s">
        <v>299</v>
      </c>
      <c r="I4" s="300"/>
      <c r="J4" s="301"/>
      <c r="K4" s="97"/>
      <c r="L4" s="299" t="s">
        <v>268</v>
      </c>
      <c r="M4" s="300"/>
      <c r="N4" s="300"/>
      <c r="O4" s="301"/>
      <c r="P4" s="97"/>
      <c r="Q4" s="299" t="s">
        <v>269</v>
      </c>
      <c r="R4" s="300"/>
      <c r="S4" s="300"/>
      <c r="T4" s="300"/>
      <c r="U4" s="301"/>
    </row>
    <row r="5" spans="1:24" ht="65.25" customHeight="1" x14ac:dyDescent="0.25">
      <c r="A5" s="101" t="s">
        <v>52</v>
      </c>
      <c r="B5" s="98" t="s">
        <v>53</v>
      </c>
      <c r="C5" s="98" t="s">
        <v>264</v>
      </c>
      <c r="D5" s="98" t="s">
        <v>168</v>
      </c>
      <c r="E5" s="99" t="s">
        <v>266</v>
      </c>
      <c r="F5" s="146" t="s">
        <v>352</v>
      </c>
      <c r="H5" s="101" t="s">
        <v>302</v>
      </c>
      <c r="I5" s="98" t="s">
        <v>300</v>
      </c>
      <c r="J5" s="99" t="s">
        <v>301</v>
      </c>
      <c r="K5" s="96"/>
      <c r="L5" s="102" t="s">
        <v>267</v>
      </c>
      <c r="M5" s="103" t="s">
        <v>339</v>
      </c>
      <c r="N5" s="104" t="s">
        <v>246</v>
      </c>
      <c r="O5" s="99" t="s">
        <v>247</v>
      </c>
      <c r="P5" s="105"/>
      <c r="Q5" s="102" t="s">
        <v>248</v>
      </c>
      <c r="R5" s="103" t="s">
        <v>308</v>
      </c>
      <c r="S5" s="103" t="s">
        <v>340</v>
      </c>
      <c r="T5" s="98" t="s">
        <v>246</v>
      </c>
      <c r="U5" s="99" t="s">
        <v>250</v>
      </c>
      <c r="X5" s="129"/>
    </row>
    <row r="6" spans="1:24" ht="18.75" x14ac:dyDescent="0.3">
      <c r="A6" s="302" t="s">
        <v>62</v>
      </c>
      <c r="B6" s="106" t="s">
        <v>54</v>
      </c>
      <c r="C6" s="132">
        <v>10</v>
      </c>
      <c r="D6" s="133">
        <v>200</v>
      </c>
      <c r="E6" s="134">
        <f>D6*C6</f>
        <v>2000</v>
      </c>
      <c r="F6" s="147">
        <f>D6*C6*$U$1</f>
        <v>2000</v>
      </c>
      <c r="H6" s="45"/>
      <c r="I6" s="61"/>
      <c r="J6" s="44"/>
      <c r="L6" s="45"/>
      <c r="M6" s="88">
        <f t="shared" ref="M6:M26" si="0">L6*D6</f>
        <v>0</v>
      </c>
      <c r="N6" s="89" t="str">
        <f>IF(M6=0,"",IF(OR(M6-$F6&gt;0,M6-$F6&lt;0), (M6-$F6)/$F6, ""))</f>
        <v/>
      </c>
      <c r="O6" s="44"/>
      <c r="Q6" s="46" t="s">
        <v>251</v>
      </c>
      <c r="R6" s="43" t="str">
        <f>IF(ISBLANK(L6), "", IF(Q6="מאשר", L6, "נא למלא כמות מאושרת"))</f>
        <v/>
      </c>
      <c r="S6" s="88" t="str">
        <f>IFERROR(R6*D6,"")</f>
        <v/>
      </c>
      <c r="T6" s="89" t="str">
        <f>IFERROR(IF(S6=0,"",IF(OR(S6-$F6&gt;0,S6-$F6&lt;0), (S6-$F6)/$F6, "")),"")</f>
        <v/>
      </c>
      <c r="U6" s="44"/>
    </row>
    <row r="7" spans="1:24" ht="18.75" x14ac:dyDescent="0.3">
      <c r="A7" s="302"/>
      <c r="B7" s="106" t="s">
        <v>55</v>
      </c>
      <c r="C7" s="132">
        <v>10</v>
      </c>
      <c r="D7" s="133">
        <v>200</v>
      </c>
      <c r="E7" s="134">
        <f t="shared" ref="E7:E26" si="1">D7*C7</f>
        <v>2000</v>
      </c>
      <c r="F7" s="147">
        <f t="shared" ref="F7:F26" si="2">D7*C7*$U$1</f>
        <v>2000</v>
      </c>
      <c r="H7" s="45"/>
      <c r="I7" s="61"/>
      <c r="J7" s="44"/>
      <c r="L7" s="45"/>
      <c r="M7" s="88">
        <f t="shared" si="0"/>
        <v>0</v>
      </c>
      <c r="N7" s="89" t="str">
        <f t="shared" ref="N7:N26" si="3">IF(M7=0,"",IF(OR(M7-$F7&gt;0,M7-$F7&lt;0), (M7-$F7)/$F7, ""))</f>
        <v/>
      </c>
      <c r="O7" s="44"/>
      <c r="Q7" s="46" t="s">
        <v>251</v>
      </c>
      <c r="R7" s="43" t="str">
        <f t="shared" ref="R7:R12" si="4">IF(ISBLANK(L7), "", IF(Q7="מאשר", L7, "נא למלא כמות מאושרת"))</f>
        <v/>
      </c>
      <c r="S7" s="88" t="str">
        <f t="shared" ref="S7:S26" si="5">IFERROR(R7*D7,"")</f>
        <v/>
      </c>
      <c r="T7" s="89" t="str">
        <f t="shared" ref="T7:T25" si="6">IFERROR(IF(S7=0,"",IF(OR(S7-$F7&gt;0,S7-$F7&lt;0), (S7-$F7)/$F7, "")),"")</f>
        <v/>
      </c>
      <c r="U7" s="44"/>
    </row>
    <row r="8" spans="1:24" ht="18.75" x14ac:dyDescent="0.3">
      <c r="A8" s="302"/>
      <c r="B8" s="106" t="s">
        <v>56</v>
      </c>
      <c r="C8" s="132">
        <v>6</v>
      </c>
      <c r="D8" s="133">
        <v>300</v>
      </c>
      <c r="E8" s="134">
        <f t="shared" si="1"/>
        <v>1800</v>
      </c>
      <c r="F8" s="147">
        <f t="shared" si="2"/>
        <v>1800</v>
      </c>
      <c r="H8" s="45"/>
      <c r="I8" s="61"/>
      <c r="J8" s="44"/>
      <c r="L8" s="45"/>
      <c r="M8" s="88">
        <f t="shared" si="0"/>
        <v>0</v>
      </c>
      <c r="N8" s="89" t="str">
        <f t="shared" si="3"/>
        <v/>
      </c>
      <c r="O8" s="44"/>
      <c r="Q8" s="46" t="s">
        <v>251</v>
      </c>
      <c r="R8" s="43" t="str">
        <f t="shared" si="4"/>
        <v/>
      </c>
      <c r="S8" s="88" t="str">
        <f t="shared" si="5"/>
        <v/>
      </c>
      <c r="T8" s="89" t="str">
        <f t="shared" si="6"/>
        <v/>
      </c>
      <c r="U8" s="44"/>
    </row>
    <row r="9" spans="1:24" ht="36.75" customHeight="1" x14ac:dyDescent="0.3">
      <c r="A9" s="302"/>
      <c r="B9" s="135" t="s">
        <v>57</v>
      </c>
      <c r="C9" s="132">
        <v>4</v>
      </c>
      <c r="D9" s="133">
        <v>1150</v>
      </c>
      <c r="E9" s="134">
        <f t="shared" si="1"/>
        <v>4600</v>
      </c>
      <c r="F9" s="147">
        <f t="shared" si="2"/>
        <v>4600</v>
      </c>
      <c r="H9" s="45"/>
      <c r="I9" s="61"/>
      <c r="J9" s="44"/>
      <c r="L9" s="45"/>
      <c r="M9" s="88">
        <f t="shared" si="0"/>
        <v>0</v>
      </c>
      <c r="N9" s="89" t="str">
        <f t="shared" si="3"/>
        <v/>
      </c>
      <c r="O9" s="44"/>
      <c r="Q9" s="46" t="s">
        <v>251</v>
      </c>
      <c r="R9" s="43" t="str">
        <f t="shared" si="4"/>
        <v/>
      </c>
      <c r="S9" s="88" t="str">
        <f t="shared" si="5"/>
        <v/>
      </c>
      <c r="T9" s="89" t="str">
        <f t="shared" si="6"/>
        <v/>
      </c>
      <c r="U9" s="44"/>
    </row>
    <row r="10" spans="1:24" ht="56.25" x14ac:dyDescent="0.3">
      <c r="A10" s="302"/>
      <c r="B10" s="136" t="s">
        <v>256</v>
      </c>
      <c r="C10" s="137">
        <v>2</v>
      </c>
      <c r="D10" s="133">
        <v>5500</v>
      </c>
      <c r="E10" s="134">
        <f>D10*C10</f>
        <v>11000</v>
      </c>
      <c r="F10" s="147">
        <f t="shared" si="2"/>
        <v>11000</v>
      </c>
      <c r="H10" s="45"/>
      <c r="I10" s="61"/>
      <c r="J10" s="44"/>
      <c r="L10" s="45"/>
      <c r="M10" s="88">
        <f t="shared" si="0"/>
        <v>0</v>
      </c>
      <c r="N10" s="89" t="str">
        <f t="shared" si="3"/>
        <v/>
      </c>
      <c r="O10" s="44"/>
      <c r="Q10" s="46" t="s">
        <v>251</v>
      </c>
      <c r="R10" s="43" t="str">
        <f t="shared" si="4"/>
        <v/>
      </c>
      <c r="S10" s="88" t="str">
        <f t="shared" si="5"/>
        <v/>
      </c>
      <c r="T10" s="89" t="str">
        <f t="shared" si="6"/>
        <v/>
      </c>
      <c r="U10" s="44"/>
    </row>
    <row r="11" spans="1:24" ht="18.75" x14ac:dyDescent="0.3">
      <c r="A11" s="302"/>
      <c r="B11" s="106" t="s">
        <v>58</v>
      </c>
      <c r="C11" s="132">
        <v>3</v>
      </c>
      <c r="D11" s="133">
        <v>500</v>
      </c>
      <c r="E11" s="134">
        <f t="shared" si="1"/>
        <v>1500</v>
      </c>
      <c r="F11" s="147">
        <f t="shared" si="2"/>
        <v>1500</v>
      </c>
      <c r="H11" s="45"/>
      <c r="I11" s="61"/>
      <c r="J11" s="44"/>
      <c r="L11" s="45"/>
      <c r="M11" s="88">
        <f t="shared" si="0"/>
        <v>0</v>
      </c>
      <c r="N11" s="89" t="str">
        <f t="shared" si="3"/>
        <v/>
      </c>
      <c r="O11" s="44"/>
      <c r="Q11" s="46" t="s">
        <v>251</v>
      </c>
      <c r="R11" s="43" t="str">
        <f t="shared" si="4"/>
        <v/>
      </c>
      <c r="S11" s="88" t="str">
        <f t="shared" si="5"/>
        <v/>
      </c>
      <c r="T11" s="89" t="str">
        <f t="shared" si="6"/>
        <v/>
      </c>
      <c r="U11" s="44"/>
    </row>
    <row r="12" spans="1:24" ht="18.75" x14ac:dyDescent="0.3">
      <c r="A12" s="302"/>
      <c r="B12" s="106" t="s">
        <v>59</v>
      </c>
      <c r="C12" s="132">
        <v>1</v>
      </c>
      <c r="D12" s="133">
        <v>950</v>
      </c>
      <c r="E12" s="134">
        <f t="shared" si="1"/>
        <v>950</v>
      </c>
      <c r="F12" s="147">
        <f t="shared" si="2"/>
        <v>950</v>
      </c>
      <c r="H12" s="45"/>
      <c r="I12" s="61"/>
      <c r="J12" s="44"/>
      <c r="L12" s="45"/>
      <c r="M12" s="88">
        <f t="shared" si="0"/>
        <v>0</v>
      </c>
      <c r="N12" s="89" t="str">
        <f t="shared" si="3"/>
        <v/>
      </c>
      <c r="O12" s="44"/>
      <c r="Q12" s="46" t="s">
        <v>251</v>
      </c>
      <c r="R12" s="43" t="str">
        <f t="shared" si="4"/>
        <v/>
      </c>
      <c r="S12" s="88" t="str">
        <f t="shared" si="5"/>
        <v/>
      </c>
      <c r="T12" s="89" t="str">
        <f t="shared" si="6"/>
        <v/>
      </c>
      <c r="U12" s="44"/>
    </row>
    <row r="13" spans="1:24" ht="18.75" x14ac:dyDescent="0.3">
      <c r="A13" s="302"/>
      <c r="B13" s="106" t="s">
        <v>60</v>
      </c>
      <c r="C13" s="132">
        <v>1</v>
      </c>
      <c r="D13" s="133">
        <v>2500</v>
      </c>
      <c r="E13" s="134">
        <f t="shared" si="1"/>
        <v>2500</v>
      </c>
      <c r="F13" s="147">
        <f t="shared" si="2"/>
        <v>2500</v>
      </c>
      <c r="H13" s="45"/>
      <c r="I13" s="61"/>
      <c r="J13" s="44"/>
      <c r="L13" s="45"/>
      <c r="M13" s="88">
        <f t="shared" si="0"/>
        <v>0</v>
      </c>
      <c r="N13" s="89" t="str">
        <f t="shared" si="3"/>
        <v/>
      </c>
      <c r="O13" s="44"/>
      <c r="Q13" s="46" t="s">
        <v>251</v>
      </c>
      <c r="R13" s="43" t="str">
        <f>IF(ISBLANK(L13), "", IF(Q13="מאשר", L13, "נא למלא כמות מאושרת"))</f>
        <v/>
      </c>
      <c r="S13" s="88" t="str">
        <f t="shared" si="5"/>
        <v/>
      </c>
      <c r="T13" s="89" t="str">
        <f t="shared" si="6"/>
        <v/>
      </c>
      <c r="U13" s="44"/>
    </row>
    <row r="14" spans="1:24" ht="18.75" x14ac:dyDescent="0.3">
      <c r="A14" s="302"/>
      <c r="B14" s="106" t="s">
        <v>61</v>
      </c>
      <c r="C14" s="132">
        <v>1</v>
      </c>
      <c r="D14" s="133">
        <v>250</v>
      </c>
      <c r="E14" s="134">
        <f t="shared" si="1"/>
        <v>250</v>
      </c>
      <c r="F14" s="147">
        <f t="shared" si="2"/>
        <v>250</v>
      </c>
      <c r="H14" s="45"/>
      <c r="I14" s="61"/>
      <c r="J14" s="44"/>
      <c r="L14" s="45"/>
      <c r="M14" s="88">
        <f t="shared" si="0"/>
        <v>0</v>
      </c>
      <c r="N14" s="89" t="str">
        <f t="shared" si="3"/>
        <v/>
      </c>
      <c r="O14" s="44"/>
      <c r="Q14" s="46" t="s">
        <v>251</v>
      </c>
      <c r="R14" s="43" t="str">
        <f t="shared" ref="R14:R19" si="7">IF(ISBLANK(L14), "", IF(Q14="מאשר", L14, "נא למלא כמות מאושרת"))</f>
        <v/>
      </c>
      <c r="S14" s="88" t="str">
        <f t="shared" si="5"/>
        <v/>
      </c>
      <c r="T14" s="89" t="str">
        <f t="shared" si="6"/>
        <v/>
      </c>
      <c r="U14" s="44"/>
    </row>
    <row r="15" spans="1:24" ht="36.75" customHeight="1" x14ac:dyDescent="0.3">
      <c r="A15" s="302" t="s">
        <v>66</v>
      </c>
      <c r="B15" s="135" t="s">
        <v>176</v>
      </c>
      <c r="C15" s="132">
        <v>1</v>
      </c>
      <c r="D15" s="133">
        <v>1000</v>
      </c>
      <c r="E15" s="134">
        <f t="shared" si="1"/>
        <v>1000</v>
      </c>
      <c r="F15" s="147">
        <f t="shared" si="2"/>
        <v>1000</v>
      </c>
      <c r="H15" s="45"/>
      <c r="I15" s="61"/>
      <c r="J15" s="44"/>
      <c r="L15" s="45"/>
      <c r="M15" s="88">
        <f t="shared" si="0"/>
        <v>0</v>
      </c>
      <c r="N15" s="89" t="str">
        <f t="shared" si="3"/>
        <v/>
      </c>
      <c r="O15" s="44"/>
      <c r="Q15" s="46" t="s">
        <v>251</v>
      </c>
      <c r="R15" s="43" t="str">
        <f t="shared" si="7"/>
        <v/>
      </c>
      <c r="S15" s="88" t="str">
        <f t="shared" si="5"/>
        <v/>
      </c>
      <c r="T15" s="89" t="str">
        <f t="shared" si="6"/>
        <v/>
      </c>
      <c r="U15" s="44"/>
    </row>
    <row r="16" spans="1:24" ht="18.75" x14ac:dyDescent="0.3">
      <c r="A16" s="302"/>
      <c r="B16" s="106" t="s">
        <v>63</v>
      </c>
      <c r="C16" s="132">
        <v>1</v>
      </c>
      <c r="D16" s="133">
        <v>2800</v>
      </c>
      <c r="E16" s="134">
        <f t="shared" si="1"/>
        <v>2800</v>
      </c>
      <c r="F16" s="147">
        <f t="shared" si="2"/>
        <v>2800</v>
      </c>
      <c r="H16" s="45"/>
      <c r="I16" s="61"/>
      <c r="J16" s="44"/>
      <c r="L16" s="45"/>
      <c r="M16" s="88">
        <f t="shared" si="0"/>
        <v>0</v>
      </c>
      <c r="N16" s="89" t="str">
        <f t="shared" si="3"/>
        <v/>
      </c>
      <c r="O16" s="44"/>
      <c r="Q16" s="46" t="s">
        <v>251</v>
      </c>
      <c r="R16" s="43" t="str">
        <f t="shared" si="7"/>
        <v/>
      </c>
      <c r="S16" s="88" t="str">
        <f t="shared" si="5"/>
        <v/>
      </c>
      <c r="T16" s="89" t="str">
        <f t="shared" si="6"/>
        <v/>
      </c>
      <c r="U16" s="44"/>
    </row>
    <row r="17" spans="1:21" ht="18.75" x14ac:dyDescent="0.3">
      <c r="A17" s="302"/>
      <c r="B17" s="106" t="s">
        <v>64</v>
      </c>
      <c r="C17" s="132">
        <v>1</v>
      </c>
      <c r="D17" s="133">
        <v>1050</v>
      </c>
      <c r="E17" s="134">
        <f t="shared" si="1"/>
        <v>1050</v>
      </c>
      <c r="F17" s="147">
        <f t="shared" si="2"/>
        <v>1050</v>
      </c>
      <c r="H17" s="45"/>
      <c r="I17" s="61"/>
      <c r="J17" s="44"/>
      <c r="L17" s="45"/>
      <c r="M17" s="88">
        <f t="shared" si="0"/>
        <v>0</v>
      </c>
      <c r="N17" s="89" t="str">
        <f t="shared" si="3"/>
        <v/>
      </c>
      <c r="O17" s="44"/>
      <c r="Q17" s="46" t="s">
        <v>251</v>
      </c>
      <c r="R17" s="43" t="str">
        <f t="shared" si="7"/>
        <v/>
      </c>
      <c r="S17" s="88" t="str">
        <f t="shared" si="5"/>
        <v/>
      </c>
      <c r="T17" s="89" t="str">
        <f t="shared" si="6"/>
        <v/>
      </c>
      <c r="U17" s="44"/>
    </row>
    <row r="18" spans="1:21" ht="18.75" x14ac:dyDescent="0.3">
      <c r="A18" s="302"/>
      <c r="B18" s="106" t="s">
        <v>65</v>
      </c>
      <c r="C18" s="132">
        <v>2</v>
      </c>
      <c r="D18" s="133">
        <v>950</v>
      </c>
      <c r="E18" s="134">
        <f t="shared" si="1"/>
        <v>1900</v>
      </c>
      <c r="F18" s="147">
        <f t="shared" si="2"/>
        <v>1900</v>
      </c>
      <c r="H18" s="45"/>
      <c r="I18" s="61"/>
      <c r="J18" s="44"/>
      <c r="L18" s="45"/>
      <c r="M18" s="88">
        <f t="shared" si="0"/>
        <v>0</v>
      </c>
      <c r="N18" s="89" t="str">
        <f t="shared" si="3"/>
        <v/>
      </c>
      <c r="O18" s="44"/>
      <c r="Q18" s="46" t="s">
        <v>251</v>
      </c>
      <c r="R18" s="43" t="str">
        <f t="shared" si="7"/>
        <v/>
      </c>
      <c r="S18" s="88" t="str">
        <f t="shared" si="5"/>
        <v/>
      </c>
      <c r="T18" s="89" t="str">
        <f t="shared" si="6"/>
        <v/>
      </c>
      <c r="U18" s="44"/>
    </row>
    <row r="19" spans="1:21" ht="18.75" x14ac:dyDescent="0.3">
      <c r="A19" s="302"/>
      <c r="B19" s="138" t="s">
        <v>175</v>
      </c>
      <c r="C19" s="137">
        <v>2</v>
      </c>
      <c r="D19" s="133">
        <v>1500</v>
      </c>
      <c r="E19" s="134">
        <f t="shared" si="1"/>
        <v>3000</v>
      </c>
      <c r="F19" s="147">
        <f t="shared" si="2"/>
        <v>3000</v>
      </c>
      <c r="H19" s="45"/>
      <c r="I19" s="61"/>
      <c r="J19" s="44"/>
      <c r="L19" s="45"/>
      <c r="M19" s="88">
        <f t="shared" si="0"/>
        <v>0</v>
      </c>
      <c r="N19" s="89" t="str">
        <f t="shared" si="3"/>
        <v/>
      </c>
      <c r="O19" s="44"/>
      <c r="Q19" s="46" t="s">
        <v>251</v>
      </c>
      <c r="R19" s="43" t="str">
        <f t="shared" si="7"/>
        <v/>
      </c>
      <c r="S19" s="88" t="str">
        <f t="shared" si="5"/>
        <v/>
      </c>
      <c r="T19" s="89" t="str">
        <f t="shared" si="6"/>
        <v/>
      </c>
      <c r="U19" s="44"/>
    </row>
    <row r="20" spans="1:21" ht="18.75" x14ac:dyDescent="0.3">
      <c r="A20" s="298" t="s">
        <v>69</v>
      </c>
      <c r="B20" s="106" t="s">
        <v>67</v>
      </c>
      <c r="C20" s="132">
        <v>1</v>
      </c>
      <c r="D20" s="133">
        <v>200</v>
      </c>
      <c r="E20" s="134">
        <f t="shared" si="1"/>
        <v>200</v>
      </c>
      <c r="F20" s="147">
        <f t="shared" si="2"/>
        <v>200</v>
      </c>
      <c r="H20" s="45"/>
      <c r="I20" s="61"/>
      <c r="J20" s="44"/>
      <c r="L20" s="45"/>
      <c r="M20" s="88">
        <f t="shared" si="0"/>
        <v>0</v>
      </c>
      <c r="N20" s="89" t="str">
        <f t="shared" si="3"/>
        <v/>
      </c>
      <c r="O20" s="44"/>
      <c r="Q20" s="46" t="s">
        <v>251</v>
      </c>
      <c r="R20" s="43" t="str">
        <f>IF(ISBLANK(L20), "", IF(Q20="מאשר", L20, "נא למלא כמות מאושרת"))</f>
        <v/>
      </c>
      <c r="S20" s="88" t="str">
        <f t="shared" si="5"/>
        <v/>
      </c>
      <c r="T20" s="89" t="str">
        <f t="shared" si="6"/>
        <v/>
      </c>
      <c r="U20" s="44"/>
    </row>
    <row r="21" spans="1:21" ht="18.75" x14ac:dyDescent="0.3">
      <c r="A21" s="298"/>
      <c r="B21" s="106" t="s">
        <v>254</v>
      </c>
      <c r="C21" s="132">
        <v>1</v>
      </c>
      <c r="D21" s="133">
        <v>1500</v>
      </c>
      <c r="E21" s="134">
        <f t="shared" si="1"/>
        <v>1500</v>
      </c>
      <c r="F21" s="147">
        <f t="shared" si="2"/>
        <v>1500</v>
      </c>
      <c r="H21" s="45"/>
      <c r="I21" s="61"/>
      <c r="J21" s="44"/>
      <c r="L21" s="45"/>
      <c r="M21" s="88">
        <f t="shared" si="0"/>
        <v>0</v>
      </c>
      <c r="N21" s="89" t="str">
        <f t="shared" si="3"/>
        <v/>
      </c>
      <c r="O21" s="44"/>
      <c r="Q21" s="46" t="s">
        <v>251</v>
      </c>
      <c r="R21" s="43" t="str">
        <f t="shared" ref="R21:R26" si="8">IF(ISBLANK(L21), "", IF(Q21="מאשר", L21, "נא למלא כמות מאושרת"))</f>
        <v/>
      </c>
      <c r="S21" s="88" t="str">
        <f t="shared" si="5"/>
        <v/>
      </c>
      <c r="T21" s="89" t="str">
        <f t="shared" si="6"/>
        <v/>
      </c>
      <c r="U21" s="44"/>
    </row>
    <row r="22" spans="1:21" ht="18.75" x14ac:dyDescent="0.3">
      <c r="A22" s="298"/>
      <c r="B22" s="106" t="s">
        <v>68</v>
      </c>
      <c r="C22" s="132">
        <v>1</v>
      </c>
      <c r="D22" s="133">
        <v>700</v>
      </c>
      <c r="E22" s="134">
        <f t="shared" si="1"/>
        <v>700</v>
      </c>
      <c r="F22" s="147">
        <f t="shared" si="2"/>
        <v>700</v>
      </c>
      <c r="H22" s="45"/>
      <c r="I22" s="61"/>
      <c r="J22" s="44"/>
      <c r="L22" s="45"/>
      <c r="M22" s="88">
        <f t="shared" si="0"/>
        <v>0</v>
      </c>
      <c r="N22" s="89" t="str">
        <f t="shared" si="3"/>
        <v/>
      </c>
      <c r="O22" s="44"/>
      <c r="Q22" s="46" t="s">
        <v>251</v>
      </c>
      <c r="R22" s="43" t="str">
        <f t="shared" si="8"/>
        <v/>
      </c>
      <c r="S22" s="88" t="str">
        <f t="shared" si="5"/>
        <v/>
      </c>
      <c r="T22" s="89" t="str">
        <f t="shared" si="6"/>
        <v/>
      </c>
      <c r="U22" s="44"/>
    </row>
    <row r="23" spans="1:21" ht="18.75" x14ac:dyDescent="0.3">
      <c r="A23" s="302" t="s">
        <v>72</v>
      </c>
      <c r="B23" s="106" t="s">
        <v>70</v>
      </c>
      <c r="C23" s="132">
        <v>2</v>
      </c>
      <c r="D23" s="133">
        <v>3100</v>
      </c>
      <c r="E23" s="134">
        <f t="shared" si="1"/>
        <v>6200</v>
      </c>
      <c r="F23" s="147">
        <f t="shared" si="2"/>
        <v>6200</v>
      </c>
      <c r="H23" s="45"/>
      <c r="I23" s="61"/>
      <c r="J23" s="44"/>
      <c r="L23" s="45"/>
      <c r="M23" s="88">
        <f t="shared" si="0"/>
        <v>0</v>
      </c>
      <c r="N23" s="89" t="str">
        <f t="shared" si="3"/>
        <v/>
      </c>
      <c r="O23" s="44"/>
      <c r="Q23" s="46" t="s">
        <v>251</v>
      </c>
      <c r="R23" s="43" t="str">
        <f t="shared" si="8"/>
        <v/>
      </c>
      <c r="S23" s="88" t="str">
        <f t="shared" si="5"/>
        <v/>
      </c>
      <c r="T23" s="89" t="str">
        <f t="shared" si="6"/>
        <v/>
      </c>
      <c r="U23" s="44"/>
    </row>
    <row r="24" spans="1:21" ht="24" customHeight="1" x14ac:dyDescent="0.3">
      <c r="A24" s="302"/>
      <c r="B24" s="106" t="s">
        <v>71</v>
      </c>
      <c r="C24" s="132">
        <v>1</v>
      </c>
      <c r="D24" s="133">
        <v>500</v>
      </c>
      <c r="E24" s="134">
        <f t="shared" si="1"/>
        <v>500</v>
      </c>
      <c r="F24" s="147">
        <f t="shared" si="2"/>
        <v>500</v>
      </c>
      <c r="H24" s="45"/>
      <c r="I24" s="61"/>
      <c r="J24" s="44"/>
      <c r="L24" s="45"/>
      <c r="M24" s="88">
        <f t="shared" si="0"/>
        <v>0</v>
      </c>
      <c r="N24" s="89" t="str">
        <f t="shared" si="3"/>
        <v/>
      </c>
      <c r="O24" s="44"/>
      <c r="Q24" s="46" t="s">
        <v>251</v>
      </c>
      <c r="R24" s="43" t="str">
        <f t="shared" si="8"/>
        <v/>
      </c>
      <c r="S24" s="88" t="str">
        <f t="shared" si="5"/>
        <v/>
      </c>
      <c r="T24" s="89" t="str">
        <f t="shared" si="6"/>
        <v/>
      </c>
      <c r="U24" s="44"/>
    </row>
    <row r="25" spans="1:21" ht="18.75" x14ac:dyDescent="0.3">
      <c r="A25" s="302"/>
      <c r="B25" s="106" t="s">
        <v>95</v>
      </c>
      <c r="C25" s="132">
        <v>2</v>
      </c>
      <c r="D25" s="133">
        <v>5000</v>
      </c>
      <c r="E25" s="134">
        <f t="shared" si="1"/>
        <v>10000</v>
      </c>
      <c r="F25" s="147">
        <f t="shared" si="2"/>
        <v>10000</v>
      </c>
      <c r="H25" s="45"/>
      <c r="I25" s="61"/>
      <c r="J25" s="44"/>
      <c r="L25" s="45"/>
      <c r="M25" s="88">
        <f t="shared" si="0"/>
        <v>0</v>
      </c>
      <c r="N25" s="89" t="str">
        <f t="shared" si="3"/>
        <v/>
      </c>
      <c r="O25" s="44"/>
      <c r="Q25" s="46" t="s">
        <v>251</v>
      </c>
      <c r="R25" s="43" t="str">
        <f t="shared" si="8"/>
        <v/>
      </c>
      <c r="S25" s="88" t="str">
        <f t="shared" si="5"/>
        <v/>
      </c>
      <c r="T25" s="89" t="str">
        <f t="shared" si="6"/>
        <v/>
      </c>
      <c r="U25" s="44"/>
    </row>
    <row r="26" spans="1:21" ht="57" customHeight="1" x14ac:dyDescent="0.3">
      <c r="A26" s="139" t="s">
        <v>73</v>
      </c>
      <c r="B26" s="140" t="s">
        <v>255</v>
      </c>
      <c r="C26" s="132">
        <v>1</v>
      </c>
      <c r="D26" s="133">
        <v>7000</v>
      </c>
      <c r="E26" s="134">
        <f t="shared" si="1"/>
        <v>7000</v>
      </c>
      <c r="F26" s="147">
        <f t="shared" si="2"/>
        <v>7000</v>
      </c>
      <c r="H26" s="45"/>
      <c r="I26" s="61"/>
      <c r="J26" s="44"/>
      <c r="L26" s="45"/>
      <c r="M26" s="88">
        <f t="shared" si="0"/>
        <v>0</v>
      </c>
      <c r="N26" s="89" t="str">
        <f t="shared" si="3"/>
        <v/>
      </c>
      <c r="O26" s="44"/>
      <c r="Q26" s="46" t="s">
        <v>251</v>
      </c>
      <c r="R26" s="43" t="str">
        <f t="shared" si="8"/>
        <v/>
      </c>
      <c r="S26" s="88" t="str">
        <f t="shared" si="5"/>
        <v/>
      </c>
      <c r="T26" s="89" t="str">
        <f>IFERROR(IF(S26=0,"",IF(OR(S26-$F26&gt;0,S26-$F26&lt;0), (S26-$F26)/$F26, "")),"")</f>
        <v/>
      </c>
      <c r="U26" s="44"/>
    </row>
    <row r="27" spans="1:21" ht="19.5" thickBot="1" x14ac:dyDescent="0.35">
      <c r="A27" s="141" t="s">
        <v>74</v>
      </c>
      <c r="B27" s="142"/>
      <c r="C27" s="142"/>
      <c r="D27" s="143"/>
      <c r="E27" s="144">
        <f>SUM(E6:E26)</f>
        <v>62450</v>
      </c>
      <c r="F27" s="148">
        <f>SUM(F6:F26)</f>
        <v>62450</v>
      </c>
      <c r="G27" s="83"/>
      <c r="H27" s="84"/>
      <c r="I27" s="85"/>
      <c r="J27" s="86"/>
      <c r="K27" s="83"/>
      <c r="L27" s="84"/>
      <c r="M27" s="90">
        <f>SUM(M6:M26)</f>
        <v>0</v>
      </c>
      <c r="N27" s="91" t="str">
        <f>IF(M27=0,"",IF(OR(M27-$F27&gt;0,M27-$F27&lt;0), (M27-$F27)/$F27, ""))</f>
        <v/>
      </c>
      <c r="O27" s="86"/>
      <c r="P27" s="83"/>
      <c r="Q27" s="84"/>
      <c r="R27" s="85"/>
      <c r="S27" s="90">
        <f>SUM(S6:S26)</f>
        <v>0</v>
      </c>
      <c r="T27" s="91" t="str">
        <f>IFERROR(IF(S27=0,"",IF(OR(S27-$F27&gt;0,S27-$F27&lt;0), (S27-$F27)/$F27, "")),"")</f>
        <v/>
      </c>
      <c r="U27" s="86"/>
    </row>
    <row r="28" spans="1:21" ht="18.75" x14ac:dyDescent="0.3">
      <c r="A28" s="87" t="s">
        <v>75</v>
      </c>
      <c r="B28" s="87"/>
      <c r="C28" s="87"/>
      <c r="D28" s="130"/>
      <c r="E28" s="131"/>
      <c r="F28" s="131"/>
    </row>
  </sheetData>
  <sheetProtection algorithmName="SHA-512" hashValue="DxFDSkoM8hTxr3j6mC0XO3sSaJ7ez/1650qcZO3Z/OhrOU5wI/3p8iATCB4SrGS9gXwyp14ouWl49NDTVfPHcQ==" saltValue="q8G1i6SR+k2o9tWaSvd3cQ==" spinCount="100000" sheet="1" objects="1" scenarios="1" formatCells="0" formatColumns="0" formatRows="0"/>
  <mergeCells count="8">
    <mergeCell ref="Q4:U4"/>
    <mergeCell ref="A4:E4"/>
    <mergeCell ref="A15:A19"/>
    <mergeCell ref="L4:O4"/>
    <mergeCell ref="A23:A25"/>
    <mergeCell ref="A20:A22"/>
    <mergeCell ref="A6:A14"/>
    <mergeCell ref="H4:J4"/>
  </mergeCells>
  <conditionalFormatting sqref="T6">
    <cfRule type="cellIs" dxfId="155" priority="53" operator="lessThan">
      <formula>0</formula>
    </cfRule>
    <cfRule type="cellIs" dxfId="154" priority="54" operator="greaterThan">
      <formula>0.01</formula>
    </cfRule>
  </conditionalFormatting>
  <conditionalFormatting sqref="T7:T12">
    <cfRule type="cellIs" dxfId="153" priority="51" operator="lessThan">
      <formula>0</formula>
    </cfRule>
    <cfRule type="cellIs" dxfId="152" priority="52" operator="greaterThan">
      <formula>0.01</formula>
    </cfRule>
  </conditionalFormatting>
  <conditionalFormatting sqref="T13">
    <cfRule type="cellIs" dxfId="151" priority="27" operator="lessThan">
      <formula>0</formula>
    </cfRule>
    <cfRule type="cellIs" dxfId="150" priority="28" operator="greaterThan">
      <formula>0.01</formula>
    </cfRule>
  </conditionalFormatting>
  <conditionalFormatting sqref="T14:T19">
    <cfRule type="cellIs" dxfId="149" priority="25" operator="lessThan">
      <formula>0</formula>
    </cfRule>
    <cfRule type="cellIs" dxfId="148" priority="26" operator="greaterThan">
      <formula>0.01</formula>
    </cfRule>
  </conditionalFormatting>
  <conditionalFormatting sqref="T20">
    <cfRule type="cellIs" dxfId="147" priority="23" operator="lessThan">
      <formula>0</formula>
    </cfRule>
    <cfRule type="cellIs" dxfId="146" priority="24" operator="greaterThan">
      <formula>0.01</formula>
    </cfRule>
  </conditionalFormatting>
  <conditionalFormatting sqref="T21:T26">
    <cfRule type="cellIs" dxfId="145" priority="21" operator="lessThan">
      <formula>0</formula>
    </cfRule>
    <cfRule type="cellIs" dxfId="144" priority="22" operator="greaterThan">
      <formula>0.01</formula>
    </cfRule>
  </conditionalFormatting>
  <conditionalFormatting sqref="N6">
    <cfRule type="cellIs" dxfId="143" priority="3" operator="lessThan">
      <formula>0</formula>
    </cfRule>
    <cfRule type="cellIs" dxfId="142" priority="4" operator="greaterThan">
      <formula>0.01</formula>
    </cfRule>
  </conditionalFormatting>
  <conditionalFormatting sqref="N7:N26">
    <cfRule type="cellIs" dxfId="141" priority="1" operator="lessThan">
      <formula>0</formula>
    </cfRule>
    <cfRule type="cellIs" dxfId="140" priority="2" operator="greaterThan">
      <formula>0.01</formula>
    </cfRule>
  </conditionalFormatting>
  <dataValidations count="4">
    <dataValidation type="list" allowBlank="1" showInputMessage="1" showErrorMessage="1" sqref="Q6:Q26">
      <formula1>"מאשר, מאשר חלקי"</formula1>
    </dataValidation>
    <dataValidation type="list" allowBlank="1" showInputMessage="1" showErrorMessage="1" errorTitle="שימו לב" error="ניתן להגיש בקשה רק עד 4 כיתות" sqref="O1">
      <formula1>"1,2,3,4"</formula1>
    </dataValidation>
    <dataValidation type="list" allowBlank="1" showInputMessage="1" showErrorMessage="1" sqref="U1">
      <formula1>"1,2,3,4"</formula1>
    </dataValidation>
    <dataValidation type="list" allowBlank="1" showInputMessage="1" showErrorMessage="1" sqref="I6:I26">
      <formula1>"שמיש-אך נדרש עוד, בלוי-נדרש להחליף"</formula1>
    </dataValidation>
  </dataValidations>
  <pageMargins left="0.7" right="0.7" top="0.75" bottom="0.75" header="0.3" footer="0.3"/>
  <pageSetup paperSize="9" scale="94" orientation="portrait"/>
  <colBreaks count="2" manualBreakCount="2">
    <brk id="7" max="27" man="1"/>
    <brk id="15" max="27" man="1"/>
  </colBreaks>
  <ignoredErrors>
    <ignoredError sqref="R6:R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1"/>
  <sheetViews>
    <sheetView rightToLeft="1" zoomScale="75" zoomScaleNormal="75" workbookViewId="0">
      <pane ySplit="5" topLeftCell="A6" activePane="bottomLeft" state="frozen"/>
      <selection pane="bottomLeft" activeCell="I26" sqref="I26"/>
    </sheetView>
  </sheetViews>
  <sheetFormatPr defaultRowHeight="14.25" x14ac:dyDescent="0.2"/>
  <cols>
    <col min="1" max="1" width="18.75" style="47" customWidth="1"/>
    <col min="2" max="2" width="37.5" style="47" bestFit="1" customWidth="1"/>
    <col min="3" max="3" width="9" style="47"/>
    <col min="4" max="4" width="9" style="123"/>
    <col min="5" max="5" width="10.75" style="150" customWidth="1"/>
    <col min="6" max="6" width="11.875" style="124" customWidth="1"/>
    <col min="7" max="7" width="3.125" style="47" customWidth="1"/>
    <col min="8" max="8" width="12.125" style="47" customWidth="1"/>
    <col min="9" max="9" width="16.75" style="47" customWidth="1"/>
    <col min="10" max="10" width="9" style="47"/>
    <col min="11" max="11" width="2.375" style="47" customWidth="1"/>
    <col min="12" max="13" width="9" style="47"/>
    <col min="14" max="14" width="12.625" style="47" customWidth="1"/>
    <col min="15" max="15" width="8" style="47" customWidth="1"/>
    <col min="16" max="16" width="3.625" style="47" customWidth="1"/>
    <col min="17" max="17" width="9" style="47"/>
    <col min="18" max="18" width="10.375" style="47" customWidth="1"/>
    <col min="19" max="16384" width="9" style="47"/>
  </cols>
  <sheetData>
    <row r="1" spans="1:21" ht="19.5" thickBot="1" x14ac:dyDescent="0.35">
      <c r="B1" s="117" t="s">
        <v>349</v>
      </c>
      <c r="C1" s="120"/>
      <c r="D1" s="66"/>
      <c r="E1" s="66"/>
      <c r="L1" s="121" t="s">
        <v>230</v>
      </c>
      <c r="M1" s="121"/>
      <c r="N1" s="121"/>
      <c r="O1" s="55">
        <v>1</v>
      </c>
      <c r="Q1" s="121" t="s">
        <v>303</v>
      </c>
      <c r="R1" s="121"/>
      <c r="S1" s="121"/>
      <c r="U1" s="56">
        <v>1</v>
      </c>
    </row>
    <row r="2" spans="1:21" ht="27.75" x14ac:dyDescent="0.4">
      <c r="A2" s="76" t="s">
        <v>258</v>
      </c>
      <c r="E2" s="124"/>
      <c r="H2" s="125"/>
      <c r="I2" s="125"/>
      <c r="J2" s="125"/>
      <c r="L2" s="125"/>
      <c r="M2" s="125"/>
      <c r="N2" s="125"/>
      <c r="O2" s="125"/>
      <c r="Q2" s="122"/>
      <c r="R2" s="122"/>
      <c r="S2" s="122"/>
      <c r="T2" s="122"/>
      <c r="U2" s="122"/>
    </row>
    <row r="3" spans="1:21" ht="19.5" thickBot="1" x14ac:dyDescent="0.35">
      <c r="A3" s="126" t="s">
        <v>305</v>
      </c>
      <c r="E3" s="124"/>
      <c r="H3" s="127"/>
      <c r="I3" s="127"/>
      <c r="J3" s="127"/>
      <c r="L3" s="128"/>
      <c r="M3" s="127"/>
      <c r="N3" s="127"/>
      <c r="O3" s="125"/>
      <c r="Q3" s="122"/>
      <c r="R3" s="122"/>
      <c r="S3" s="122"/>
      <c r="T3" s="122"/>
      <c r="U3" s="122"/>
    </row>
    <row r="4" spans="1:21" ht="27.75" x14ac:dyDescent="0.4">
      <c r="A4" s="299" t="s">
        <v>265</v>
      </c>
      <c r="B4" s="300"/>
      <c r="C4" s="300"/>
      <c r="D4" s="300"/>
      <c r="E4" s="301"/>
      <c r="F4" s="145"/>
      <c r="G4" s="78"/>
      <c r="H4" s="299" t="s">
        <v>299</v>
      </c>
      <c r="I4" s="300"/>
      <c r="J4" s="301"/>
      <c r="K4" s="97"/>
      <c r="L4" s="299" t="s">
        <v>268</v>
      </c>
      <c r="M4" s="300"/>
      <c r="N4" s="300"/>
      <c r="O4" s="301"/>
      <c r="P4" s="97"/>
      <c r="Q4" s="299" t="s">
        <v>269</v>
      </c>
      <c r="R4" s="300"/>
      <c r="S4" s="300"/>
      <c r="T4" s="300"/>
      <c r="U4" s="301"/>
    </row>
    <row r="5" spans="1:21" ht="67.5" customHeight="1" x14ac:dyDescent="0.25">
      <c r="A5" s="101" t="s">
        <v>52</v>
      </c>
      <c r="B5" s="98" t="s">
        <v>53</v>
      </c>
      <c r="C5" s="98" t="s">
        <v>167</v>
      </c>
      <c r="D5" s="98" t="s">
        <v>168</v>
      </c>
      <c r="E5" s="99" t="s">
        <v>174</v>
      </c>
      <c r="F5" s="146" t="s">
        <v>352</v>
      </c>
      <c r="H5" s="101" t="s">
        <v>302</v>
      </c>
      <c r="I5" s="98" t="s">
        <v>300</v>
      </c>
      <c r="J5" s="99" t="s">
        <v>301</v>
      </c>
      <c r="K5" s="96"/>
      <c r="L5" s="102" t="s">
        <v>271</v>
      </c>
      <c r="M5" s="103" t="s">
        <v>339</v>
      </c>
      <c r="N5" s="104" t="s">
        <v>246</v>
      </c>
      <c r="O5" s="99" t="s">
        <v>247</v>
      </c>
      <c r="P5" s="105"/>
      <c r="Q5" s="102" t="s">
        <v>248</v>
      </c>
      <c r="R5" s="103" t="s">
        <v>308</v>
      </c>
      <c r="S5" s="103" t="s">
        <v>340</v>
      </c>
      <c r="T5" s="98" t="s">
        <v>246</v>
      </c>
      <c r="U5" s="99" t="s">
        <v>250</v>
      </c>
    </row>
    <row r="6" spans="1:21" ht="18.75" x14ac:dyDescent="0.3">
      <c r="A6" s="303" t="s">
        <v>62</v>
      </c>
      <c r="B6" s="151" t="s">
        <v>54</v>
      </c>
      <c r="C6" s="151">
        <v>10</v>
      </c>
      <c r="D6" s="152">
        <v>200</v>
      </c>
      <c r="E6" s="153">
        <f t="shared" ref="E6:E14" si="0">D6*C6</f>
        <v>2000</v>
      </c>
      <c r="F6" s="147">
        <f>D6*C6*$U$1</f>
        <v>2000</v>
      </c>
      <c r="H6" s="45"/>
      <c r="I6" s="61"/>
      <c r="J6" s="44"/>
      <c r="L6" s="45"/>
      <c r="M6" s="82">
        <f t="shared" ref="M6:M25" si="1">L6*D6</f>
        <v>0</v>
      </c>
      <c r="N6" s="89" t="str">
        <f>IF(M6=0,"",IF(OR(M6-$F6&gt;0,M6-$F6&lt;0), (M6-$F6)/$F6, ""))</f>
        <v/>
      </c>
      <c r="O6" s="44"/>
      <c r="Q6" s="46" t="s">
        <v>251</v>
      </c>
      <c r="R6" s="43" t="str">
        <f>IF(ISBLANK(L6), "", IF(Q6="מאשר", L6, "נא למלא כמות מאושרת"))</f>
        <v/>
      </c>
      <c r="S6" s="82" t="str">
        <f t="shared" ref="S6:S26" si="2">IFERROR(R6*D6,"")</f>
        <v/>
      </c>
      <c r="T6" s="89" t="str">
        <f>IFERROR(IF(S6=0,"",IF(OR(S6-$F6&gt;0,S6-$F6&lt;0), (S6-$F6)/$F6, "")),"")</f>
        <v/>
      </c>
      <c r="U6" s="44"/>
    </row>
    <row r="7" spans="1:21" ht="18.75" x14ac:dyDescent="0.3">
      <c r="A7" s="303"/>
      <c r="B7" s="151" t="s">
        <v>55</v>
      </c>
      <c r="C7" s="151">
        <v>10</v>
      </c>
      <c r="D7" s="152">
        <v>200</v>
      </c>
      <c r="E7" s="153">
        <f t="shared" si="0"/>
        <v>2000</v>
      </c>
      <c r="F7" s="147">
        <f t="shared" ref="F7:F26" si="3">D7*C7*$U$1</f>
        <v>2000</v>
      </c>
      <c r="H7" s="45"/>
      <c r="I7" s="61"/>
      <c r="J7" s="44"/>
      <c r="L7" s="45"/>
      <c r="M7" s="82">
        <f t="shared" si="1"/>
        <v>0</v>
      </c>
      <c r="N7" s="89" t="str">
        <f t="shared" ref="N7:N27" si="4">IF(M7=0,"",IF(OR(M7-$F7&gt;0,M7-$F7&lt;0), (M7-$F7)/$F7, ""))</f>
        <v/>
      </c>
      <c r="O7" s="44"/>
      <c r="Q7" s="46" t="s">
        <v>251</v>
      </c>
      <c r="R7" s="43" t="str">
        <f t="shared" ref="R7:R12" si="5">IF(ISBLANK(L7), "", IF(Q7="מאשר", L7, "נא למלא כמות מאושרת"))</f>
        <v/>
      </c>
      <c r="S7" s="82" t="str">
        <f t="shared" si="2"/>
        <v/>
      </c>
      <c r="T7" s="89" t="str">
        <f t="shared" ref="T7:T26" si="6">IFERROR(IF(S7=0,"",IF(OR(S7-$F7&gt;0,S7-$F7&lt;0), (S7-$F7)/$F7, "")),"")</f>
        <v/>
      </c>
      <c r="U7" s="44"/>
    </row>
    <row r="8" spans="1:21" ht="18.75" x14ac:dyDescent="0.3">
      <c r="A8" s="303"/>
      <c r="B8" s="151" t="s">
        <v>56</v>
      </c>
      <c r="C8" s="151">
        <v>8</v>
      </c>
      <c r="D8" s="152">
        <v>300</v>
      </c>
      <c r="E8" s="153">
        <f t="shared" si="0"/>
        <v>2400</v>
      </c>
      <c r="F8" s="147">
        <f t="shared" si="3"/>
        <v>2400</v>
      </c>
      <c r="H8" s="45"/>
      <c r="I8" s="61"/>
      <c r="J8" s="44"/>
      <c r="L8" s="45"/>
      <c r="M8" s="82">
        <f t="shared" si="1"/>
        <v>0</v>
      </c>
      <c r="N8" s="89" t="str">
        <f t="shared" si="4"/>
        <v/>
      </c>
      <c r="O8" s="44"/>
      <c r="Q8" s="46" t="s">
        <v>251</v>
      </c>
      <c r="R8" s="43" t="str">
        <f t="shared" si="5"/>
        <v/>
      </c>
      <c r="S8" s="82" t="str">
        <f t="shared" si="2"/>
        <v/>
      </c>
      <c r="T8" s="89" t="str">
        <f t="shared" si="6"/>
        <v/>
      </c>
      <c r="U8" s="44"/>
    </row>
    <row r="9" spans="1:21" ht="18.75" x14ac:dyDescent="0.3">
      <c r="A9" s="303"/>
      <c r="B9" s="151" t="s">
        <v>57</v>
      </c>
      <c r="C9" s="151">
        <v>1</v>
      </c>
      <c r="D9" s="152">
        <v>1150</v>
      </c>
      <c r="E9" s="153">
        <f t="shared" si="0"/>
        <v>1150</v>
      </c>
      <c r="F9" s="147">
        <f t="shared" si="3"/>
        <v>1150</v>
      </c>
      <c r="H9" s="45"/>
      <c r="I9" s="61"/>
      <c r="J9" s="44"/>
      <c r="L9" s="45"/>
      <c r="M9" s="82">
        <f t="shared" si="1"/>
        <v>0</v>
      </c>
      <c r="N9" s="89" t="str">
        <f t="shared" si="4"/>
        <v/>
      </c>
      <c r="O9" s="44"/>
      <c r="Q9" s="46" t="s">
        <v>251</v>
      </c>
      <c r="R9" s="43" t="str">
        <f t="shared" si="5"/>
        <v/>
      </c>
      <c r="S9" s="82" t="str">
        <f t="shared" si="2"/>
        <v/>
      </c>
      <c r="T9" s="89" t="str">
        <f t="shared" si="6"/>
        <v/>
      </c>
      <c r="U9" s="44"/>
    </row>
    <row r="10" spans="1:21" ht="18.75" x14ac:dyDescent="0.3">
      <c r="A10" s="303"/>
      <c r="B10" s="151" t="s">
        <v>76</v>
      </c>
      <c r="C10" s="151">
        <v>3</v>
      </c>
      <c r="D10" s="152">
        <v>500</v>
      </c>
      <c r="E10" s="153">
        <f t="shared" si="0"/>
        <v>1500</v>
      </c>
      <c r="F10" s="147">
        <f t="shared" si="3"/>
        <v>1500</v>
      </c>
      <c r="H10" s="45"/>
      <c r="I10" s="61"/>
      <c r="J10" s="44"/>
      <c r="L10" s="45"/>
      <c r="M10" s="82">
        <f t="shared" si="1"/>
        <v>0</v>
      </c>
      <c r="N10" s="89" t="str">
        <f t="shared" si="4"/>
        <v/>
      </c>
      <c r="O10" s="44"/>
      <c r="Q10" s="46" t="s">
        <v>251</v>
      </c>
      <c r="R10" s="43" t="str">
        <f t="shared" si="5"/>
        <v/>
      </c>
      <c r="S10" s="82" t="str">
        <f t="shared" si="2"/>
        <v/>
      </c>
      <c r="T10" s="89" t="str">
        <f t="shared" si="6"/>
        <v/>
      </c>
      <c r="U10" s="44"/>
    </row>
    <row r="11" spans="1:21" ht="18.75" x14ac:dyDescent="0.3">
      <c r="A11" s="303"/>
      <c r="B11" s="151" t="s">
        <v>59</v>
      </c>
      <c r="C11" s="151">
        <v>1</v>
      </c>
      <c r="D11" s="152">
        <v>950</v>
      </c>
      <c r="E11" s="153">
        <f t="shared" si="0"/>
        <v>950</v>
      </c>
      <c r="F11" s="147">
        <f t="shared" si="3"/>
        <v>950</v>
      </c>
      <c r="H11" s="45"/>
      <c r="I11" s="61"/>
      <c r="J11" s="44"/>
      <c r="L11" s="45"/>
      <c r="M11" s="82">
        <f t="shared" si="1"/>
        <v>0</v>
      </c>
      <c r="N11" s="89" t="str">
        <f t="shared" si="4"/>
        <v/>
      </c>
      <c r="O11" s="44"/>
      <c r="Q11" s="46" t="s">
        <v>251</v>
      </c>
      <c r="R11" s="43" t="str">
        <f t="shared" si="5"/>
        <v/>
      </c>
      <c r="S11" s="82" t="str">
        <f t="shared" si="2"/>
        <v/>
      </c>
      <c r="T11" s="89" t="str">
        <f t="shared" si="6"/>
        <v/>
      </c>
      <c r="U11" s="44"/>
    </row>
    <row r="12" spans="1:21" ht="18.75" x14ac:dyDescent="0.3">
      <c r="A12" s="303"/>
      <c r="B12" s="151" t="s">
        <v>60</v>
      </c>
      <c r="C12" s="151">
        <v>1</v>
      </c>
      <c r="D12" s="152">
        <v>2500</v>
      </c>
      <c r="E12" s="153">
        <f t="shared" si="0"/>
        <v>2500</v>
      </c>
      <c r="F12" s="147">
        <f t="shared" si="3"/>
        <v>2500</v>
      </c>
      <c r="H12" s="45"/>
      <c r="I12" s="61"/>
      <c r="J12" s="44"/>
      <c r="L12" s="45"/>
      <c r="M12" s="82">
        <f t="shared" si="1"/>
        <v>0</v>
      </c>
      <c r="N12" s="89" t="str">
        <f t="shared" si="4"/>
        <v/>
      </c>
      <c r="O12" s="44"/>
      <c r="Q12" s="46" t="s">
        <v>251</v>
      </c>
      <c r="R12" s="43" t="str">
        <f t="shared" si="5"/>
        <v/>
      </c>
      <c r="S12" s="82" t="str">
        <f t="shared" si="2"/>
        <v/>
      </c>
      <c r="T12" s="89" t="str">
        <f t="shared" si="6"/>
        <v/>
      </c>
      <c r="U12" s="44"/>
    </row>
    <row r="13" spans="1:21" ht="18.75" x14ac:dyDescent="0.3">
      <c r="A13" s="303"/>
      <c r="B13" s="151" t="s">
        <v>77</v>
      </c>
      <c r="C13" s="151">
        <v>2</v>
      </c>
      <c r="D13" s="152">
        <v>250</v>
      </c>
      <c r="E13" s="153">
        <f t="shared" si="0"/>
        <v>500</v>
      </c>
      <c r="F13" s="147">
        <f t="shared" si="3"/>
        <v>500</v>
      </c>
      <c r="H13" s="45"/>
      <c r="I13" s="61"/>
      <c r="J13" s="44"/>
      <c r="L13" s="45"/>
      <c r="M13" s="82">
        <f>L13*D13</f>
        <v>0</v>
      </c>
      <c r="N13" s="89" t="str">
        <f t="shared" si="4"/>
        <v/>
      </c>
      <c r="O13" s="44"/>
      <c r="Q13" s="46" t="s">
        <v>251</v>
      </c>
      <c r="R13" s="244" t="str">
        <f>IF(ISBLANK(L13), "", IF(Q13="מאשר", L13, "נא למלא כמות מאושרת"))</f>
        <v/>
      </c>
      <c r="S13" s="82" t="str">
        <f t="shared" si="2"/>
        <v/>
      </c>
      <c r="T13" s="89" t="str">
        <f t="shared" si="6"/>
        <v/>
      </c>
      <c r="U13" s="44"/>
    </row>
    <row r="14" spans="1:21" ht="34.5" customHeight="1" x14ac:dyDescent="0.3">
      <c r="A14" s="303"/>
      <c r="B14" s="154" t="s">
        <v>350</v>
      </c>
      <c r="C14" s="151">
        <v>1</v>
      </c>
      <c r="D14" s="241">
        <v>15000</v>
      </c>
      <c r="E14" s="242">
        <f t="shared" si="0"/>
        <v>15000</v>
      </c>
      <c r="F14" s="147">
        <f t="shared" si="3"/>
        <v>15000</v>
      </c>
      <c r="H14" s="45"/>
      <c r="I14" s="61"/>
      <c r="J14" s="44"/>
      <c r="L14" s="45"/>
      <c r="M14" s="82">
        <f>L14*D14</f>
        <v>0</v>
      </c>
      <c r="N14" s="89" t="str">
        <f t="shared" si="4"/>
        <v/>
      </c>
      <c r="O14" s="44"/>
      <c r="Q14" s="46" t="s">
        <v>251</v>
      </c>
      <c r="R14" s="244" t="str">
        <f>IF(ISBLANK(L14), "", IF(Q14="מאשר", L14, "נא למלא כמות מאושרת"))</f>
        <v/>
      </c>
      <c r="S14" s="82" t="str">
        <f>IFERROR(R14*D14,"")</f>
        <v/>
      </c>
      <c r="T14" s="89" t="str">
        <f>IFERROR(IF(S14=0,"",IF(OR(S14-$F14&gt;0,S14-$F14&lt;0), (S14-$F14)/$F14, "")),"")</f>
        <v/>
      </c>
      <c r="U14" s="44"/>
    </row>
    <row r="15" spans="1:21" ht="37.5" x14ac:dyDescent="0.3">
      <c r="A15" s="303" t="s">
        <v>66</v>
      </c>
      <c r="B15" s="154" t="s">
        <v>176</v>
      </c>
      <c r="C15" s="151">
        <v>1</v>
      </c>
      <c r="D15" s="152">
        <v>1000</v>
      </c>
      <c r="E15" s="155">
        <f>D15*C15</f>
        <v>1000</v>
      </c>
      <c r="F15" s="147">
        <f t="shared" si="3"/>
        <v>1000</v>
      </c>
      <c r="H15" s="45"/>
      <c r="I15" s="61"/>
      <c r="J15" s="44"/>
      <c r="L15" s="45"/>
      <c r="M15" s="82">
        <f t="shared" si="1"/>
        <v>0</v>
      </c>
      <c r="N15" s="89" t="str">
        <f t="shared" si="4"/>
        <v/>
      </c>
      <c r="O15" s="44"/>
      <c r="Q15" s="46" t="s">
        <v>251</v>
      </c>
      <c r="R15" s="43" t="str">
        <f t="shared" ref="R15:R19" si="7">IF(ISBLANK(L15), "", IF(Q15="מאשר", L15, "נא למלא כמות מאושרת"))</f>
        <v/>
      </c>
      <c r="S15" s="82" t="str">
        <f t="shared" si="2"/>
        <v/>
      </c>
      <c r="T15" s="89" t="str">
        <f t="shared" si="6"/>
        <v/>
      </c>
      <c r="U15" s="44"/>
    </row>
    <row r="16" spans="1:21" ht="18.75" x14ac:dyDescent="0.3">
      <c r="A16" s="303"/>
      <c r="B16" s="151" t="s">
        <v>63</v>
      </c>
      <c r="C16" s="151">
        <v>2</v>
      </c>
      <c r="D16" s="152">
        <v>2800</v>
      </c>
      <c r="E16" s="155">
        <f>D16*C16</f>
        <v>5600</v>
      </c>
      <c r="F16" s="147">
        <f t="shared" si="3"/>
        <v>5600</v>
      </c>
      <c r="H16" s="45"/>
      <c r="I16" s="61"/>
      <c r="J16" s="44"/>
      <c r="L16" s="45"/>
      <c r="M16" s="82">
        <f t="shared" si="1"/>
        <v>0</v>
      </c>
      <c r="N16" s="89" t="str">
        <f t="shared" si="4"/>
        <v/>
      </c>
      <c r="O16" s="44"/>
      <c r="Q16" s="46" t="s">
        <v>251</v>
      </c>
      <c r="R16" s="43" t="str">
        <f t="shared" si="7"/>
        <v/>
      </c>
      <c r="S16" s="82" t="str">
        <f t="shared" si="2"/>
        <v/>
      </c>
      <c r="T16" s="89" t="str">
        <f t="shared" si="6"/>
        <v/>
      </c>
      <c r="U16" s="44"/>
    </row>
    <row r="17" spans="1:21" ht="18.75" x14ac:dyDescent="0.3">
      <c r="A17" s="303"/>
      <c r="B17" s="156" t="s">
        <v>175</v>
      </c>
      <c r="C17" s="156">
        <v>2</v>
      </c>
      <c r="D17" s="152">
        <v>1500</v>
      </c>
      <c r="E17" s="157">
        <f>D17*C17</f>
        <v>3000</v>
      </c>
      <c r="F17" s="147">
        <f t="shared" si="3"/>
        <v>3000</v>
      </c>
      <c r="H17" s="45"/>
      <c r="I17" s="61"/>
      <c r="J17" s="44"/>
      <c r="L17" s="45"/>
      <c r="M17" s="82">
        <f t="shared" si="1"/>
        <v>0</v>
      </c>
      <c r="N17" s="89" t="str">
        <f t="shared" si="4"/>
        <v/>
      </c>
      <c r="O17" s="44"/>
      <c r="Q17" s="46" t="s">
        <v>251</v>
      </c>
      <c r="R17" s="43" t="str">
        <f t="shared" si="7"/>
        <v/>
      </c>
      <c r="S17" s="82" t="str">
        <f t="shared" si="2"/>
        <v/>
      </c>
      <c r="T17" s="89" t="str">
        <f t="shared" si="6"/>
        <v/>
      </c>
      <c r="U17" s="44"/>
    </row>
    <row r="18" spans="1:21" ht="18.75" x14ac:dyDescent="0.3">
      <c r="A18" s="303"/>
      <c r="B18" s="151" t="s">
        <v>64</v>
      </c>
      <c r="C18" s="151">
        <v>1</v>
      </c>
      <c r="D18" s="152">
        <v>1000</v>
      </c>
      <c r="E18" s="155">
        <f>D18*C18</f>
        <v>1000</v>
      </c>
      <c r="F18" s="147">
        <f t="shared" si="3"/>
        <v>1000</v>
      </c>
      <c r="H18" s="45"/>
      <c r="I18" s="61"/>
      <c r="J18" s="44"/>
      <c r="L18" s="45"/>
      <c r="M18" s="82">
        <f t="shared" si="1"/>
        <v>0</v>
      </c>
      <c r="N18" s="89" t="str">
        <f t="shared" si="4"/>
        <v/>
      </c>
      <c r="O18" s="44"/>
      <c r="Q18" s="46" t="s">
        <v>251</v>
      </c>
      <c r="R18" s="43" t="str">
        <f t="shared" si="7"/>
        <v/>
      </c>
      <c r="S18" s="82" t="str">
        <f t="shared" si="2"/>
        <v/>
      </c>
      <c r="T18" s="89" t="str">
        <f t="shared" si="6"/>
        <v/>
      </c>
      <c r="U18" s="44"/>
    </row>
    <row r="19" spans="1:21" ht="18.75" x14ac:dyDescent="0.3">
      <c r="A19" s="303"/>
      <c r="B19" s="151" t="s">
        <v>65</v>
      </c>
      <c r="C19" s="151">
        <v>2</v>
      </c>
      <c r="D19" s="152">
        <v>950</v>
      </c>
      <c r="E19" s="157">
        <f>D19*C19</f>
        <v>1900</v>
      </c>
      <c r="F19" s="147">
        <f t="shared" si="3"/>
        <v>1900</v>
      </c>
      <c r="H19" s="45"/>
      <c r="I19" s="61"/>
      <c r="J19" s="44"/>
      <c r="L19" s="45"/>
      <c r="M19" s="82">
        <f t="shared" si="1"/>
        <v>0</v>
      </c>
      <c r="N19" s="89" t="str">
        <f t="shared" si="4"/>
        <v/>
      </c>
      <c r="O19" s="44"/>
      <c r="Q19" s="46" t="s">
        <v>251</v>
      </c>
      <c r="R19" s="43" t="str">
        <f t="shared" si="7"/>
        <v/>
      </c>
      <c r="S19" s="82" t="str">
        <f t="shared" si="2"/>
        <v/>
      </c>
      <c r="T19" s="89" t="str">
        <f t="shared" si="6"/>
        <v/>
      </c>
      <c r="U19" s="44"/>
    </row>
    <row r="20" spans="1:21" ht="26.25" customHeight="1" x14ac:dyDescent="0.3">
      <c r="A20" s="304" t="s">
        <v>69</v>
      </c>
      <c r="B20" s="151" t="s">
        <v>67</v>
      </c>
      <c r="C20" s="151">
        <v>1</v>
      </c>
      <c r="D20" s="152">
        <v>200</v>
      </c>
      <c r="E20" s="155">
        <v>200</v>
      </c>
      <c r="F20" s="147">
        <f t="shared" si="3"/>
        <v>200</v>
      </c>
      <c r="H20" s="45"/>
      <c r="I20" s="61"/>
      <c r="J20" s="44"/>
      <c r="L20" s="45"/>
      <c r="M20" s="82">
        <f t="shared" si="1"/>
        <v>0</v>
      </c>
      <c r="N20" s="89" t="str">
        <f t="shared" si="4"/>
        <v/>
      </c>
      <c r="O20" s="44"/>
      <c r="Q20" s="46" t="s">
        <v>251</v>
      </c>
      <c r="R20" s="43" t="str">
        <f>IF(ISBLANK(L20), "", IF(Q20="מאשר", L20, "נא למלא כמות מאושרת"))</f>
        <v/>
      </c>
      <c r="S20" s="82" t="str">
        <f t="shared" si="2"/>
        <v/>
      </c>
      <c r="T20" s="89" t="str">
        <f t="shared" si="6"/>
        <v/>
      </c>
      <c r="U20" s="44"/>
    </row>
    <row r="21" spans="1:21" ht="18.75" x14ac:dyDescent="0.3">
      <c r="A21" s="304"/>
      <c r="B21" s="156" t="s">
        <v>177</v>
      </c>
      <c r="C21" s="151">
        <v>1</v>
      </c>
      <c r="D21" s="152">
        <v>1500</v>
      </c>
      <c r="E21" s="155">
        <f>D21</f>
        <v>1500</v>
      </c>
      <c r="F21" s="147">
        <f>D21*C21*$U$1</f>
        <v>1500</v>
      </c>
      <c r="H21" s="45"/>
      <c r="I21" s="61"/>
      <c r="J21" s="44"/>
      <c r="L21" s="45"/>
      <c r="M21" s="82">
        <f t="shared" si="1"/>
        <v>0</v>
      </c>
      <c r="N21" s="89" t="str">
        <f t="shared" si="4"/>
        <v/>
      </c>
      <c r="O21" s="44"/>
      <c r="Q21" s="46" t="s">
        <v>251</v>
      </c>
      <c r="R21" s="43" t="str">
        <f t="shared" ref="R21:R26" si="8">IF(ISBLANK(L21), "", IF(Q21="מאשר", L21, "נא למלא כמות מאושרת"))</f>
        <v/>
      </c>
      <c r="S21" s="82" t="str">
        <f t="shared" si="2"/>
        <v/>
      </c>
      <c r="T21" s="89" t="str">
        <f t="shared" si="6"/>
        <v/>
      </c>
      <c r="U21" s="44"/>
    </row>
    <row r="22" spans="1:21" ht="18.75" x14ac:dyDescent="0.3">
      <c r="A22" s="304"/>
      <c r="B22" s="151" t="s">
        <v>68</v>
      </c>
      <c r="C22" s="151">
        <v>1</v>
      </c>
      <c r="D22" s="152">
        <v>700</v>
      </c>
      <c r="E22" s="155">
        <f>D22*C22</f>
        <v>700</v>
      </c>
      <c r="F22" s="147">
        <f t="shared" si="3"/>
        <v>700</v>
      </c>
      <c r="H22" s="45"/>
      <c r="I22" s="61"/>
      <c r="J22" s="44"/>
      <c r="L22" s="45"/>
      <c r="M22" s="82">
        <f t="shared" si="1"/>
        <v>0</v>
      </c>
      <c r="N22" s="89" t="str">
        <f t="shared" si="4"/>
        <v/>
      </c>
      <c r="O22" s="44"/>
      <c r="Q22" s="46" t="s">
        <v>251</v>
      </c>
      <c r="R22" s="43" t="str">
        <f t="shared" si="8"/>
        <v/>
      </c>
      <c r="S22" s="82" t="str">
        <f t="shared" si="2"/>
        <v/>
      </c>
      <c r="T22" s="89" t="str">
        <f t="shared" si="6"/>
        <v/>
      </c>
      <c r="U22" s="44"/>
    </row>
    <row r="23" spans="1:21" ht="28.5" customHeight="1" x14ac:dyDescent="0.3">
      <c r="A23" s="303" t="s">
        <v>72</v>
      </c>
      <c r="B23" s="151" t="s">
        <v>71</v>
      </c>
      <c r="C23" s="151">
        <v>1</v>
      </c>
      <c r="D23" s="152">
        <v>500</v>
      </c>
      <c r="E23" s="155">
        <f t="shared" ref="E23:E26" si="9">D23*C23</f>
        <v>500</v>
      </c>
      <c r="F23" s="147">
        <f t="shared" si="3"/>
        <v>500</v>
      </c>
      <c r="H23" s="45"/>
      <c r="I23" s="61"/>
      <c r="J23" s="44"/>
      <c r="L23" s="45"/>
      <c r="M23" s="82">
        <f t="shared" si="1"/>
        <v>0</v>
      </c>
      <c r="N23" s="89" t="str">
        <f t="shared" si="4"/>
        <v/>
      </c>
      <c r="O23" s="44"/>
      <c r="Q23" s="46" t="s">
        <v>251</v>
      </c>
      <c r="R23" s="43" t="str">
        <f t="shared" si="8"/>
        <v/>
      </c>
      <c r="S23" s="82" t="str">
        <f t="shared" si="2"/>
        <v/>
      </c>
      <c r="T23" s="89" t="str">
        <f t="shared" si="6"/>
        <v/>
      </c>
      <c r="U23" s="44"/>
    </row>
    <row r="24" spans="1:21" ht="28.5" customHeight="1" x14ac:dyDescent="0.3">
      <c r="A24" s="303"/>
      <c r="B24" s="151" t="s">
        <v>95</v>
      </c>
      <c r="C24" s="151">
        <v>1</v>
      </c>
      <c r="D24" s="152">
        <v>5000</v>
      </c>
      <c r="E24" s="155">
        <f t="shared" si="9"/>
        <v>5000</v>
      </c>
      <c r="F24" s="147">
        <f t="shared" si="3"/>
        <v>5000</v>
      </c>
      <c r="H24" s="45"/>
      <c r="I24" s="61"/>
      <c r="J24" s="44"/>
      <c r="L24" s="45"/>
      <c r="M24" s="82">
        <f t="shared" si="1"/>
        <v>0</v>
      </c>
      <c r="N24" s="89" t="str">
        <f t="shared" si="4"/>
        <v/>
      </c>
      <c r="O24" s="44"/>
      <c r="Q24" s="46" t="s">
        <v>251</v>
      </c>
      <c r="R24" s="43" t="str">
        <f t="shared" si="8"/>
        <v/>
      </c>
      <c r="S24" s="82" t="str">
        <f t="shared" si="2"/>
        <v/>
      </c>
      <c r="T24" s="89" t="str">
        <f t="shared" si="6"/>
        <v/>
      </c>
      <c r="U24" s="44"/>
    </row>
    <row r="25" spans="1:21" ht="18.75" x14ac:dyDescent="0.3">
      <c r="A25" s="303"/>
      <c r="B25" s="154" t="s">
        <v>78</v>
      </c>
      <c r="C25" s="151">
        <v>1</v>
      </c>
      <c r="D25" s="152">
        <v>3100</v>
      </c>
      <c r="E25" s="155">
        <f t="shared" si="9"/>
        <v>3100</v>
      </c>
      <c r="F25" s="147">
        <f t="shared" si="3"/>
        <v>3100</v>
      </c>
      <c r="H25" s="45"/>
      <c r="I25" s="61"/>
      <c r="J25" s="44"/>
      <c r="L25" s="45"/>
      <c r="M25" s="82">
        <f t="shared" si="1"/>
        <v>0</v>
      </c>
      <c r="N25" s="89" t="str">
        <f t="shared" si="4"/>
        <v/>
      </c>
      <c r="O25" s="44"/>
      <c r="Q25" s="46" t="s">
        <v>251</v>
      </c>
      <c r="R25" s="43" t="str">
        <f t="shared" si="8"/>
        <v/>
      </c>
      <c r="S25" s="82" t="str">
        <f t="shared" si="2"/>
        <v/>
      </c>
      <c r="T25" s="89" t="str">
        <f t="shared" si="6"/>
        <v/>
      </c>
      <c r="U25" s="44"/>
    </row>
    <row r="26" spans="1:21" ht="75" x14ac:dyDescent="0.3">
      <c r="A26" s="158" t="s">
        <v>73</v>
      </c>
      <c r="B26" s="159" t="s">
        <v>178</v>
      </c>
      <c r="C26" s="161">
        <v>1</v>
      </c>
      <c r="D26" s="152">
        <v>10000</v>
      </c>
      <c r="E26" s="155">
        <f t="shared" si="9"/>
        <v>10000</v>
      </c>
      <c r="F26" s="160">
        <f t="shared" si="3"/>
        <v>10000</v>
      </c>
      <c r="H26" s="45"/>
      <c r="I26" s="61"/>
      <c r="J26" s="44"/>
      <c r="L26" s="45"/>
      <c r="M26" s="82">
        <f>L26*D26</f>
        <v>0</v>
      </c>
      <c r="N26" s="89" t="str">
        <f t="shared" si="4"/>
        <v/>
      </c>
      <c r="O26" s="44"/>
      <c r="Q26" s="46" t="s">
        <v>251</v>
      </c>
      <c r="R26" s="43" t="str">
        <f t="shared" si="8"/>
        <v/>
      </c>
      <c r="S26" s="82" t="str">
        <f t="shared" si="2"/>
        <v/>
      </c>
      <c r="T26" s="89" t="str">
        <f t="shared" si="6"/>
        <v/>
      </c>
      <c r="U26" s="44"/>
    </row>
    <row r="27" spans="1:21" ht="19.5" thickBot="1" x14ac:dyDescent="0.35">
      <c r="A27" s="141" t="s">
        <v>74</v>
      </c>
      <c r="B27" s="142"/>
      <c r="C27" s="142"/>
      <c r="D27" s="142"/>
      <c r="E27" s="144">
        <f>SUM(E6:E26)</f>
        <v>61500</v>
      </c>
      <c r="F27" s="148">
        <f>SUM(F6:F26)</f>
        <v>61500</v>
      </c>
      <c r="G27" s="83"/>
      <c r="H27" s="84"/>
      <c r="I27" s="85"/>
      <c r="J27" s="86"/>
      <c r="K27" s="83"/>
      <c r="L27" s="84"/>
      <c r="M27" s="85">
        <f>SUM(M6:M26)</f>
        <v>0</v>
      </c>
      <c r="N27" s="91" t="str">
        <f t="shared" si="4"/>
        <v/>
      </c>
      <c r="O27" s="86"/>
      <c r="P27" s="83"/>
      <c r="Q27" s="84"/>
      <c r="R27" s="85"/>
      <c r="S27" s="85">
        <f>SUM(S6:S26)</f>
        <v>0</v>
      </c>
      <c r="T27" s="91" t="str">
        <f>IFERROR(IF(S27=0,"",IF(OR(S27-$F27&gt;0,S27-$F27&lt;0), (S27-$F27)/$F27, "")),"")</f>
        <v/>
      </c>
      <c r="U27" s="86"/>
    </row>
    <row r="28" spans="1:21" ht="18.75" x14ac:dyDescent="0.25">
      <c r="A28" s="243" t="s">
        <v>351</v>
      </c>
      <c r="E28" s="131"/>
      <c r="F28" s="131"/>
    </row>
    <row r="29" spans="1:21" x14ac:dyDescent="0.2">
      <c r="A29" s="47" t="s">
        <v>75</v>
      </c>
      <c r="E29" s="124"/>
    </row>
    <row r="30" spans="1:21" x14ac:dyDescent="0.2">
      <c r="E30" s="124"/>
    </row>
    <row r="31" spans="1:21" x14ac:dyDescent="0.2">
      <c r="E31" s="124"/>
    </row>
    <row r="32" spans="1:21" x14ac:dyDescent="0.2">
      <c r="E32" s="124"/>
    </row>
    <row r="33" spans="5:5" x14ac:dyDescent="0.2">
      <c r="E33" s="124"/>
    </row>
    <row r="34" spans="5:5" x14ac:dyDescent="0.2">
      <c r="E34" s="124"/>
    </row>
    <row r="35" spans="5:5" x14ac:dyDescent="0.2">
      <c r="E35" s="124"/>
    </row>
    <row r="36" spans="5:5" x14ac:dyDescent="0.2">
      <c r="E36" s="124"/>
    </row>
    <row r="37" spans="5:5" x14ac:dyDescent="0.2">
      <c r="E37" s="124"/>
    </row>
    <row r="38" spans="5:5" x14ac:dyDescent="0.2">
      <c r="E38" s="124"/>
    </row>
    <row r="39" spans="5:5" x14ac:dyDescent="0.2">
      <c r="E39" s="124"/>
    </row>
    <row r="40" spans="5:5" x14ac:dyDescent="0.2">
      <c r="E40" s="124"/>
    </row>
    <row r="41" spans="5:5" x14ac:dyDescent="0.2">
      <c r="E41" s="124"/>
    </row>
    <row r="42" spans="5:5" x14ac:dyDescent="0.2">
      <c r="E42" s="124"/>
    </row>
    <row r="43" spans="5:5" x14ac:dyDescent="0.2">
      <c r="E43" s="124"/>
    </row>
    <row r="44" spans="5:5" x14ac:dyDescent="0.2">
      <c r="E44" s="124"/>
    </row>
    <row r="45" spans="5:5" x14ac:dyDescent="0.2">
      <c r="E45" s="124"/>
    </row>
    <row r="46" spans="5:5" x14ac:dyDescent="0.2">
      <c r="E46" s="124"/>
    </row>
    <row r="47" spans="5:5" x14ac:dyDescent="0.2">
      <c r="E47" s="124"/>
    </row>
    <row r="48" spans="5:5" x14ac:dyDescent="0.2">
      <c r="E48" s="124"/>
    </row>
    <row r="49" spans="5:5" x14ac:dyDescent="0.2">
      <c r="E49" s="124"/>
    </row>
    <row r="50" spans="5:5" x14ac:dyDescent="0.2">
      <c r="E50" s="124"/>
    </row>
    <row r="51" spans="5:5" x14ac:dyDescent="0.2">
      <c r="E51" s="124"/>
    </row>
    <row r="52" spans="5:5" x14ac:dyDescent="0.2">
      <c r="E52" s="124"/>
    </row>
    <row r="53" spans="5:5" x14ac:dyDescent="0.2">
      <c r="E53" s="124"/>
    </row>
    <row r="54" spans="5:5" x14ac:dyDescent="0.2">
      <c r="E54" s="124"/>
    </row>
    <row r="55" spans="5:5" x14ac:dyDescent="0.2">
      <c r="E55" s="124"/>
    </row>
    <row r="56" spans="5:5" x14ac:dyDescent="0.2">
      <c r="E56" s="124"/>
    </row>
    <row r="57" spans="5:5" x14ac:dyDescent="0.2">
      <c r="E57" s="124"/>
    </row>
    <row r="58" spans="5:5" x14ac:dyDescent="0.2">
      <c r="E58" s="124"/>
    </row>
    <row r="59" spans="5:5" x14ac:dyDescent="0.2">
      <c r="E59" s="124"/>
    </row>
    <row r="60" spans="5:5" x14ac:dyDescent="0.2">
      <c r="E60" s="124"/>
    </row>
    <row r="61" spans="5:5" x14ac:dyDescent="0.2">
      <c r="E61" s="124"/>
    </row>
    <row r="62" spans="5:5" x14ac:dyDescent="0.2">
      <c r="E62" s="124"/>
    </row>
    <row r="63" spans="5:5" x14ac:dyDescent="0.2">
      <c r="E63" s="124"/>
    </row>
    <row r="64" spans="5:5" x14ac:dyDescent="0.2">
      <c r="E64" s="124"/>
    </row>
    <row r="65" spans="5:5" x14ac:dyDescent="0.2">
      <c r="E65" s="124"/>
    </row>
    <row r="66" spans="5:5" x14ac:dyDescent="0.2">
      <c r="E66" s="124"/>
    </row>
    <row r="67" spans="5:5" x14ac:dyDescent="0.2">
      <c r="E67" s="124"/>
    </row>
    <row r="68" spans="5:5" x14ac:dyDescent="0.2">
      <c r="E68" s="124"/>
    </row>
    <row r="69" spans="5:5" x14ac:dyDescent="0.2">
      <c r="E69" s="124"/>
    </row>
    <row r="70" spans="5:5" x14ac:dyDescent="0.2">
      <c r="E70" s="124"/>
    </row>
    <row r="71" spans="5:5" x14ac:dyDescent="0.2">
      <c r="E71" s="124"/>
    </row>
    <row r="72" spans="5:5" x14ac:dyDescent="0.2">
      <c r="E72" s="124"/>
    </row>
    <row r="73" spans="5:5" x14ac:dyDescent="0.2">
      <c r="E73" s="124"/>
    </row>
    <row r="74" spans="5:5" x14ac:dyDescent="0.2">
      <c r="E74" s="124"/>
    </row>
    <row r="75" spans="5:5" x14ac:dyDescent="0.2">
      <c r="E75" s="124"/>
    </row>
    <row r="76" spans="5:5" x14ac:dyDescent="0.2">
      <c r="E76" s="124"/>
    </row>
    <row r="77" spans="5:5" x14ac:dyDescent="0.2">
      <c r="E77" s="124"/>
    </row>
    <row r="78" spans="5:5" x14ac:dyDescent="0.2">
      <c r="E78" s="124"/>
    </row>
    <row r="79" spans="5:5" x14ac:dyDescent="0.2">
      <c r="E79" s="124"/>
    </row>
    <row r="80" spans="5:5" x14ac:dyDescent="0.2">
      <c r="E80" s="124"/>
    </row>
    <row r="81" spans="5:5" x14ac:dyDescent="0.2">
      <c r="E81" s="124"/>
    </row>
    <row r="82" spans="5:5" x14ac:dyDescent="0.2">
      <c r="E82" s="124"/>
    </row>
    <row r="83" spans="5:5" x14ac:dyDescent="0.2">
      <c r="E83" s="124"/>
    </row>
    <row r="84" spans="5:5" x14ac:dyDescent="0.2">
      <c r="E84" s="124"/>
    </row>
    <row r="85" spans="5:5" x14ac:dyDescent="0.2">
      <c r="E85" s="124"/>
    </row>
    <row r="86" spans="5:5" x14ac:dyDescent="0.2">
      <c r="E86" s="124"/>
    </row>
    <row r="87" spans="5:5" x14ac:dyDescent="0.2">
      <c r="E87" s="124"/>
    </row>
    <row r="88" spans="5:5" x14ac:dyDescent="0.2">
      <c r="E88" s="124"/>
    </row>
    <row r="89" spans="5:5" x14ac:dyDescent="0.2">
      <c r="E89" s="124"/>
    </row>
    <row r="90" spans="5:5" x14ac:dyDescent="0.2">
      <c r="E90" s="124"/>
    </row>
    <row r="91" spans="5:5" x14ac:dyDescent="0.2">
      <c r="E91" s="124"/>
    </row>
    <row r="92" spans="5:5" x14ac:dyDescent="0.2">
      <c r="E92" s="124"/>
    </row>
    <row r="93" spans="5:5" x14ac:dyDescent="0.2">
      <c r="E93" s="124"/>
    </row>
    <row r="94" spans="5:5" x14ac:dyDescent="0.2">
      <c r="E94" s="124"/>
    </row>
    <row r="95" spans="5:5" x14ac:dyDescent="0.2">
      <c r="E95" s="124"/>
    </row>
    <row r="96" spans="5:5" x14ac:dyDescent="0.2">
      <c r="E96" s="124"/>
    </row>
    <row r="97" spans="5:5" x14ac:dyDescent="0.2">
      <c r="E97" s="124"/>
    </row>
    <row r="98" spans="5:5" x14ac:dyDescent="0.2">
      <c r="E98" s="124"/>
    </row>
    <row r="99" spans="5:5" x14ac:dyDescent="0.2">
      <c r="E99" s="124"/>
    </row>
    <row r="100" spans="5:5" x14ac:dyDescent="0.2">
      <c r="E100" s="124"/>
    </row>
    <row r="101" spans="5:5" x14ac:dyDescent="0.2">
      <c r="E101" s="124"/>
    </row>
    <row r="102" spans="5:5" x14ac:dyDescent="0.2">
      <c r="E102" s="124"/>
    </row>
    <row r="103" spans="5:5" x14ac:dyDescent="0.2">
      <c r="E103" s="124"/>
    </row>
    <row r="104" spans="5:5" x14ac:dyDescent="0.2">
      <c r="E104" s="124"/>
    </row>
    <row r="105" spans="5:5" x14ac:dyDescent="0.2">
      <c r="E105" s="124"/>
    </row>
    <row r="106" spans="5:5" x14ac:dyDescent="0.2">
      <c r="E106" s="124"/>
    </row>
    <row r="107" spans="5:5" x14ac:dyDescent="0.2">
      <c r="E107" s="124"/>
    </row>
    <row r="108" spans="5:5" x14ac:dyDescent="0.2">
      <c r="E108" s="124"/>
    </row>
    <row r="109" spans="5:5" x14ac:dyDescent="0.2">
      <c r="E109" s="124"/>
    </row>
    <row r="110" spans="5:5" x14ac:dyDescent="0.2">
      <c r="E110" s="124"/>
    </row>
    <row r="111" spans="5:5" x14ac:dyDescent="0.2">
      <c r="E111" s="124"/>
    </row>
    <row r="112" spans="5:5" x14ac:dyDescent="0.2">
      <c r="E112" s="124"/>
    </row>
    <row r="113" spans="5:5" x14ac:dyDescent="0.2">
      <c r="E113" s="124"/>
    </row>
    <row r="114" spans="5:5" x14ac:dyDescent="0.2">
      <c r="E114" s="124"/>
    </row>
    <row r="115" spans="5:5" x14ac:dyDescent="0.2">
      <c r="E115" s="124"/>
    </row>
    <row r="116" spans="5:5" x14ac:dyDescent="0.2">
      <c r="E116" s="124"/>
    </row>
    <row r="117" spans="5:5" x14ac:dyDescent="0.2">
      <c r="E117" s="124"/>
    </row>
    <row r="118" spans="5:5" x14ac:dyDescent="0.2">
      <c r="E118" s="124"/>
    </row>
    <row r="119" spans="5:5" x14ac:dyDescent="0.2">
      <c r="E119" s="124"/>
    </row>
    <row r="120" spans="5:5" x14ac:dyDescent="0.2">
      <c r="E120" s="124"/>
    </row>
    <row r="121" spans="5:5" x14ac:dyDescent="0.2">
      <c r="E121" s="124"/>
    </row>
    <row r="122" spans="5:5" x14ac:dyDescent="0.2">
      <c r="E122" s="124"/>
    </row>
    <row r="123" spans="5:5" x14ac:dyDescent="0.2">
      <c r="E123" s="124"/>
    </row>
    <row r="124" spans="5:5" x14ac:dyDescent="0.2">
      <c r="E124" s="124"/>
    </row>
    <row r="125" spans="5:5" x14ac:dyDescent="0.2">
      <c r="E125" s="124"/>
    </row>
    <row r="126" spans="5:5" x14ac:dyDescent="0.2">
      <c r="E126" s="124"/>
    </row>
    <row r="127" spans="5:5" x14ac:dyDescent="0.2">
      <c r="E127" s="124"/>
    </row>
    <row r="128" spans="5:5" x14ac:dyDescent="0.2">
      <c r="E128" s="124"/>
    </row>
    <row r="129" spans="5:5" x14ac:dyDescent="0.2">
      <c r="E129" s="124"/>
    </row>
    <row r="130" spans="5:5" x14ac:dyDescent="0.2">
      <c r="E130" s="124"/>
    </row>
    <row r="131" spans="5:5" x14ac:dyDescent="0.2">
      <c r="E131" s="124"/>
    </row>
    <row r="132" spans="5:5" x14ac:dyDescent="0.2">
      <c r="E132" s="124"/>
    </row>
    <row r="133" spans="5:5" x14ac:dyDescent="0.2">
      <c r="E133" s="124"/>
    </row>
    <row r="134" spans="5:5" x14ac:dyDescent="0.2">
      <c r="E134" s="124"/>
    </row>
    <row r="135" spans="5:5" x14ac:dyDescent="0.2">
      <c r="E135" s="124"/>
    </row>
    <row r="136" spans="5:5" x14ac:dyDescent="0.2">
      <c r="E136" s="124"/>
    </row>
    <row r="137" spans="5:5" x14ac:dyDescent="0.2">
      <c r="E137" s="124"/>
    </row>
    <row r="138" spans="5:5" x14ac:dyDescent="0.2">
      <c r="E138" s="124"/>
    </row>
    <row r="139" spans="5:5" x14ac:dyDescent="0.2">
      <c r="E139" s="124"/>
    </row>
    <row r="140" spans="5:5" x14ac:dyDescent="0.2">
      <c r="E140" s="124"/>
    </row>
    <row r="141" spans="5:5" x14ac:dyDescent="0.2">
      <c r="E141" s="124"/>
    </row>
    <row r="142" spans="5:5" x14ac:dyDescent="0.2">
      <c r="E142" s="124"/>
    </row>
    <row r="143" spans="5:5" x14ac:dyDescent="0.2">
      <c r="E143" s="124"/>
    </row>
    <row r="144" spans="5:5" x14ac:dyDescent="0.2">
      <c r="E144" s="124"/>
    </row>
    <row r="145" spans="5:5" x14ac:dyDescent="0.2">
      <c r="E145" s="124"/>
    </row>
    <row r="146" spans="5:5" x14ac:dyDescent="0.2">
      <c r="E146" s="124"/>
    </row>
    <row r="147" spans="5:5" x14ac:dyDescent="0.2">
      <c r="E147" s="124"/>
    </row>
    <row r="148" spans="5:5" x14ac:dyDescent="0.2">
      <c r="E148" s="124"/>
    </row>
    <row r="149" spans="5:5" x14ac:dyDescent="0.2">
      <c r="E149" s="124"/>
    </row>
    <row r="150" spans="5:5" x14ac:dyDescent="0.2">
      <c r="E150" s="124"/>
    </row>
    <row r="151" spans="5:5" x14ac:dyDescent="0.2">
      <c r="E151" s="124"/>
    </row>
    <row r="152" spans="5:5" x14ac:dyDescent="0.2">
      <c r="E152" s="124"/>
    </row>
    <row r="153" spans="5:5" x14ac:dyDescent="0.2">
      <c r="E153" s="124"/>
    </row>
    <row r="154" spans="5:5" x14ac:dyDescent="0.2">
      <c r="E154" s="124"/>
    </row>
    <row r="155" spans="5:5" x14ac:dyDescent="0.2">
      <c r="E155" s="124"/>
    </row>
    <row r="156" spans="5:5" x14ac:dyDescent="0.2">
      <c r="E156" s="124"/>
    </row>
    <row r="157" spans="5:5" x14ac:dyDescent="0.2">
      <c r="E157" s="124"/>
    </row>
    <row r="158" spans="5:5" x14ac:dyDescent="0.2">
      <c r="E158" s="124"/>
    </row>
    <row r="159" spans="5:5" x14ac:dyDescent="0.2">
      <c r="E159" s="124"/>
    </row>
    <row r="160" spans="5:5" x14ac:dyDescent="0.2">
      <c r="E160" s="124"/>
    </row>
    <row r="161" spans="5:5" x14ac:dyDescent="0.2">
      <c r="E161" s="124"/>
    </row>
    <row r="162" spans="5:5" x14ac:dyDescent="0.2">
      <c r="E162" s="124"/>
    </row>
    <row r="163" spans="5:5" x14ac:dyDescent="0.2">
      <c r="E163" s="124"/>
    </row>
    <row r="164" spans="5:5" x14ac:dyDescent="0.2">
      <c r="E164" s="124"/>
    </row>
    <row r="165" spans="5:5" x14ac:dyDescent="0.2">
      <c r="E165" s="124"/>
    </row>
    <row r="166" spans="5:5" x14ac:dyDescent="0.2">
      <c r="E166" s="124"/>
    </row>
    <row r="167" spans="5:5" x14ac:dyDescent="0.2">
      <c r="E167" s="124"/>
    </row>
    <row r="168" spans="5:5" x14ac:dyDescent="0.2">
      <c r="E168" s="124"/>
    </row>
    <row r="169" spans="5:5" x14ac:dyDescent="0.2">
      <c r="E169" s="124"/>
    </row>
    <row r="170" spans="5:5" x14ac:dyDescent="0.2">
      <c r="E170" s="124"/>
    </row>
    <row r="171" spans="5:5" x14ac:dyDescent="0.2">
      <c r="E171" s="124"/>
    </row>
    <row r="172" spans="5:5" x14ac:dyDescent="0.2">
      <c r="E172" s="124"/>
    </row>
    <row r="173" spans="5:5" x14ac:dyDescent="0.2">
      <c r="E173" s="124"/>
    </row>
    <row r="174" spans="5:5" x14ac:dyDescent="0.2">
      <c r="E174" s="124"/>
    </row>
    <row r="175" spans="5:5" x14ac:dyDescent="0.2">
      <c r="E175" s="124"/>
    </row>
    <row r="176" spans="5:5" x14ac:dyDescent="0.2">
      <c r="E176" s="124"/>
    </row>
    <row r="177" spans="5:5" x14ac:dyDescent="0.2">
      <c r="E177" s="124"/>
    </row>
    <row r="178" spans="5:5" x14ac:dyDescent="0.2">
      <c r="E178" s="124"/>
    </row>
    <row r="179" spans="5:5" x14ac:dyDescent="0.2">
      <c r="E179" s="124"/>
    </row>
    <row r="180" spans="5:5" x14ac:dyDescent="0.2">
      <c r="E180" s="124"/>
    </row>
    <row r="181" spans="5:5" x14ac:dyDescent="0.2">
      <c r="E181" s="124"/>
    </row>
    <row r="182" spans="5:5" x14ac:dyDescent="0.2">
      <c r="E182" s="124"/>
    </row>
    <row r="183" spans="5:5" x14ac:dyDescent="0.2">
      <c r="E183" s="124"/>
    </row>
    <row r="184" spans="5:5" x14ac:dyDescent="0.2">
      <c r="E184" s="124"/>
    </row>
    <row r="185" spans="5:5" x14ac:dyDescent="0.2">
      <c r="E185" s="124"/>
    </row>
    <row r="186" spans="5:5" x14ac:dyDescent="0.2">
      <c r="E186" s="124"/>
    </row>
    <row r="187" spans="5:5" x14ac:dyDescent="0.2">
      <c r="E187" s="124"/>
    </row>
    <row r="188" spans="5:5" x14ac:dyDescent="0.2">
      <c r="E188" s="124"/>
    </row>
    <row r="189" spans="5:5" x14ac:dyDescent="0.2">
      <c r="E189" s="124"/>
    </row>
    <row r="190" spans="5:5" x14ac:dyDescent="0.2">
      <c r="E190" s="124"/>
    </row>
    <row r="191" spans="5:5" x14ac:dyDescent="0.2">
      <c r="E191" s="124"/>
    </row>
    <row r="192" spans="5:5" x14ac:dyDescent="0.2">
      <c r="E192" s="124"/>
    </row>
    <row r="193" spans="5:5" x14ac:dyDescent="0.2">
      <c r="E193" s="124"/>
    </row>
    <row r="194" spans="5:5" x14ac:dyDescent="0.2">
      <c r="E194" s="124"/>
    </row>
    <row r="195" spans="5:5" x14ac:dyDescent="0.2">
      <c r="E195" s="124"/>
    </row>
    <row r="196" spans="5:5" x14ac:dyDescent="0.2">
      <c r="E196" s="124"/>
    </row>
    <row r="197" spans="5:5" x14ac:dyDescent="0.2">
      <c r="E197" s="124"/>
    </row>
    <row r="198" spans="5:5" x14ac:dyDescent="0.2">
      <c r="E198" s="124"/>
    </row>
    <row r="199" spans="5:5" x14ac:dyDescent="0.2">
      <c r="E199" s="124"/>
    </row>
    <row r="200" spans="5:5" x14ac:dyDescent="0.2">
      <c r="E200" s="124"/>
    </row>
    <row r="201" spans="5:5" x14ac:dyDescent="0.2">
      <c r="E201" s="124"/>
    </row>
    <row r="202" spans="5:5" x14ac:dyDescent="0.2">
      <c r="E202" s="124"/>
    </row>
    <row r="203" spans="5:5" x14ac:dyDescent="0.2">
      <c r="E203" s="124"/>
    </row>
    <row r="204" spans="5:5" x14ac:dyDescent="0.2">
      <c r="E204" s="124"/>
    </row>
    <row r="205" spans="5:5" x14ac:dyDescent="0.2">
      <c r="E205" s="124"/>
    </row>
    <row r="206" spans="5:5" x14ac:dyDescent="0.2">
      <c r="E206" s="124"/>
    </row>
    <row r="207" spans="5:5" x14ac:dyDescent="0.2">
      <c r="E207" s="124"/>
    </row>
    <row r="208" spans="5:5" x14ac:dyDescent="0.2">
      <c r="E208" s="124"/>
    </row>
    <row r="209" spans="5:5" x14ac:dyDescent="0.2">
      <c r="E209" s="124"/>
    </row>
    <row r="210" spans="5:5" x14ac:dyDescent="0.2">
      <c r="E210" s="124"/>
    </row>
    <row r="211" spans="5:5" x14ac:dyDescent="0.2">
      <c r="E211" s="124"/>
    </row>
    <row r="212" spans="5:5" x14ac:dyDescent="0.2">
      <c r="E212" s="124"/>
    </row>
    <row r="213" spans="5:5" x14ac:dyDescent="0.2">
      <c r="E213" s="124"/>
    </row>
    <row r="214" spans="5:5" x14ac:dyDescent="0.2">
      <c r="E214" s="124"/>
    </row>
    <row r="215" spans="5:5" x14ac:dyDescent="0.2">
      <c r="E215" s="124"/>
    </row>
    <row r="216" spans="5:5" x14ac:dyDescent="0.2">
      <c r="E216" s="124"/>
    </row>
    <row r="217" spans="5:5" x14ac:dyDescent="0.2">
      <c r="E217" s="124"/>
    </row>
    <row r="218" spans="5:5" x14ac:dyDescent="0.2">
      <c r="E218" s="124"/>
    </row>
    <row r="219" spans="5:5" x14ac:dyDescent="0.2">
      <c r="E219" s="124"/>
    </row>
    <row r="220" spans="5:5" x14ac:dyDescent="0.2">
      <c r="E220" s="124"/>
    </row>
    <row r="221" spans="5:5" x14ac:dyDescent="0.2">
      <c r="E221" s="124"/>
    </row>
    <row r="222" spans="5:5" x14ac:dyDescent="0.2">
      <c r="E222" s="124"/>
    </row>
    <row r="223" spans="5:5" x14ac:dyDescent="0.2">
      <c r="E223" s="124"/>
    </row>
    <row r="224" spans="5:5" x14ac:dyDescent="0.2">
      <c r="E224" s="124"/>
    </row>
    <row r="225" spans="5:5" x14ac:dyDescent="0.2">
      <c r="E225" s="124"/>
    </row>
    <row r="226" spans="5:5" x14ac:dyDescent="0.2">
      <c r="E226" s="124"/>
    </row>
    <row r="227" spans="5:5" x14ac:dyDescent="0.2">
      <c r="E227" s="124"/>
    </row>
    <row r="228" spans="5:5" x14ac:dyDescent="0.2">
      <c r="E228" s="124"/>
    </row>
    <row r="229" spans="5:5" x14ac:dyDescent="0.2">
      <c r="E229" s="124"/>
    </row>
    <row r="230" spans="5:5" x14ac:dyDescent="0.2">
      <c r="E230" s="124"/>
    </row>
    <row r="231" spans="5:5" x14ac:dyDescent="0.2">
      <c r="E231" s="124"/>
    </row>
    <row r="232" spans="5:5" x14ac:dyDescent="0.2">
      <c r="E232" s="124"/>
    </row>
    <row r="233" spans="5:5" x14ac:dyDescent="0.2">
      <c r="E233" s="124"/>
    </row>
    <row r="234" spans="5:5" x14ac:dyDescent="0.2">
      <c r="E234" s="124"/>
    </row>
    <row r="235" spans="5:5" x14ac:dyDescent="0.2">
      <c r="E235" s="124"/>
    </row>
    <row r="236" spans="5:5" x14ac:dyDescent="0.2">
      <c r="E236" s="124"/>
    </row>
    <row r="237" spans="5:5" x14ac:dyDescent="0.2">
      <c r="E237" s="124"/>
    </row>
    <row r="238" spans="5:5" x14ac:dyDescent="0.2">
      <c r="E238" s="124"/>
    </row>
    <row r="239" spans="5:5" x14ac:dyDescent="0.2">
      <c r="E239" s="124"/>
    </row>
    <row r="240" spans="5:5" x14ac:dyDescent="0.2">
      <c r="E240" s="124"/>
    </row>
    <row r="241" spans="5:5" x14ac:dyDescent="0.2">
      <c r="E241" s="124"/>
    </row>
    <row r="242" spans="5:5" x14ac:dyDescent="0.2">
      <c r="E242" s="124"/>
    </row>
    <row r="243" spans="5:5" x14ac:dyDescent="0.2">
      <c r="E243" s="124"/>
    </row>
    <row r="244" spans="5:5" x14ac:dyDescent="0.2">
      <c r="E244" s="124"/>
    </row>
    <row r="245" spans="5:5" x14ac:dyDescent="0.2">
      <c r="E245" s="124"/>
    </row>
    <row r="246" spans="5:5" x14ac:dyDescent="0.2">
      <c r="E246" s="124"/>
    </row>
    <row r="247" spans="5:5" x14ac:dyDescent="0.2">
      <c r="E247" s="124"/>
    </row>
    <row r="248" spans="5:5" x14ac:dyDescent="0.2">
      <c r="E248" s="124"/>
    </row>
    <row r="249" spans="5:5" x14ac:dyDescent="0.2">
      <c r="E249" s="124"/>
    </row>
    <row r="250" spans="5:5" x14ac:dyDescent="0.2">
      <c r="E250" s="124"/>
    </row>
    <row r="251" spans="5:5" x14ac:dyDescent="0.2">
      <c r="E251" s="124"/>
    </row>
    <row r="252" spans="5:5" x14ac:dyDescent="0.2">
      <c r="E252" s="124"/>
    </row>
    <row r="253" spans="5:5" x14ac:dyDescent="0.2">
      <c r="E253" s="124"/>
    </row>
    <row r="254" spans="5:5" x14ac:dyDescent="0.2">
      <c r="E254" s="124"/>
    </row>
    <row r="255" spans="5:5" x14ac:dyDescent="0.2">
      <c r="E255" s="124"/>
    </row>
    <row r="256" spans="5:5" x14ac:dyDescent="0.2">
      <c r="E256" s="124"/>
    </row>
    <row r="257" spans="5:5" x14ac:dyDescent="0.2">
      <c r="E257" s="124"/>
    </row>
    <row r="258" spans="5:5" x14ac:dyDescent="0.2">
      <c r="E258" s="124"/>
    </row>
    <row r="259" spans="5:5" x14ac:dyDescent="0.2">
      <c r="E259" s="124"/>
    </row>
    <row r="260" spans="5:5" x14ac:dyDescent="0.2">
      <c r="E260" s="124"/>
    </row>
    <row r="261" spans="5:5" x14ac:dyDescent="0.2">
      <c r="E261" s="124"/>
    </row>
    <row r="262" spans="5:5" x14ac:dyDescent="0.2">
      <c r="E262" s="124"/>
    </row>
    <row r="263" spans="5:5" x14ac:dyDescent="0.2">
      <c r="E263" s="124"/>
    </row>
    <row r="264" spans="5:5" x14ac:dyDescent="0.2">
      <c r="E264" s="124"/>
    </row>
    <row r="265" spans="5:5" x14ac:dyDescent="0.2">
      <c r="E265" s="124"/>
    </row>
    <row r="266" spans="5:5" x14ac:dyDescent="0.2">
      <c r="E266" s="124"/>
    </row>
    <row r="267" spans="5:5" x14ac:dyDescent="0.2">
      <c r="E267" s="124"/>
    </row>
    <row r="268" spans="5:5" x14ac:dyDescent="0.2">
      <c r="E268" s="124"/>
    </row>
    <row r="269" spans="5:5" x14ac:dyDescent="0.2">
      <c r="E269" s="124"/>
    </row>
    <row r="270" spans="5:5" x14ac:dyDescent="0.2">
      <c r="E270" s="124"/>
    </row>
    <row r="271" spans="5:5" x14ac:dyDescent="0.2">
      <c r="E271" s="124"/>
    </row>
    <row r="272" spans="5:5" x14ac:dyDescent="0.2">
      <c r="E272" s="124"/>
    </row>
    <row r="273" spans="5:5" x14ac:dyDescent="0.2">
      <c r="E273" s="124"/>
    </row>
    <row r="274" spans="5:5" x14ac:dyDescent="0.2">
      <c r="E274" s="124"/>
    </row>
    <row r="275" spans="5:5" x14ac:dyDescent="0.2">
      <c r="E275" s="124"/>
    </row>
    <row r="276" spans="5:5" x14ac:dyDescent="0.2">
      <c r="E276" s="124"/>
    </row>
    <row r="277" spans="5:5" x14ac:dyDescent="0.2">
      <c r="E277" s="124"/>
    </row>
    <row r="278" spans="5:5" x14ac:dyDescent="0.2">
      <c r="E278" s="124"/>
    </row>
    <row r="279" spans="5:5" x14ac:dyDescent="0.2">
      <c r="E279" s="124"/>
    </row>
    <row r="280" spans="5:5" x14ac:dyDescent="0.2">
      <c r="E280" s="124"/>
    </row>
    <row r="281" spans="5:5" x14ac:dyDescent="0.2">
      <c r="E281" s="124"/>
    </row>
    <row r="282" spans="5:5" x14ac:dyDescent="0.2">
      <c r="E282" s="124"/>
    </row>
    <row r="283" spans="5:5" x14ac:dyDescent="0.2">
      <c r="E283" s="124"/>
    </row>
    <row r="284" spans="5:5" x14ac:dyDescent="0.2">
      <c r="E284" s="124"/>
    </row>
    <row r="285" spans="5:5" x14ac:dyDescent="0.2">
      <c r="E285" s="124"/>
    </row>
    <row r="286" spans="5:5" x14ac:dyDescent="0.2">
      <c r="E286" s="124"/>
    </row>
    <row r="287" spans="5:5" x14ac:dyDescent="0.2">
      <c r="E287" s="124"/>
    </row>
    <row r="288" spans="5:5" x14ac:dyDescent="0.2">
      <c r="E288" s="124"/>
    </row>
    <row r="289" spans="5:5" x14ac:dyDescent="0.2">
      <c r="E289" s="124"/>
    </row>
    <row r="290" spans="5:5" x14ac:dyDescent="0.2">
      <c r="E290" s="124"/>
    </row>
    <row r="291" spans="5:5" x14ac:dyDescent="0.2">
      <c r="E291" s="124"/>
    </row>
    <row r="292" spans="5:5" x14ac:dyDescent="0.2">
      <c r="E292" s="124"/>
    </row>
    <row r="293" spans="5:5" x14ac:dyDescent="0.2">
      <c r="E293" s="124"/>
    </row>
    <row r="294" spans="5:5" x14ac:dyDescent="0.2">
      <c r="E294" s="124"/>
    </row>
    <row r="295" spans="5:5" x14ac:dyDescent="0.2">
      <c r="E295" s="124"/>
    </row>
    <row r="296" spans="5:5" x14ac:dyDescent="0.2">
      <c r="E296" s="124"/>
    </row>
    <row r="297" spans="5:5" x14ac:dyDescent="0.2">
      <c r="E297" s="124"/>
    </row>
    <row r="298" spans="5:5" x14ac:dyDescent="0.2">
      <c r="E298" s="124"/>
    </row>
    <row r="299" spans="5:5" x14ac:dyDescent="0.2">
      <c r="E299" s="124"/>
    </row>
    <row r="300" spans="5:5" x14ac:dyDescent="0.2">
      <c r="E300" s="124"/>
    </row>
    <row r="301" spans="5:5" x14ac:dyDescent="0.2">
      <c r="E301" s="124"/>
    </row>
    <row r="302" spans="5:5" x14ac:dyDescent="0.2">
      <c r="E302" s="124"/>
    </row>
    <row r="303" spans="5:5" x14ac:dyDescent="0.2">
      <c r="E303" s="124"/>
    </row>
    <row r="304" spans="5:5" x14ac:dyDescent="0.2">
      <c r="E304" s="124"/>
    </row>
    <row r="305" spans="5:5" x14ac:dyDescent="0.2">
      <c r="E305" s="124"/>
    </row>
    <row r="306" spans="5:5" x14ac:dyDescent="0.2">
      <c r="E306" s="124"/>
    </row>
    <row r="307" spans="5:5" x14ac:dyDescent="0.2">
      <c r="E307" s="124"/>
    </row>
    <row r="308" spans="5:5" x14ac:dyDescent="0.2">
      <c r="E308" s="124"/>
    </row>
    <row r="309" spans="5:5" x14ac:dyDescent="0.2">
      <c r="E309" s="124"/>
    </row>
    <row r="310" spans="5:5" x14ac:dyDescent="0.2">
      <c r="E310" s="124"/>
    </row>
    <row r="311" spans="5:5" x14ac:dyDescent="0.2">
      <c r="E311" s="124"/>
    </row>
  </sheetData>
  <sheetProtection algorithmName="SHA-512" hashValue="5jeIYv0B7osIiU8DhoZiE89L5vp4Lcm6RBzN+qSg37F22ZvlRSR3JIwin4ZELKr2md5V+JfPrVJwWrGKLcToeA==" saltValue="BT4CZQqS0Wku9MLnM8kx1g==" spinCount="100000" sheet="1" objects="1" scenarios="1" formatCells="0" formatColumns="0" formatRows="0"/>
  <mergeCells count="8">
    <mergeCell ref="A23:A25"/>
    <mergeCell ref="A4:E4"/>
    <mergeCell ref="A15:A19"/>
    <mergeCell ref="L4:O4"/>
    <mergeCell ref="Q4:U4"/>
    <mergeCell ref="A6:A14"/>
    <mergeCell ref="H4:J4"/>
    <mergeCell ref="A20:A22"/>
  </mergeCells>
  <conditionalFormatting sqref="T6">
    <cfRule type="cellIs" dxfId="139" priority="29" operator="lessThan">
      <formula>0</formula>
    </cfRule>
    <cfRule type="cellIs" dxfId="138" priority="30" operator="greaterThan">
      <formula>0.01</formula>
    </cfRule>
  </conditionalFormatting>
  <conditionalFormatting sqref="T7:T12">
    <cfRule type="cellIs" dxfId="137" priority="27" operator="lessThan">
      <formula>0</formula>
    </cfRule>
    <cfRule type="cellIs" dxfId="136" priority="28" operator="greaterThan">
      <formula>0.01</formula>
    </cfRule>
  </conditionalFormatting>
  <conditionalFormatting sqref="N6">
    <cfRule type="cellIs" dxfId="135" priority="25" operator="lessThan">
      <formula>0</formula>
    </cfRule>
    <cfRule type="cellIs" dxfId="134" priority="26" operator="greaterThan">
      <formula>0.01</formula>
    </cfRule>
  </conditionalFormatting>
  <conditionalFormatting sqref="N14:N17">
    <cfRule type="cellIs" dxfId="133" priority="19" operator="lessThan">
      <formula>0</formula>
    </cfRule>
    <cfRule type="cellIs" dxfId="132" priority="20" operator="greaterThan">
      <formula>0.01</formula>
    </cfRule>
  </conditionalFormatting>
  <conditionalFormatting sqref="N17:N18">
    <cfRule type="cellIs" dxfId="131" priority="17" operator="lessThan">
      <formula>0</formula>
    </cfRule>
    <cfRule type="cellIs" dxfId="130" priority="18" operator="greaterThan">
      <formula>0.01</formula>
    </cfRule>
  </conditionalFormatting>
  <conditionalFormatting sqref="N19">
    <cfRule type="cellIs" dxfId="129" priority="15" operator="lessThan">
      <formula>0</formula>
    </cfRule>
    <cfRule type="cellIs" dxfId="128" priority="16" operator="greaterThan">
      <formula>0.01</formula>
    </cfRule>
  </conditionalFormatting>
  <conditionalFormatting sqref="N20:N24">
    <cfRule type="cellIs" dxfId="127" priority="13" operator="lessThan">
      <formula>0</formula>
    </cfRule>
    <cfRule type="cellIs" dxfId="126" priority="14" operator="greaterThan">
      <formula>0.01</formula>
    </cfRule>
  </conditionalFormatting>
  <conditionalFormatting sqref="N25:N26">
    <cfRule type="cellIs" dxfId="125" priority="11" operator="lessThan">
      <formula>0</formula>
    </cfRule>
    <cfRule type="cellIs" dxfId="124" priority="12" operator="greaterThan">
      <formula>0.01</formula>
    </cfRule>
  </conditionalFormatting>
  <conditionalFormatting sqref="T13">
    <cfRule type="cellIs" dxfId="123" priority="9" operator="lessThan">
      <formula>0</formula>
    </cfRule>
    <cfRule type="cellIs" dxfId="122" priority="10" operator="greaterThan">
      <formula>0.01</formula>
    </cfRule>
  </conditionalFormatting>
  <conditionalFormatting sqref="T14:T19">
    <cfRule type="cellIs" dxfId="121" priority="7" operator="lessThan">
      <formula>0</formula>
    </cfRule>
    <cfRule type="cellIs" dxfId="120" priority="8" operator="greaterThan">
      <formula>0.01</formula>
    </cfRule>
  </conditionalFormatting>
  <conditionalFormatting sqref="T20">
    <cfRule type="cellIs" dxfId="119" priority="5" operator="lessThan">
      <formula>0</formula>
    </cfRule>
    <cfRule type="cellIs" dxfId="118" priority="6" operator="greaterThan">
      <formula>0.01</formula>
    </cfRule>
  </conditionalFormatting>
  <conditionalFormatting sqref="T21:T26">
    <cfRule type="cellIs" dxfId="117" priority="3" operator="lessThan">
      <formula>0</formula>
    </cfRule>
    <cfRule type="cellIs" dxfId="116" priority="4" operator="greaterThan">
      <formula>0.01</formula>
    </cfRule>
  </conditionalFormatting>
  <conditionalFormatting sqref="N7:N13">
    <cfRule type="cellIs" dxfId="115" priority="1" operator="lessThan">
      <formula>0</formula>
    </cfRule>
    <cfRule type="cellIs" dxfId="114" priority="2" operator="greaterThan">
      <formula>0.01</formula>
    </cfRule>
  </conditionalFormatting>
  <dataValidations count="4">
    <dataValidation type="list" allowBlank="1" showInputMessage="1" showErrorMessage="1" sqref="Q6:Q26">
      <formula1>"מאשר, מאשר חלקי"</formula1>
    </dataValidation>
    <dataValidation type="list" allowBlank="1" showInputMessage="1" showErrorMessage="1" sqref="I6:I26">
      <formula1>"שמיש-אך נדרש עוד, בלוי-נדרש להחליף"</formula1>
    </dataValidation>
    <dataValidation type="list" allowBlank="1" showInputMessage="1" showErrorMessage="1" sqref="U1">
      <formula1>"1,2,3,4"</formula1>
    </dataValidation>
    <dataValidation type="list" allowBlank="1" showInputMessage="1" showErrorMessage="1" errorTitle="שימו לב" error="ניתן להגיש בקשה רק עד 4 כיתות" sqref="O1">
      <formula1>"1,2,3,4"</formula1>
    </dataValidation>
  </dataValidations>
  <pageMargins left="0.7" right="0.7" top="0.75" bottom="0.75" header="0.3" footer="0.3"/>
  <pageSetup paperSize="9" scale="94" orientation="portrait"/>
  <colBreaks count="1" manualBreakCount="1">
    <brk id="5" max="28" man="1"/>
  </colBreaks>
  <ignoredErrors>
    <ignoredError sqref="R6:R12 R15:R2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3"/>
  <sheetViews>
    <sheetView showGridLines="0" rightToLeft="1" zoomScaleNormal="100" workbookViewId="0">
      <pane ySplit="4" topLeftCell="A50" activePane="bottomLeft" state="frozen"/>
      <selection pane="bottomLeft" activeCell="D6" sqref="D6"/>
    </sheetView>
  </sheetViews>
  <sheetFormatPr defaultRowHeight="14.25" x14ac:dyDescent="0.2"/>
  <cols>
    <col min="2" max="2" width="25.5" bestFit="1" customWidth="1"/>
    <col min="4" max="4" width="9.875" bestFit="1" customWidth="1"/>
    <col min="12" max="12" width="10.875" bestFit="1" customWidth="1"/>
  </cols>
  <sheetData>
    <row r="2" spans="1:4" ht="18" x14ac:dyDescent="0.25">
      <c r="B2" s="8" t="s">
        <v>0</v>
      </c>
    </row>
    <row r="3" spans="1:4" ht="18" x14ac:dyDescent="0.25">
      <c r="B3" s="9">
        <v>42036</v>
      </c>
    </row>
    <row r="5" spans="1:4" ht="15" x14ac:dyDescent="0.25">
      <c r="D5" s="1"/>
    </row>
    <row r="6" spans="1:4" ht="15.75" x14ac:dyDescent="0.2">
      <c r="A6" s="5" t="s">
        <v>1</v>
      </c>
    </row>
    <row r="7" spans="1:4" ht="15.75" x14ac:dyDescent="0.2">
      <c r="A7" s="2"/>
    </row>
    <row r="8" spans="1:4" ht="15" x14ac:dyDescent="0.2">
      <c r="A8" s="6" t="s">
        <v>32</v>
      </c>
    </row>
    <row r="9" spans="1:4" ht="15" x14ac:dyDescent="0.2">
      <c r="A9" s="6" t="s">
        <v>33</v>
      </c>
    </row>
    <row r="10" spans="1:4" ht="15" x14ac:dyDescent="0.2">
      <c r="A10" s="6" t="s">
        <v>2</v>
      </c>
    </row>
    <row r="11" spans="1:4" ht="15" x14ac:dyDescent="0.2">
      <c r="A11" s="6" t="s">
        <v>34</v>
      </c>
    </row>
    <row r="12" spans="1:4" ht="15" x14ac:dyDescent="0.2">
      <c r="A12" s="6" t="s">
        <v>35</v>
      </c>
    </row>
    <row r="13" spans="1:4" ht="15" x14ac:dyDescent="0.2">
      <c r="A13" s="6" t="s">
        <v>3</v>
      </c>
    </row>
    <row r="14" spans="1:4" ht="15" x14ac:dyDescent="0.2">
      <c r="A14" s="6" t="s">
        <v>4</v>
      </c>
    </row>
    <row r="15" spans="1:4" ht="15" x14ac:dyDescent="0.2">
      <c r="A15" s="6"/>
    </row>
    <row r="16" spans="1:4" ht="15.75" x14ac:dyDescent="0.2">
      <c r="A16" s="5" t="s">
        <v>5</v>
      </c>
    </row>
    <row r="17" spans="1:12" ht="15.75" x14ac:dyDescent="0.2">
      <c r="A17" s="2"/>
    </row>
    <row r="18" spans="1:12" ht="15" x14ac:dyDescent="0.2">
      <c r="A18" s="6" t="s">
        <v>6</v>
      </c>
    </row>
    <row r="19" spans="1:12" ht="15" x14ac:dyDescent="0.2">
      <c r="A19" s="6" t="s">
        <v>7</v>
      </c>
    </row>
    <row r="20" spans="1:12" ht="15" x14ac:dyDescent="0.2">
      <c r="A20" s="6" t="s">
        <v>8</v>
      </c>
    </row>
    <row r="21" spans="1:12" ht="15" x14ac:dyDescent="0.2">
      <c r="A21" s="6" t="s">
        <v>9</v>
      </c>
    </row>
    <row r="22" spans="1:12" ht="15" x14ac:dyDescent="0.2">
      <c r="A22" s="6" t="s">
        <v>10</v>
      </c>
    </row>
    <row r="23" spans="1:12" ht="15" x14ac:dyDescent="0.2">
      <c r="A23" s="6" t="s">
        <v>11</v>
      </c>
    </row>
    <row r="24" spans="1:12" ht="15" x14ac:dyDescent="0.2">
      <c r="A24" s="6" t="s">
        <v>12</v>
      </c>
    </row>
    <row r="25" spans="1:12" ht="15" x14ac:dyDescent="0.2">
      <c r="A25" s="6" t="s">
        <v>13</v>
      </c>
    </row>
    <row r="26" spans="1:12" ht="15" x14ac:dyDescent="0.2">
      <c r="A26" s="6"/>
      <c r="L26" s="10"/>
    </row>
    <row r="27" spans="1:12" ht="15.75" x14ac:dyDescent="0.2">
      <c r="A27" s="5" t="s">
        <v>14</v>
      </c>
    </row>
    <row r="28" spans="1:12" ht="15.75" x14ac:dyDescent="0.2">
      <c r="A28" s="2"/>
    </row>
    <row r="29" spans="1:12" ht="15" x14ac:dyDescent="0.2">
      <c r="A29" s="6" t="s">
        <v>15</v>
      </c>
    </row>
    <row r="30" spans="1:12" ht="15" x14ac:dyDescent="0.2">
      <c r="A30" s="4" t="s">
        <v>16</v>
      </c>
    </row>
    <row r="31" spans="1:12" ht="15" x14ac:dyDescent="0.2">
      <c r="A31" s="4" t="s">
        <v>17</v>
      </c>
    </row>
    <row r="32" spans="1:12" ht="15" x14ac:dyDescent="0.2">
      <c r="A32" s="4" t="s">
        <v>18</v>
      </c>
    </row>
    <row r="33" spans="1:1" ht="15" x14ac:dyDescent="0.2">
      <c r="A33" s="4" t="s">
        <v>19</v>
      </c>
    </row>
    <row r="34" spans="1:1" ht="15" x14ac:dyDescent="0.2">
      <c r="A34" s="6" t="s">
        <v>20</v>
      </c>
    </row>
    <row r="35" spans="1:1" ht="15" x14ac:dyDescent="0.2">
      <c r="A35" s="4" t="s">
        <v>196</v>
      </c>
    </row>
    <row r="36" spans="1:1" ht="15" x14ac:dyDescent="0.2">
      <c r="A36" s="4" t="s">
        <v>197</v>
      </c>
    </row>
    <row r="37" spans="1:1" ht="15" x14ac:dyDescent="0.2">
      <c r="A37" s="6" t="s">
        <v>38</v>
      </c>
    </row>
    <row r="38" spans="1:1" x14ac:dyDescent="0.2">
      <c r="A38" s="11" t="s">
        <v>37</v>
      </c>
    </row>
    <row r="39" spans="1:1" x14ac:dyDescent="0.2">
      <c r="A39" s="11"/>
    </row>
    <row r="40" spans="1:1" ht="15.75" x14ac:dyDescent="0.2">
      <c r="A40" s="5" t="s">
        <v>21</v>
      </c>
    </row>
    <row r="41" spans="1:1" ht="15.75" x14ac:dyDescent="0.2">
      <c r="A41" s="2"/>
    </row>
    <row r="42" spans="1:1" ht="15" x14ac:dyDescent="0.2">
      <c r="A42" s="6" t="s">
        <v>22</v>
      </c>
    </row>
    <row r="43" spans="1:1" ht="15" x14ac:dyDescent="0.2">
      <c r="A43" s="6" t="s">
        <v>23</v>
      </c>
    </row>
    <row r="44" spans="1:1" ht="15" x14ac:dyDescent="0.2">
      <c r="A44" s="6" t="s">
        <v>24</v>
      </c>
    </row>
    <row r="45" spans="1:1" ht="15" x14ac:dyDescent="0.2">
      <c r="A45" s="6" t="s">
        <v>25</v>
      </c>
    </row>
    <row r="46" spans="1:1" ht="15" x14ac:dyDescent="0.2">
      <c r="A46" s="6" t="s">
        <v>26</v>
      </c>
    </row>
    <row r="47" spans="1:1" ht="15" x14ac:dyDescent="0.2">
      <c r="A47" s="6" t="s">
        <v>27</v>
      </c>
    </row>
    <row r="48" spans="1:1" ht="15" x14ac:dyDescent="0.2">
      <c r="A48" s="6" t="s">
        <v>236</v>
      </c>
    </row>
    <row r="49" spans="1:4" ht="15" x14ac:dyDescent="0.2">
      <c r="A49" s="6" t="s">
        <v>237</v>
      </c>
    </row>
    <row r="50" spans="1:4" ht="15" x14ac:dyDescent="0.2">
      <c r="A50" s="6" t="s">
        <v>28</v>
      </c>
    </row>
    <row r="51" spans="1:4" x14ac:dyDescent="0.2">
      <c r="A51" s="7"/>
    </row>
    <row r="52" spans="1:4" x14ac:dyDescent="0.2">
      <c r="A52" s="7"/>
    </row>
    <row r="53" spans="1:4" s="3" customFormat="1" ht="15" x14ac:dyDescent="0.2">
      <c r="A53" s="6" t="s">
        <v>36</v>
      </c>
    </row>
    <row r="54" spans="1:4" s="3" customFormat="1" ht="15" x14ac:dyDescent="0.2">
      <c r="A54" s="6" t="s">
        <v>29</v>
      </c>
    </row>
    <row r="55" spans="1:4" s="3" customFormat="1" ht="15" x14ac:dyDescent="0.2">
      <c r="A55" s="6" t="s">
        <v>30</v>
      </c>
    </row>
    <row r="56" spans="1:4" s="3" customFormat="1" ht="15" x14ac:dyDescent="0.2">
      <c r="A56" s="6" t="s">
        <v>31</v>
      </c>
    </row>
    <row r="58" spans="1:4" ht="15.75" thickBot="1" x14ac:dyDescent="0.3">
      <c r="A58" s="12" t="s">
        <v>142</v>
      </c>
    </row>
    <row r="59" spans="1:4" ht="33" customHeight="1" x14ac:dyDescent="0.25">
      <c r="A59" s="307" t="s">
        <v>143</v>
      </c>
      <c r="B59" s="308"/>
      <c r="C59" s="15" t="s">
        <v>146</v>
      </c>
      <c r="D59" s="16" t="s">
        <v>147</v>
      </c>
    </row>
    <row r="60" spans="1:4" x14ac:dyDescent="0.2">
      <c r="A60" s="309" t="s">
        <v>145</v>
      </c>
      <c r="B60" s="13" t="s">
        <v>44</v>
      </c>
      <c r="C60" s="13" t="s">
        <v>148</v>
      </c>
      <c r="D60" s="310">
        <f>'ציוד כללי'!E19</f>
        <v>26300</v>
      </c>
    </row>
    <row r="61" spans="1:4" x14ac:dyDescent="0.2">
      <c r="A61" s="309"/>
      <c r="B61" s="13" t="s">
        <v>46</v>
      </c>
      <c r="C61" s="13" t="s">
        <v>148</v>
      </c>
      <c r="D61" s="311"/>
    </row>
    <row r="62" spans="1:4" x14ac:dyDescent="0.2">
      <c r="A62" s="309"/>
      <c r="B62" s="13" t="s">
        <v>49</v>
      </c>
      <c r="C62" s="13" t="s">
        <v>148</v>
      </c>
      <c r="D62" s="311"/>
    </row>
    <row r="63" spans="1:4" x14ac:dyDescent="0.2">
      <c r="A63" s="309"/>
      <c r="B63" s="13" t="s">
        <v>144</v>
      </c>
      <c r="C63" s="13" t="s">
        <v>148</v>
      </c>
      <c r="D63" s="312"/>
    </row>
    <row r="64" spans="1:4" x14ac:dyDescent="0.2">
      <c r="A64" s="313" t="s">
        <v>149</v>
      </c>
      <c r="B64" s="13" t="s">
        <v>150</v>
      </c>
      <c r="C64" s="13" t="s">
        <v>152</v>
      </c>
      <c r="D64" s="17" t="e">
        <f>'ציוד כללי'!#REF!</f>
        <v>#REF!</v>
      </c>
    </row>
    <row r="65" spans="1:6" x14ac:dyDescent="0.2">
      <c r="A65" s="314"/>
      <c r="B65" s="13" t="s">
        <v>151</v>
      </c>
      <c r="C65" s="13" t="s">
        <v>153</v>
      </c>
      <c r="D65" s="17" t="e">
        <f>'ציוד כללי'!#REF!</f>
        <v>#REF!</v>
      </c>
    </row>
    <row r="66" spans="1:6" ht="15" thickBot="1" x14ac:dyDescent="0.25">
      <c r="A66" s="313" t="s">
        <v>154</v>
      </c>
      <c r="B66" s="13" t="s">
        <v>155</v>
      </c>
      <c r="C66" s="13" t="s">
        <v>158</v>
      </c>
      <c r="D66" s="17">
        <f>פיזיותרפיה!E30</f>
        <v>31800</v>
      </c>
    </row>
    <row r="67" spans="1:6" ht="15" thickBot="1" x14ac:dyDescent="0.25">
      <c r="A67" s="315"/>
      <c r="B67" s="13" t="s">
        <v>156</v>
      </c>
      <c r="C67" s="13" t="s">
        <v>159</v>
      </c>
      <c r="D67" s="17" t="e">
        <f>פיזיותרפיה!#REF!</f>
        <v>#REF!</v>
      </c>
      <c r="F67" s="14"/>
    </row>
    <row r="68" spans="1:6" x14ac:dyDescent="0.2">
      <c r="A68" s="314"/>
      <c r="B68" s="13" t="s">
        <v>157</v>
      </c>
      <c r="C68" s="13" t="s">
        <v>160</v>
      </c>
      <c r="D68" s="17" t="e">
        <f>פיזיותרפיה!#REF!</f>
        <v>#REF!</v>
      </c>
    </row>
    <row r="69" spans="1:6" x14ac:dyDescent="0.2">
      <c r="A69" s="316" t="s">
        <v>161</v>
      </c>
      <c r="B69" s="317"/>
      <c r="C69" s="13" t="s">
        <v>162</v>
      </c>
      <c r="D69" s="17" t="e">
        <f>חצר!#REF!</f>
        <v>#REF!</v>
      </c>
    </row>
    <row r="70" spans="1:6" x14ac:dyDescent="0.2">
      <c r="A70" s="305" t="s">
        <v>136</v>
      </c>
      <c r="B70" s="13" t="s">
        <v>163</v>
      </c>
      <c r="C70" s="13" t="s">
        <v>165</v>
      </c>
      <c r="D70" s="17" t="e">
        <f>חצר!#REF!</f>
        <v>#REF!</v>
      </c>
    </row>
    <row r="71" spans="1:6" x14ac:dyDescent="0.2">
      <c r="A71" s="305"/>
      <c r="B71" s="13" t="s">
        <v>164</v>
      </c>
      <c r="C71" s="13" t="s">
        <v>166</v>
      </c>
      <c r="D71" s="17" t="e">
        <f>חצר!#REF!</f>
        <v>#REF!</v>
      </c>
    </row>
    <row r="72" spans="1:6" x14ac:dyDescent="0.2">
      <c r="A72" s="305" t="s">
        <v>135</v>
      </c>
      <c r="B72" s="13" t="s">
        <v>163</v>
      </c>
      <c r="C72" s="13" t="s">
        <v>165</v>
      </c>
      <c r="D72" s="17" t="e">
        <f>חצר!#REF!</f>
        <v>#REF!</v>
      </c>
    </row>
    <row r="73" spans="1:6" ht="15" thickBot="1" x14ac:dyDescent="0.25">
      <c r="A73" s="306"/>
      <c r="B73" s="18" t="s">
        <v>164</v>
      </c>
      <c r="C73" s="18" t="s">
        <v>166</v>
      </c>
      <c r="D73" s="19" t="e">
        <f>חצר!#REF!</f>
        <v>#REF!</v>
      </c>
    </row>
  </sheetData>
  <mergeCells count="8">
    <mergeCell ref="A72:A73"/>
    <mergeCell ref="A59:B59"/>
    <mergeCell ref="A60:A63"/>
    <mergeCell ref="D60:D63"/>
    <mergeCell ref="A64:A65"/>
    <mergeCell ref="A66:A68"/>
    <mergeCell ref="A69:B69"/>
    <mergeCell ref="A70:A71"/>
  </mergeCells>
  <hyperlinks>
    <hyperlink ref="A10" location="_ftn1" display="_ftn1"/>
    <hyperlink ref="A14" location="_ftn2" display="_ftn2"/>
    <hyperlink ref="A21" location="_ftn3" display="_ftn3"/>
    <hyperlink ref="A46" location="_ftn4" display="_ftn4"/>
    <hyperlink ref="A54" location="_ftnref2" display="_ftnref2"/>
    <hyperlink ref="A55" location="_ftnref3" display="_ftnref3"/>
    <hyperlink ref="A56" location="_ftnref4" display="_ftnref4"/>
  </hyperlinks>
  <pageMargins left="0.7" right="0.7" top="0.75" bottom="0.75" header="0.3" footer="0.3"/>
  <pageSetup paperSize="9" scale="78"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rightToLeft="1" zoomScale="75" zoomScaleNormal="75" workbookViewId="0">
      <pane ySplit="5" topLeftCell="A9" activePane="bottomLeft" state="frozen"/>
      <selection pane="bottomLeft" activeCell="P4" sqref="P4:T4"/>
    </sheetView>
  </sheetViews>
  <sheetFormatPr defaultRowHeight="14.25" x14ac:dyDescent="0.2"/>
  <cols>
    <col min="1" max="1" width="12.25" style="47" customWidth="1"/>
    <col min="2" max="2" width="36.125" style="47" customWidth="1"/>
    <col min="3" max="3" width="8.875" style="47" customWidth="1"/>
    <col min="4" max="4" width="8.875" style="77" customWidth="1"/>
    <col min="5" max="5" width="7.5" style="47" customWidth="1"/>
    <col min="6" max="6" width="2.375" style="47" customWidth="1"/>
    <col min="7" max="7" width="10" style="47" customWidth="1"/>
    <col min="8" max="8" width="16.5" style="47" customWidth="1"/>
    <col min="9" max="9" width="11.625" style="47" customWidth="1"/>
    <col min="10" max="10" width="4.875" style="47" customWidth="1"/>
    <col min="11" max="11" width="10" style="47" customWidth="1"/>
    <col min="12" max="13" width="9" style="47"/>
    <col min="14" max="14" width="9.75" style="47" customWidth="1"/>
    <col min="15" max="15" width="6" style="47" customWidth="1"/>
    <col min="16" max="16" width="13.375" style="47" customWidth="1"/>
    <col min="17" max="17" width="9" style="47" customWidth="1"/>
    <col min="18" max="16384" width="9" style="47"/>
  </cols>
  <sheetData>
    <row r="1" spans="1:24" ht="19.5" thickBot="1" x14ac:dyDescent="0.35">
      <c r="B1" s="117" t="s">
        <v>349</v>
      </c>
      <c r="C1" s="120"/>
      <c r="J1" s="162"/>
      <c r="K1" s="163"/>
      <c r="L1" s="163"/>
      <c r="M1" s="164" t="s">
        <v>272</v>
      </c>
      <c r="N1" s="55">
        <v>2</v>
      </c>
      <c r="O1" s="121"/>
      <c r="P1" s="121"/>
      <c r="S1" s="165" t="s">
        <v>274</v>
      </c>
      <c r="T1" s="56">
        <v>1</v>
      </c>
    </row>
    <row r="2" spans="1:24" ht="27.75" x14ac:dyDescent="0.4">
      <c r="A2" s="149" t="s">
        <v>277</v>
      </c>
      <c r="B2" s="96"/>
      <c r="D2" s="123"/>
      <c r="E2" s="124"/>
      <c r="G2" s="125"/>
      <c r="H2" s="125"/>
      <c r="I2" s="125"/>
      <c r="K2" s="125"/>
      <c r="L2" s="125"/>
      <c r="M2" s="125"/>
      <c r="O2" s="125"/>
      <c r="P2" s="125"/>
      <c r="Q2" s="125"/>
      <c r="R2" s="125"/>
      <c r="T2" s="122"/>
      <c r="U2" s="122"/>
      <c r="V2" s="122"/>
      <c r="W2" s="122"/>
      <c r="X2" s="122"/>
    </row>
    <row r="3" spans="1:24" ht="19.5" thickBot="1" x14ac:dyDescent="0.35">
      <c r="A3" s="126" t="s">
        <v>306</v>
      </c>
      <c r="D3" s="123"/>
      <c r="E3" s="124"/>
      <c r="G3" s="127"/>
      <c r="H3" s="127"/>
      <c r="I3" s="127"/>
      <c r="K3" s="127"/>
      <c r="L3" s="127"/>
      <c r="M3" s="127"/>
      <c r="O3" s="128"/>
      <c r="P3" s="127"/>
      <c r="Q3" s="127"/>
      <c r="R3" s="125"/>
      <c r="T3" s="122"/>
      <c r="U3" s="122"/>
      <c r="V3" s="122"/>
      <c r="W3" s="122"/>
      <c r="X3" s="122"/>
    </row>
    <row r="4" spans="1:24" ht="27.75" x14ac:dyDescent="0.4">
      <c r="A4" s="299" t="s">
        <v>278</v>
      </c>
      <c r="B4" s="300"/>
      <c r="C4" s="300"/>
      <c r="D4" s="300"/>
      <c r="E4" s="301"/>
      <c r="F4" s="78"/>
      <c r="G4" s="299" t="s">
        <v>299</v>
      </c>
      <c r="H4" s="300"/>
      <c r="I4" s="301"/>
      <c r="J4" s="97"/>
      <c r="K4" s="299" t="s">
        <v>275</v>
      </c>
      <c r="L4" s="300"/>
      <c r="M4" s="300"/>
      <c r="N4" s="301"/>
      <c r="O4" s="97"/>
      <c r="P4" s="299" t="s">
        <v>273</v>
      </c>
      <c r="Q4" s="300"/>
      <c r="R4" s="300"/>
      <c r="S4" s="300"/>
      <c r="T4" s="301"/>
    </row>
    <row r="5" spans="1:24" ht="63" x14ac:dyDescent="0.25">
      <c r="A5" s="101" t="s">
        <v>79</v>
      </c>
      <c r="B5" s="98" t="s">
        <v>53</v>
      </c>
      <c r="C5" s="98" t="s">
        <v>167</v>
      </c>
      <c r="D5" s="98" t="s">
        <v>168</v>
      </c>
      <c r="E5" s="99" t="s">
        <v>173</v>
      </c>
      <c r="F5" s="66"/>
      <c r="G5" s="101" t="s">
        <v>302</v>
      </c>
      <c r="H5" s="98" t="s">
        <v>300</v>
      </c>
      <c r="I5" s="99" t="s">
        <v>301</v>
      </c>
      <c r="J5" s="179"/>
      <c r="K5" s="102" t="s">
        <v>276</v>
      </c>
      <c r="L5" s="103" t="s">
        <v>245</v>
      </c>
      <c r="M5" s="104" t="s">
        <v>246</v>
      </c>
      <c r="N5" s="99" t="s">
        <v>247</v>
      </c>
      <c r="O5" s="180"/>
      <c r="P5" s="102" t="s">
        <v>248</v>
      </c>
      <c r="Q5" s="103" t="s">
        <v>307</v>
      </c>
      <c r="R5" s="103" t="s">
        <v>341</v>
      </c>
      <c r="S5" s="98" t="s">
        <v>246</v>
      </c>
      <c r="T5" s="99" t="s">
        <v>250</v>
      </c>
    </row>
    <row r="6" spans="1:24" ht="18.75" x14ac:dyDescent="0.3">
      <c r="A6" s="329" t="s">
        <v>87</v>
      </c>
      <c r="B6" s="151" t="s">
        <v>80</v>
      </c>
      <c r="C6" s="171">
        <v>2</v>
      </c>
      <c r="D6" s="172">
        <v>700</v>
      </c>
      <c r="E6" s="173">
        <f>D6*C6</f>
        <v>1400</v>
      </c>
      <c r="F6" s="66"/>
      <c r="G6" s="45"/>
      <c r="H6" s="61"/>
      <c r="I6" s="166"/>
      <c r="J6" s="66"/>
      <c r="K6" s="45"/>
      <c r="L6" s="88">
        <f t="shared" ref="L6:L29" si="0">K6*D6</f>
        <v>0</v>
      </c>
      <c r="M6" s="89" t="str">
        <f>IF(L6=0,"",IF(OR(L6-$E6&gt;0,L6-$E6&lt;0), (L6-$E6)/$E6, ""))</f>
        <v/>
      </c>
      <c r="N6" s="44"/>
      <c r="O6" s="66"/>
      <c r="P6" s="46" t="s">
        <v>251</v>
      </c>
      <c r="Q6" s="43" t="str">
        <f t="shared" ref="Q6:Q12" si="1">IF(ISBLANK(K6), "", IF(P6="מאשר", K6, "נא למלא כמות מאושרת"))</f>
        <v/>
      </c>
      <c r="R6" s="88" t="str">
        <f t="shared" ref="R6:R29" si="2">IFERROR(Q6*D6,"")</f>
        <v/>
      </c>
      <c r="S6" s="89" t="str">
        <f>IFERROR(IF(R6=0,"",IF(OR(R6-$E6&gt;0,R6-$E6&lt;0), (R6-$E6)/$E6, "")),"")</f>
        <v/>
      </c>
      <c r="T6" s="44"/>
    </row>
    <row r="7" spans="1:24" ht="18.75" x14ac:dyDescent="0.3">
      <c r="A7" s="329"/>
      <c r="B7" s="151" t="s">
        <v>81</v>
      </c>
      <c r="C7" s="171">
        <v>2</v>
      </c>
      <c r="D7" s="172">
        <v>350</v>
      </c>
      <c r="E7" s="173">
        <f t="shared" ref="E7:E29" si="3">D7*C7</f>
        <v>700</v>
      </c>
      <c r="F7" s="66"/>
      <c r="G7" s="45"/>
      <c r="H7" s="61"/>
      <c r="I7" s="166"/>
      <c r="J7" s="66"/>
      <c r="K7" s="45"/>
      <c r="L7" s="88">
        <f t="shared" si="0"/>
        <v>0</v>
      </c>
      <c r="M7" s="89" t="str">
        <f t="shared" ref="M7:M30" si="4">IF(L7=0,"",IF(OR(L7-$E7&gt;0,L7-$E7&lt;0), (L7-$E7)/$E7, ""))</f>
        <v/>
      </c>
      <c r="N7" s="44"/>
      <c r="O7" s="66"/>
      <c r="P7" s="46" t="s">
        <v>251</v>
      </c>
      <c r="Q7" s="43" t="str">
        <f t="shared" si="1"/>
        <v/>
      </c>
      <c r="R7" s="88" t="str">
        <f t="shared" si="2"/>
        <v/>
      </c>
      <c r="S7" s="89" t="str">
        <f t="shared" ref="S7:S30" si="5">IFERROR(IF(R7=0,"",IF(OR(R7-$E7&gt;0,R7-$E7&lt;0), (R7-$E7)/$E7, "")),"")</f>
        <v/>
      </c>
      <c r="T7" s="44"/>
    </row>
    <row r="8" spans="1:24" ht="18.75" x14ac:dyDescent="0.3">
      <c r="A8" s="329"/>
      <c r="B8" s="151" t="s">
        <v>82</v>
      </c>
      <c r="C8" s="171">
        <v>2</v>
      </c>
      <c r="D8" s="172">
        <v>300</v>
      </c>
      <c r="E8" s="173">
        <f t="shared" si="3"/>
        <v>600</v>
      </c>
      <c r="F8" s="66"/>
      <c r="G8" s="45"/>
      <c r="H8" s="61"/>
      <c r="I8" s="166"/>
      <c r="J8" s="66"/>
      <c r="K8" s="45"/>
      <c r="L8" s="88">
        <f t="shared" si="0"/>
        <v>0</v>
      </c>
      <c r="M8" s="89" t="str">
        <f t="shared" si="4"/>
        <v/>
      </c>
      <c r="N8" s="44"/>
      <c r="O8" s="66"/>
      <c r="P8" s="46" t="s">
        <v>251</v>
      </c>
      <c r="Q8" s="43" t="str">
        <f t="shared" si="1"/>
        <v/>
      </c>
      <c r="R8" s="88" t="str">
        <f t="shared" si="2"/>
        <v/>
      </c>
      <c r="S8" s="89" t="str">
        <f t="shared" si="5"/>
        <v/>
      </c>
      <c r="T8" s="44"/>
    </row>
    <row r="9" spans="1:24" ht="18.75" x14ac:dyDescent="0.3">
      <c r="A9" s="329"/>
      <c r="B9" s="151" t="s">
        <v>83</v>
      </c>
      <c r="C9" s="171">
        <v>1</v>
      </c>
      <c r="D9" s="172">
        <v>1100</v>
      </c>
      <c r="E9" s="173">
        <f t="shared" si="3"/>
        <v>1100</v>
      </c>
      <c r="F9" s="66"/>
      <c r="G9" s="45"/>
      <c r="H9" s="61"/>
      <c r="I9" s="166"/>
      <c r="J9" s="66"/>
      <c r="K9" s="45"/>
      <c r="L9" s="88">
        <f t="shared" si="0"/>
        <v>0</v>
      </c>
      <c r="M9" s="89" t="str">
        <f t="shared" si="4"/>
        <v/>
      </c>
      <c r="N9" s="44"/>
      <c r="O9" s="66"/>
      <c r="P9" s="46" t="s">
        <v>251</v>
      </c>
      <c r="Q9" s="43" t="str">
        <f t="shared" si="1"/>
        <v/>
      </c>
      <c r="R9" s="88" t="str">
        <f t="shared" si="2"/>
        <v/>
      </c>
      <c r="S9" s="89" t="str">
        <f t="shared" si="5"/>
        <v/>
      </c>
      <c r="T9" s="44"/>
    </row>
    <row r="10" spans="1:24" ht="18.75" x14ac:dyDescent="0.3">
      <c r="A10" s="329"/>
      <c r="B10" s="151" t="s">
        <v>60</v>
      </c>
      <c r="C10" s="171">
        <v>1</v>
      </c>
      <c r="D10" s="172">
        <v>1500</v>
      </c>
      <c r="E10" s="173">
        <f t="shared" si="3"/>
        <v>1500</v>
      </c>
      <c r="F10" s="66"/>
      <c r="G10" s="45"/>
      <c r="H10" s="61"/>
      <c r="I10" s="166"/>
      <c r="J10" s="66"/>
      <c r="K10" s="45"/>
      <c r="L10" s="88">
        <f t="shared" si="0"/>
        <v>0</v>
      </c>
      <c r="M10" s="89" t="str">
        <f t="shared" si="4"/>
        <v/>
      </c>
      <c r="N10" s="44"/>
      <c r="O10" s="66"/>
      <c r="P10" s="46" t="s">
        <v>251</v>
      </c>
      <c r="Q10" s="43" t="str">
        <f t="shared" si="1"/>
        <v/>
      </c>
      <c r="R10" s="88" t="str">
        <f t="shared" si="2"/>
        <v/>
      </c>
      <c r="S10" s="89" t="str">
        <f t="shared" si="5"/>
        <v/>
      </c>
      <c r="T10" s="44"/>
    </row>
    <row r="11" spans="1:24" ht="18.75" x14ac:dyDescent="0.3">
      <c r="A11" s="329"/>
      <c r="B11" s="151" t="s">
        <v>84</v>
      </c>
      <c r="C11" s="171">
        <v>1</v>
      </c>
      <c r="D11" s="172">
        <v>1700</v>
      </c>
      <c r="E11" s="173">
        <f t="shared" si="3"/>
        <v>1700</v>
      </c>
      <c r="F11" s="66"/>
      <c r="G11" s="45"/>
      <c r="H11" s="61"/>
      <c r="I11" s="166"/>
      <c r="J11" s="66"/>
      <c r="K11" s="45"/>
      <c r="L11" s="88">
        <f t="shared" si="0"/>
        <v>0</v>
      </c>
      <c r="M11" s="89" t="str">
        <f t="shared" si="4"/>
        <v/>
      </c>
      <c r="N11" s="44"/>
      <c r="O11" s="66"/>
      <c r="P11" s="46" t="s">
        <v>251</v>
      </c>
      <c r="Q11" s="43" t="str">
        <f t="shared" si="1"/>
        <v/>
      </c>
      <c r="R11" s="88" t="str">
        <f t="shared" si="2"/>
        <v/>
      </c>
      <c r="S11" s="89" t="str">
        <f t="shared" si="5"/>
        <v/>
      </c>
      <c r="T11" s="44"/>
    </row>
    <row r="12" spans="1:24" ht="18.75" x14ac:dyDescent="0.3">
      <c r="A12" s="329"/>
      <c r="B12" s="151" t="s">
        <v>85</v>
      </c>
      <c r="C12" s="171">
        <v>1</v>
      </c>
      <c r="D12" s="172">
        <v>950</v>
      </c>
      <c r="E12" s="173">
        <f t="shared" si="3"/>
        <v>950</v>
      </c>
      <c r="F12" s="66"/>
      <c r="G12" s="45"/>
      <c r="H12" s="61"/>
      <c r="I12" s="166"/>
      <c r="J12" s="66"/>
      <c r="K12" s="45"/>
      <c r="L12" s="88">
        <f t="shared" si="0"/>
        <v>0</v>
      </c>
      <c r="M12" s="89" t="str">
        <f t="shared" si="4"/>
        <v/>
      </c>
      <c r="N12" s="44"/>
      <c r="O12" s="66"/>
      <c r="P12" s="46" t="s">
        <v>251</v>
      </c>
      <c r="Q12" s="43" t="str">
        <f t="shared" si="1"/>
        <v/>
      </c>
      <c r="R12" s="88" t="str">
        <f t="shared" si="2"/>
        <v/>
      </c>
      <c r="S12" s="89" t="str">
        <f t="shared" si="5"/>
        <v/>
      </c>
      <c r="T12" s="44"/>
    </row>
    <row r="13" spans="1:24" ht="18.75" x14ac:dyDescent="0.3">
      <c r="A13" s="329"/>
      <c r="B13" s="154" t="s">
        <v>86</v>
      </c>
      <c r="C13" s="171">
        <v>1</v>
      </c>
      <c r="D13" s="172">
        <v>700</v>
      </c>
      <c r="E13" s="173">
        <f t="shared" si="3"/>
        <v>700</v>
      </c>
      <c r="F13" s="66"/>
      <c r="G13" s="45"/>
      <c r="H13" s="61"/>
      <c r="I13" s="166"/>
      <c r="J13" s="66"/>
      <c r="K13" s="45"/>
      <c r="L13" s="88">
        <f t="shared" si="0"/>
        <v>0</v>
      </c>
      <c r="M13" s="89" t="str">
        <f t="shared" si="4"/>
        <v/>
      </c>
      <c r="N13" s="44"/>
      <c r="O13" s="66"/>
      <c r="P13" s="46" t="s">
        <v>251</v>
      </c>
      <c r="Q13" s="43" t="str">
        <f>IF(ISBLANK(K13), "", IF(P13="מאשר", K13, "נא למלא כמות מאושרת"))</f>
        <v/>
      </c>
      <c r="R13" s="88" t="str">
        <f t="shared" si="2"/>
        <v/>
      </c>
      <c r="S13" s="89" t="str">
        <f t="shared" si="5"/>
        <v/>
      </c>
      <c r="T13" s="44"/>
    </row>
    <row r="14" spans="1:24" ht="18.75" x14ac:dyDescent="0.3">
      <c r="A14" s="326" t="s">
        <v>99</v>
      </c>
      <c r="B14" s="159" t="s">
        <v>182</v>
      </c>
      <c r="C14" s="171">
        <v>1</v>
      </c>
      <c r="D14" s="172">
        <v>4500</v>
      </c>
      <c r="E14" s="173">
        <f t="shared" si="3"/>
        <v>4500</v>
      </c>
      <c r="F14" s="66"/>
      <c r="G14" s="45"/>
      <c r="H14" s="61"/>
      <c r="I14" s="166"/>
      <c r="J14" s="66"/>
      <c r="K14" s="45"/>
      <c r="L14" s="88">
        <f t="shared" si="0"/>
        <v>0</v>
      </c>
      <c r="M14" s="89" t="str">
        <f t="shared" si="4"/>
        <v/>
      </c>
      <c r="N14" s="44"/>
      <c r="O14" s="66"/>
      <c r="P14" s="46" t="s">
        <v>251</v>
      </c>
      <c r="Q14" s="43" t="str">
        <f>IF(ISBLANK(K14), "", IF(P14="מאשר", K14, "נא למלא כמות מאושרת"))</f>
        <v/>
      </c>
      <c r="R14" s="88" t="str">
        <f t="shared" si="2"/>
        <v/>
      </c>
      <c r="S14" s="89" t="str">
        <f t="shared" si="5"/>
        <v/>
      </c>
      <c r="T14" s="44"/>
    </row>
    <row r="15" spans="1:24" ht="18.75" x14ac:dyDescent="0.3">
      <c r="A15" s="327"/>
      <c r="B15" s="154" t="s">
        <v>88</v>
      </c>
      <c r="C15" s="171">
        <v>1</v>
      </c>
      <c r="D15" s="172">
        <v>950</v>
      </c>
      <c r="E15" s="173">
        <f t="shared" si="3"/>
        <v>950</v>
      </c>
      <c r="F15" s="66"/>
      <c r="G15" s="45"/>
      <c r="H15" s="61"/>
      <c r="I15" s="166"/>
      <c r="J15" s="66"/>
      <c r="K15" s="45"/>
      <c r="L15" s="88">
        <f t="shared" si="0"/>
        <v>0</v>
      </c>
      <c r="M15" s="89" t="str">
        <f t="shared" si="4"/>
        <v/>
      </c>
      <c r="N15" s="44"/>
      <c r="O15" s="66"/>
      <c r="P15" s="46" t="s">
        <v>251</v>
      </c>
      <c r="Q15" s="43" t="str">
        <f t="shared" ref="Q15:Q19" si="6">IF(ISBLANK(K15), "", IF(P15="מאשר", K15, "נא למלא כמות מאושרת"))</f>
        <v/>
      </c>
      <c r="R15" s="88" t="str">
        <f t="shared" si="2"/>
        <v/>
      </c>
      <c r="S15" s="89" t="str">
        <f t="shared" si="5"/>
        <v/>
      </c>
      <c r="T15" s="44"/>
    </row>
    <row r="16" spans="1:24" ht="18.75" x14ac:dyDescent="0.3">
      <c r="A16" s="327"/>
      <c r="B16" s="154" t="s">
        <v>89</v>
      </c>
      <c r="C16" s="171">
        <v>2</v>
      </c>
      <c r="D16" s="172">
        <v>250</v>
      </c>
      <c r="E16" s="173">
        <f t="shared" si="3"/>
        <v>500</v>
      </c>
      <c r="F16" s="66"/>
      <c r="G16" s="45"/>
      <c r="H16" s="61"/>
      <c r="I16" s="166"/>
      <c r="J16" s="66"/>
      <c r="K16" s="45"/>
      <c r="L16" s="88">
        <f t="shared" si="0"/>
        <v>0</v>
      </c>
      <c r="M16" s="89" t="str">
        <f t="shared" si="4"/>
        <v/>
      </c>
      <c r="N16" s="44"/>
      <c r="O16" s="66"/>
      <c r="P16" s="46" t="s">
        <v>251</v>
      </c>
      <c r="Q16" s="43" t="str">
        <f t="shared" si="6"/>
        <v/>
      </c>
      <c r="R16" s="88" t="str">
        <f t="shared" si="2"/>
        <v/>
      </c>
      <c r="S16" s="89" t="str">
        <f t="shared" si="5"/>
        <v/>
      </c>
      <c r="T16" s="44"/>
    </row>
    <row r="17" spans="1:20" ht="18.75" x14ac:dyDescent="0.3">
      <c r="A17" s="327"/>
      <c r="B17" s="154" t="s">
        <v>90</v>
      </c>
      <c r="C17" s="171">
        <v>2</v>
      </c>
      <c r="D17" s="172">
        <v>200</v>
      </c>
      <c r="E17" s="173">
        <f t="shared" si="3"/>
        <v>400</v>
      </c>
      <c r="F17" s="66"/>
      <c r="G17" s="45"/>
      <c r="H17" s="61"/>
      <c r="I17" s="166"/>
      <c r="J17" s="66"/>
      <c r="K17" s="45"/>
      <c r="L17" s="88">
        <f t="shared" si="0"/>
        <v>0</v>
      </c>
      <c r="M17" s="89" t="str">
        <f t="shared" si="4"/>
        <v/>
      </c>
      <c r="N17" s="44"/>
      <c r="O17" s="66"/>
      <c r="P17" s="46" t="s">
        <v>251</v>
      </c>
      <c r="Q17" s="43" t="str">
        <f t="shared" si="6"/>
        <v/>
      </c>
      <c r="R17" s="88" t="str">
        <f t="shared" si="2"/>
        <v/>
      </c>
      <c r="S17" s="89" t="str">
        <f t="shared" si="5"/>
        <v/>
      </c>
      <c r="T17" s="44"/>
    </row>
    <row r="18" spans="1:20" ht="37.5" x14ac:dyDescent="0.3">
      <c r="A18" s="327"/>
      <c r="B18" s="154" t="s">
        <v>259</v>
      </c>
      <c r="C18" s="171">
        <v>1</v>
      </c>
      <c r="D18" s="172">
        <v>3000</v>
      </c>
      <c r="E18" s="173">
        <f t="shared" si="3"/>
        <v>3000</v>
      </c>
      <c r="F18" s="66"/>
      <c r="G18" s="45"/>
      <c r="H18" s="61"/>
      <c r="I18" s="166"/>
      <c r="J18" s="66"/>
      <c r="K18" s="45"/>
      <c r="L18" s="88">
        <f t="shared" si="0"/>
        <v>0</v>
      </c>
      <c r="M18" s="89" t="str">
        <f t="shared" si="4"/>
        <v/>
      </c>
      <c r="N18" s="44"/>
      <c r="O18" s="66"/>
      <c r="P18" s="46" t="s">
        <v>251</v>
      </c>
      <c r="Q18" s="43" t="str">
        <f t="shared" si="6"/>
        <v/>
      </c>
      <c r="R18" s="88" t="str">
        <f t="shared" si="2"/>
        <v/>
      </c>
      <c r="S18" s="89" t="str">
        <f t="shared" si="5"/>
        <v/>
      </c>
      <c r="T18" s="44"/>
    </row>
    <row r="19" spans="1:20" ht="18.75" x14ac:dyDescent="0.3">
      <c r="A19" s="327"/>
      <c r="B19" s="159" t="s">
        <v>170</v>
      </c>
      <c r="C19" s="174">
        <v>1</v>
      </c>
      <c r="D19" s="172">
        <v>450</v>
      </c>
      <c r="E19" s="173">
        <f t="shared" si="3"/>
        <v>450</v>
      </c>
      <c r="F19" s="66"/>
      <c r="G19" s="45"/>
      <c r="H19" s="61"/>
      <c r="I19" s="166"/>
      <c r="J19" s="66"/>
      <c r="K19" s="45"/>
      <c r="L19" s="88">
        <f t="shared" si="0"/>
        <v>0</v>
      </c>
      <c r="M19" s="89" t="str">
        <f t="shared" si="4"/>
        <v/>
      </c>
      <c r="N19" s="44"/>
      <c r="O19" s="66"/>
      <c r="P19" s="46" t="s">
        <v>251</v>
      </c>
      <c r="Q19" s="43" t="str">
        <f t="shared" si="6"/>
        <v/>
      </c>
      <c r="R19" s="88" t="str">
        <f t="shared" si="2"/>
        <v/>
      </c>
      <c r="S19" s="89" t="str">
        <f t="shared" si="5"/>
        <v/>
      </c>
      <c r="T19" s="44"/>
    </row>
    <row r="20" spans="1:20" ht="18.75" x14ac:dyDescent="0.3">
      <c r="A20" s="327"/>
      <c r="B20" s="156" t="s">
        <v>183</v>
      </c>
      <c r="C20" s="174">
        <v>1</v>
      </c>
      <c r="D20" s="172">
        <v>200</v>
      </c>
      <c r="E20" s="173">
        <f t="shared" si="3"/>
        <v>200</v>
      </c>
      <c r="F20" s="66"/>
      <c r="G20" s="45"/>
      <c r="H20" s="61"/>
      <c r="I20" s="166"/>
      <c r="J20" s="66"/>
      <c r="K20" s="45"/>
      <c r="L20" s="88">
        <f t="shared" si="0"/>
        <v>0</v>
      </c>
      <c r="M20" s="89" t="str">
        <f t="shared" si="4"/>
        <v/>
      </c>
      <c r="N20" s="44"/>
      <c r="O20" s="66"/>
      <c r="P20" s="46" t="s">
        <v>251</v>
      </c>
      <c r="Q20" s="43" t="str">
        <f>IF(ISBLANK(K20), "", IF(P20="מאשר", K20, "נא למלא כמות מאושרת"))</f>
        <v/>
      </c>
      <c r="R20" s="88" t="str">
        <f t="shared" si="2"/>
        <v/>
      </c>
      <c r="S20" s="89" t="str">
        <f t="shared" si="5"/>
        <v/>
      </c>
      <c r="T20" s="44"/>
    </row>
    <row r="21" spans="1:20" ht="18.75" x14ac:dyDescent="0.3">
      <c r="A21" s="327"/>
      <c r="B21" s="151" t="s">
        <v>91</v>
      </c>
      <c r="C21" s="171">
        <v>1</v>
      </c>
      <c r="D21" s="172">
        <v>200</v>
      </c>
      <c r="E21" s="173">
        <f t="shared" si="3"/>
        <v>200</v>
      </c>
      <c r="F21" s="66"/>
      <c r="G21" s="45"/>
      <c r="H21" s="61"/>
      <c r="I21" s="166"/>
      <c r="J21" s="66"/>
      <c r="K21" s="45"/>
      <c r="L21" s="88">
        <f t="shared" si="0"/>
        <v>0</v>
      </c>
      <c r="M21" s="89" t="str">
        <f t="shared" si="4"/>
        <v/>
      </c>
      <c r="N21" s="44"/>
      <c r="O21" s="66"/>
      <c r="P21" s="46" t="s">
        <v>251</v>
      </c>
      <c r="Q21" s="43" t="str">
        <f t="shared" ref="Q21:Q26" si="7">IF(ISBLANK(K21), "", IF(P21="מאשר", K21, "נא למלא כמות מאושרת"))</f>
        <v/>
      </c>
      <c r="R21" s="88" t="str">
        <f t="shared" si="2"/>
        <v/>
      </c>
      <c r="S21" s="89" t="str">
        <f t="shared" si="5"/>
        <v/>
      </c>
      <c r="T21" s="44"/>
    </row>
    <row r="22" spans="1:20" ht="18.75" x14ac:dyDescent="0.3">
      <c r="A22" s="327"/>
      <c r="B22" s="151" t="s">
        <v>92</v>
      </c>
      <c r="C22" s="171">
        <v>1</v>
      </c>
      <c r="D22" s="172">
        <v>700</v>
      </c>
      <c r="E22" s="173">
        <f t="shared" si="3"/>
        <v>700</v>
      </c>
      <c r="F22" s="66"/>
      <c r="G22" s="45"/>
      <c r="H22" s="61"/>
      <c r="I22" s="166"/>
      <c r="J22" s="66"/>
      <c r="K22" s="45"/>
      <c r="L22" s="88">
        <f t="shared" si="0"/>
        <v>0</v>
      </c>
      <c r="M22" s="89" t="str">
        <f t="shared" si="4"/>
        <v/>
      </c>
      <c r="N22" s="44"/>
      <c r="O22" s="66"/>
      <c r="P22" s="46" t="s">
        <v>251</v>
      </c>
      <c r="Q22" s="43" t="str">
        <f t="shared" si="7"/>
        <v/>
      </c>
      <c r="R22" s="88" t="str">
        <f t="shared" si="2"/>
        <v/>
      </c>
      <c r="S22" s="89" t="str">
        <f t="shared" si="5"/>
        <v/>
      </c>
      <c r="T22" s="44"/>
    </row>
    <row r="23" spans="1:20" ht="18.75" x14ac:dyDescent="0.3">
      <c r="A23" s="327"/>
      <c r="B23" s="151" t="s">
        <v>93</v>
      </c>
      <c r="C23" s="171">
        <v>1</v>
      </c>
      <c r="D23" s="172">
        <v>650</v>
      </c>
      <c r="E23" s="173">
        <f t="shared" si="3"/>
        <v>650</v>
      </c>
      <c r="F23" s="66"/>
      <c r="G23" s="45"/>
      <c r="H23" s="61"/>
      <c r="I23" s="166"/>
      <c r="J23" s="66"/>
      <c r="K23" s="45"/>
      <c r="L23" s="88">
        <f t="shared" si="0"/>
        <v>0</v>
      </c>
      <c r="M23" s="89" t="str">
        <f t="shared" si="4"/>
        <v/>
      </c>
      <c r="N23" s="44"/>
      <c r="O23" s="66"/>
      <c r="P23" s="46" t="s">
        <v>251</v>
      </c>
      <c r="Q23" s="43" t="str">
        <f t="shared" si="7"/>
        <v/>
      </c>
      <c r="R23" s="88" t="str">
        <f t="shared" si="2"/>
        <v/>
      </c>
      <c r="S23" s="89" t="str">
        <f t="shared" si="5"/>
        <v/>
      </c>
      <c r="T23" s="44"/>
    </row>
    <row r="24" spans="1:20" ht="18.75" x14ac:dyDescent="0.3">
      <c r="A24" s="327"/>
      <c r="B24" s="151" t="s">
        <v>94</v>
      </c>
      <c r="C24" s="171">
        <v>1</v>
      </c>
      <c r="D24" s="172">
        <v>150</v>
      </c>
      <c r="E24" s="173">
        <f t="shared" si="3"/>
        <v>150</v>
      </c>
      <c r="F24" s="66"/>
      <c r="G24" s="45"/>
      <c r="H24" s="61"/>
      <c r="I24" s="166"/>
      <c r="J24" s="66"/>
      <c r="K24" s="45"/>
      <c r="L24" s="88">
        <f t="shared" si="0"/>
        <v>0</v>
      </c>
      <c r="M24" s="89" t="str">
        <f t="shared" si="4"/>
        <v/>
      </c>
      <c r="N24" s="44"/>
      <c r="O24" s="66"/>
      <c r="P24" s="46" t="s">
        <v>251</v>
      </c>
      <c r="Q24" s="43" t="str">
        <f t="shared" si="7"/>
        <v/>
      </c>
      <c r="R24" s="88" t="str">
        <f t="shared" si="2"/>
        <v/>
      </c>
      <c r="S24" s="89" t="str">
        <f t="shared" si="5"/>
        <v/>
      </c>
      <c r="T24" s="44"/>
    </row>
    <row r="25" spans="1:20" ht="18.75" x14ac:dyDescent="0.3">
      <c r="A25" s="327"/>
      <c r="B25" s="151" t="s">
        <v>95</v>
      </c>
      <c r="C25" s="171">
        <v>1</v>
      </c>
      <c r="D25" s="172">
        <v>7000</v>
      </c>
      <c r="E25" s="173">
        <f t="shared" si="3"/>
        <v>7000</v>
      </c>
      <c r="F25" s="66"/>
      <c r="G25" s="45"/>
      <c r="H25" s="61"/>
      <c r="I25" s="166"/>
      <c r="J25" s="66"/>
      <c r="K25" s="45"/>
      <c r="L25" s="88">
        <f t="shared" si="0"/>
        <v>0</v>
      </c>
      <c r="M25" s="89" t="str">
        <f t="shared" si="4"/>
        <v/>
      </c>
      <c r="N25" s="44"/>
      <c r="O25" s="66"/>
      <c r="P25" s="46" t="s">
        <v>251</v>
      </c>
      <c r="Q25" s="43" t="str">
        <f t="shared" si="7"/>
        <v/>
      </c>
      <c r="R25" s="88" t="str">
        <f t="shared" si="2"/>
        <v/>
      </c>
      <c r="S25" s="89" t="str">
        <f t="shared" si="5"/>
        <v/>
      </c>
      <c r="T25" s="44"/>
    </row>
    <row r="26" spans="1:20" ht="18.75" x14ac:dyDescent="0.3">
      <c r="A26" s="327"/>
      <c r="B26" s="151" t="s">
        <v>96</v>
      </c>
      <c r="C26" s="171">
        <v>1</v>
      </c>
      <c r="D26" s="172">
        <v>400</v>
      </c>
      <c r="E26" s="173">
        <f t="shared" si="3"/>
        <v>400</v>
      </c>
      <c r="F26" s="66"/>
      <c r="G26" s="45"/>
      <c r="H26" s="61"/>
      <c r="I26" s="166"/>
      <c r="J26" s="66"/>
      <c r="K26" s="45"/>
      <c r="L26" s="88">
        <f t="shared" si="0"/>
        <v>0</v>
      </c>
      <c r="M26" s="89" t="str">
        <f t="shared" si="4"/>
        <v/>
      </c>
      <c r="N26" s="44"/>
      <c r="O26" s="66"/>
      <c r="P26" s="46" t="s">
        <v>251</v>
      </c>
      <c r="Q26" s="43" t="str">
        <f t="shared" si="7"/>
        <v/>
      </c>
      <c r="R26" s="88" t="str">
        <f t="shared" si="2"/>
        <v/>
      </c>
      <c r="S26" s="89" t="str">
        <f t="shared" si="5"/>
        <v/>
      </c>
      <c r="T26" s="44"/>
    </row>
    <row r="27" spans="1:20" ht="18.75" x14ac:dyDescent="0.3">
      <c r="A27" s="327"/>
      <c r="B27" s="151" t="s">
        <v>97</v>
      </c>
      <c r="C27" s="171">
        <v>1</v>
      </c>
      <c r="D27" s="172">
        <v>450</v>
      </c>
      <c r="E27" s="173">
        <f t="shared" si="3"/>
        <v>450</v>
      </c>
      <c r="F27" s="66"/>
      <c r="G27" s="45"/>
      <c r="H27" s="61"/>
      <c r="I27" s="166"/>
      <c r="J27" s="66"/>
      <c r="K27" s="45"/>
      <c r="L27" s="88">
        <f t="shared" si="0"/>
        <v>0</v>
      </c>
      <c r="M27" s="89" t="str">
        <f t="shared" si="4"/>
        <v/>
      </c>
      <c r="N27" s="44"/>
      <c r="O27" s="66"/>
      <c r="P27" s="46" t="s">
        <v>251</v>
      </c>
      <c r="Q27" s="43" t="str">
        <f t="shared" ref="Q27:Q29" si="8">IF(ISBLANK(K27), "", IF(P27="מאשר", K27, "נא למלא כמות מאושרת"))</f>
        <v/>
      </c>
      <c r="R27" s="88" t="str">
        <f t="shared" si="2"/>
        <v/>
      </c>
      <c r="S27" s="89" t="str">
        <f t="shared" si="5"/>
        <v/>
      </c>
      <c r="T27" s="44"/>
    </row>
    <row r="28" spans="1:20" ht="30" customHeight="1" x14ac:dyDescent="0.3">
      <c r="A28" s="328"/>
      <c r="B28" s="151" t="s">
        <v>98</v>
      </c>
      <c r="C28" s="171">
        <v>3</v>
      </c>
      <c r="D28" s="172">
        <v>200</v>
      </c>
      <c r="E28" s="173">
        <f t="shared" si="3"/>
        <v>600</v>
      </c>
      <c r="F28" s="66"/>
      <c r="G28" s="45"/>
      <c r="H28" s="61"/>
      <c r="I28" s="166"/>
      <c r="J28" s="66"/>
      <c r="K28" s="45"/>
      <c r="L28" s="88">
        <f t="shared" si="0"/>
        <v>0</v>
      </c>
      <c r="M28" s="89" t="str">
        <f t="shared" si="4"/>
        <v/>
      </c>
      <c r="N28" s="44"/>
      <c r="O28" s="66"/>
      <c r="P28" s="46" t="s">
        <v>251</v>
      </c>
      <c r="Q28" s="43" t="str">
        <f t="shared" si="8"/>
        <v/>
      </c>
      <c r="R28" s="88" t="str">
        <f t="shared" si="2"/>
        <v/>
      </c>
      <c r="S28" s="89" t="str">
        <f t="shared" si="5"/>
        <v/>
      </c>
      <c r="T28" s="44"/>
    </row>
    <row r="29" spans="1:20" ht="37.5" x14ac:dyDescent="0.3">
      <c r="A29" s="175" t="s">
        <v>100</v>
      </c>
      <c r="B29" s="156" t="s">
        <v>184</v>
      </c>
      <c r="C29" s="171">
        <v>1</v>
      </c>
      <c r="D29" s="172">
        <v>3000</v>
      </c>
      <c r="E29" s="173">
        <f t="shared" si="3"/>
        <v>3000</v>
      </c>
      <c r="F29" s="66"/>
      <c r="G29" s="45"/>
      <c r="H29" s="61"/>
      <c r="I29" s="166"/>
      <c r="J29" s="66"/>
      <c r="K29" s="45"/>
      <c r="L29" s="88">
        <f t="shared" si="0"/>
        <v>0</v>
      </c>
      <c r="M29" s="89" t="str">
        <f t="shared" si="4"/>
        <v/>
      </c>
      <c r="N29" s="44"/>
      <c r="O29" s="66"/>
      <c r="P29" s="46" t="s">
        <v>251</v>
      </c>
      <c r="Q29" s="43" t="str">
        <f t="shared" si="8"/>
        <v/>
      </c>
      <c r="R29" s="88" t="str">
        <f t="shared" si="2"/>
        <v/>
      </c>
      <c r="S29" s="89" t="str">
        <f t="shared" si="5"/>
        <v/>
      </c>
      <c r="T29" s="44"/>
    </row>
    <row r="30" spans="1:20" ht="19.5" thickBot="1" x14ac:dyDescent="0.35">
      <c r="A30" s="324" t="s">
        <v>74</v>
      </c>
      <c r="B30" s="325"/>
      <c r="C30" s="176"/>
      <c r="D30" s="177"/>
      <c r="E30" s="178">
        <f>SUM(E6:E29)</f>
        <v>31800</v>
      </c>
      <c r="F30" s="50"/>
      <c r="G30" s="84"/>
      <c r="H30" s="85"/>
      <c r="I30" s="182" t="str">
        <f>IF(H30=0,"",IF(OR(H30-$E27&gt;0,H30-$E27&lt;0), (H30-$E27)/$E27, ""))</f>
        <v/>
      </c>
      <c r="J30" s="50"/>
      <c r="K30" s="84"/>
      <c r="L30" s="90">
        <f>SUM(L6:L29)</f>
        <v>0</v>
      </c>
      <c r="M30" s="181" t="str">
        <f t="shared" si="4"/>
        <v/>
      </c>
      <c r="N30" s="86"/>
      <c r="O30" s="83"/>
      <c r="P30" s="84"/>
      <c r="Q30" s="85"/>
      <c r="R30" s="90">
        <f>SUM(R6:R29)</f>
        <v>0</v>
      </c>
      <c r="S30" s="91" t="str">
        <f t="shared" si="5"/>
        <v/>
      </c>
      <c r="T30" s="86"/>
    </row>
    <row r="31" spans="1:20" ht="15" thickBot="1" x14ac:dyDescent="0.25">
      <c r="E31" s="167"/>
    </row>
    <row r="32" spans="1:20" ht="28.5" thickBot="1" x14ac:dyDescent="0.45">
      <c r="B32" s="168" t="s">
        <v>138</v>
      </c>
      <c r="C32" s="168"/>
      <c r="D32" s="169"/>
      <c r="E32" s="168"/>
      <c r="F32" s="168"/>
      <c r="G32" s="168"/>
      <c r="H32" s="168"/>
      <c r="I32" s="168"/>
      <c r="J32" s="168"/>
      <c r="K32" s="168"/>
      <c r="L32" s="168"/>
      <c r="M32" s="168"/>
      <c r="N32" s="170"/>
      <c r="O32" s="168"/>
      <c r="P32" s="321" t="s">
        <v>290</v>
      </c>
      <c r="Q32" s="322"/>
      <c r="R32" s="322"/>
      <c r="S32" s="322"/>
      <c r="T32" s="323"/>
    </row>
    <row r="33" spans="2:20" ht="21" thickBot="1" x14ac:dyDescent="0.35">
      <c r="B33" s="168" t="s">
        <v>139</v>
      </c>
      <c r="C33" s="168"/>
      <c r="D33" s="169"/>
      <c r="E33" s="168"/>
      <c r="F33" s="168"/>
      <c r="G33" s="168"/>
      <c r="H33" s="168"/>
      <c r="I33" s="168"/>
      <c r="J33" s="168"/>
      <c r="K33" s="168"/>
      <c r="L33" s="168"/>
      <c r="M33" s="168"/>
      <c r="N33" s="170"/>
      <c r="O33" s="168"/>
      <c r="P33" s="318">
        <f>R30+(T1-1)*R30*0.5</f>
        <v>0</v>
      </c>
      <c r="Q33" s="319"/>
      <c r="R33" s="319"/>
      <c r="S33" s="319"/>
      <c r="T33" s="320"/>
    </row>
    <row r="34" spans="2:20" x14ac:dyDescent="0.2">
      <c r="E34" s="167"/>
    </row>
    <row r="37" spans="2:20" x14ac:dyDescent="0.2">
      <c r="E37" s="167"/>
    </row>
    <row r="38" spans="2:20" x14ac:dyDescent="0.2">
      <c r="E38" s="167"/>
    </row>
  </sheetData>
  <sheetProtection algorithmName="SHA-512" hashValue="EP0FfJBAnspUF2a69GILc5Ngss0P6XQ2IQw8fedqGMggDnp9diPoB0qsV86SAiA9cngxj1RcKb8G38BfLnARkQ==" saltValue="UvWhA3ztx2gMjVId1OKdwg==" spinCount="100000" sheet="1" objects="1" scenarios="1" formatCells="0" formatColumns="0" formatRows="0"/>
  <mergeCells count="9">
    <mergeCell ref="P33:T33"/>
    <mergeCell ref="G4:I4"/>
    <mergeCell ref="P32:T32"/>
    <mergeCell ref="A4:E4"/>
    <mergeCell ref="A30:B30"/>
    <mergeCell ref="K4:N4"/>
    <mergeCell ref="P4:T4"/>
    <mergeCell ref="A14:A28"/>
    <mergeCell ref="A6:A13"/>
  </mergeCells>
  <conditionalFormatting sqref="S6">
    <cfRule type="cellIs" dxfId="113" priority="49" operator="lessThan">
      <formula>0</formula>
    </cfRule>
    <cfRule type="cellIs" dxfId="112" priority="50" operator="greaterThan">
      <formula>0.01</formula>
    </cfRule>
  </conditionalFormatting>
  <conditionalFormatting sqref="S7:S12">
    <cfRule type="cellIs" dxfId="111" priority="47" operator="lessThan">
      <formula>0</formula>
    </cfRule>
    <cfRule type="cellIs" dxfId="110" priority="48" operator="greaterThan">
      <formula>0.01</formula>
    </cfRule>
  </conditionalFormatting>
  <conditionalFormatting sqref="M6">
    <cfRule type="cellIs" dxfId="109" priority="45" operator="lessThan">
      <formula>0</formula>
    </cfRule>
    <cfRule type="cellIs" dxfId="108" priority="46" operator="greaterThan">
      <formula>0.01</formula>
    </cfRule>
  </conditionalFormatting>
  <conditionalFormatting sqref="M7:M11">
    <cfRule type="cellIs" dxfId="107" priority="43" operator="lessThan">
      <formula>0</formula>
    </cfRule>
    <cfRule type="cellIs" dxfId="106" priority="44" operator="greaterThan">
      <formula>0.01</formula>
    </cfRule>
  </conditionalFormatting>
  <conditionalFormatting sqref="M12">
    <cfRule type="cellIs" dxfId="105" priority="41" operator="lessThan">
      <formula>0</formula>
    </cfRule>
    <cfRule type="cellIs" dxfId="104" priority="42" operator="greaterThan">
      <formula>0.01</formula>
    </cfRule>
  </conditionalFormatting>
  <conditionalFormatting sqref="M13:M17">
    <cfRule type="cellIs" dxfId="103" priority="39" operator="lessThan">
      <formula>0</formula>
    </cfRule>
    <cfRule type="cellIs" dxfId="102" priority="40" operator="greaterThan">
      <formula>0.01</formula>
    </cfRule>
  </conditionalFormatting>
  <conditionalFormatting sqref="M17:M18">
    <cfRule type="cellIs" dxfId="101" priority="37" operator="lessThan">
      <formula>0</formula>
    </cfRule>
    <cfRule type="cellIs" dxfId="100" priority="38" operator="greaterThan">
      <formula>0.01</formula>
    </cfRule>
  </conditionalFormatting>
  <conditionalFormatting sqref="M19">
    <cfRule type="cellIs" dxfId="99" priority="35" operator="lessThan">
      <formula>0</formula>
    </cfRule>
    <cfRule type="cellIs" dxfId="98" priority="36" operator="greaterThan">
      <formula>0.01</formula>
    </cfRule>
  </conditionalFormatting>
  <conditionalFormatting sqref="M20:M24">
    <cfRule type="cellIs" dxfId="97" priority="33" operator="lessThan">
      <formula>0</formula>
    </cfRule>
    <cfRule type="cellIs" dxfId="96" priority="34" operator="greaterThan">
      <formula>0.01</formula>
    </cfRule>
  </conditionalFormatting>
  <conditionalFormatting sqref="M25:M26">
    <cfRule type="cellIs" dxfId="95" priority="31" operator="lessThan">
      <formula>0</formula>
    </cfRule>
    <cfRule type="cellIs" dxfId="94" priority="32" operator="greaterThan">
      <formula>0.01</formula>
    </cfRule>
  </conditionalFormatting>
  <conditionalFormatting sqref="S13">
    <cfRule type="cellIs" dxfId="93" priority="29" operator="lessThan">
      <formula>0</formula>
    </cfRule>
    <cfRule type="cellIs" dxfId="92" priority="30" operator="greaterThan">
      <formula>0.01</formula>
    </cfRule>
  </conditionalFormatting>
  <conditionalFormatting sqref="S14:S19">
    <cfRule type="cellIs" dxfId="91" priority="27" operator="lessThan">
      <formula>0</formula>
    </cfRule>
    <cfRule type="cellIs" dxfId="90" priority="28" operator="greaterThan">
      <formula>0.01</formula>
    </cfRule>
  </conditionalFormatting>
  <conditionalFormatting sqref="S20">
    <cfRule type="cellIs" dxfId="89" priority="25" operator="lessThan">
      <formula>0</formula>
    </cfRule>
    <cfRule type="cellIs" dxfId="88" priority="26" operator="greaterThan">
      <formula>0.01</formula>
    </cfRule>
  </conditionalFormatting>
  <conditionalFormatting sqref="S21:S26">
    <cfRule type="cellIs" dxfId="87" priority="23" operator="lessThan">
      <formula>0</formula>
    </cfRule>
    <cfRule type="cellIs" dxfId="86" priority="24" operator="greaterThan">
      <formula>0.01</formula>
    </cfRule>
  </conditionalFormatting>
  <conditionalFormatting sqref="M27:M29">
    <cfRule type="cellIs" dxfId="85" priority="21" operator="lessThan">
      <formula>0</formula>
    </cfRule>
    <cfRule type="cellIs" dxfId="84" priority="22" operator="greaterThan">
      <formula>0.01</formula>
    </cfRule>
  </conditionalFormatting>
  <conditionalFormatting sqref="S27:S29">
    <cfRule type="cellIs" dxfId="83" priority="19" operator="lessThan">
      <formula>0</formula>
    </cfRule>
    <cfRule type="cellIs" dxfId="82" priority="20" operator="greaterThan">
      <formula>0.01</formula>
    </cfRule>
  </conditionalFormatting>
  <conditionalFormatting sqref="I6">
    <cfRule type="cellIs" dxfId="81" priority="17" operator="lessThan">
      <formula>0</formula>
    </cfRule>
    <cfRule type="cellIs" dxfId="80" priority="18" operator="greaterThan">
      <formula>0.01</formula>
    </cfRule>
  </conditionalFormatting>
  <conditionalFormatting sqref="I7:I11">
    <cfRule type="cellIs" dxfId="79" priority="15" operator="lessThan">
      <formula>0</formula>
    </cfRule>
    <cfRule type="cellIs" dxfId="78" priority="16" operator="greaterThan">
      <formula>0.01</formula>
    </cfRule>
  </conditionalFormatting>
  <conditionalFormatting sqref="I12">
    <cfRule type="cellIs" dxfId="77" priority="13" operator="lessThan">
      <formula>0</formula>
    </cfRule>
    <cfRule type="cellIs" dxfId="76" priority="14" operator="greaterThan">
      <formula>0.01</formula>
    </cfRule>
  </conditionalFormatting>
  <conditionalFormatting sqref="I13:I17">
    <cfRule type="cellIs" dxfId="75" priority="11" operator="lessThan">
      <formula>0</formula>
    </cfRule>
    <cfRule type="cellIs" dxfId="74" priority="12" operator="greaterThan">
      <formula>0.01</formula>
    </cfRule>
  </conditionalFormatting>
  <conditionalFormatting sqref="I17:I18">
    <cfRule type="cellIs" dxfId="73" priority="9" operator="lessThan">
      <formula>0</formula>
    </cfRule>
    <cfRule type="cellIs" dxfId="72" priority="10" operator="greaterThan">
      <formula>0.01</formula>
    </cfRule>
  </conditionalFormatting>
  <conditionalFormatting sqref="I19">
    <cfRule type="cellIs" dxfId="71" priority="7" operator="lessThan">
      <formula>0</formula>
    </cfRule>
    <cfRule type="cellIs" dxfId="70" priority="8" operator="greaterThan">
      <formula>0.01</formula>
    </cfRule>
  </conditionalFormatting>
  <conditionalFormatting sqref="I20:I24">
    <cfRule type="cellIs" dxfId="69" priority="5" operator="lessThan">
      <formula>0</formula>
    </cfRule>
    <cfRule type="cellIs" dxfId="68" priority="6" operator="greaterThan">
      <formula>0.01</formula>
    </cfRule>
  </conditionalFormatting>
  <conditionalFormatting sqref="I25:I26">
    <cfRule type="cellIs" dxfId="67" priority="3" operator="lessThan">
      <formula>0</formula>
    </cfRule>
    <cfRule type="cellIs" dxfId="66" priority="4" operator="greaterThan">
      <formula>0.01</formula>
    </cfRule>
  </conditionalFormatting>
  <conditionalFormatting sqref="I27:I29">
    <cfRule type="cellIs" dxfId="65" priority="1" operator="lessThan">
      <formula>0</formula>
    </cfRule>
    <cfRule type="cellIs" dxfId="64" priority="2" operator="greaterThan">
      <formula>0.01</formula>
    </cfRule>
  </conditionalFormatting>
  <dataValidations count="2">
    <dataValidation type="list" allowBlank="1" showInputMessage="1" showErrorMessage="1" sqref="P6:P29">
      <formula1>"מאשר, מאשר חלקי"</formula1>
    </dataValidation>
    <dataValidation type="list" allowBlank="1" showInputMessage="1" showErrorMessage="1" sqref="H6:H29">
      <formula1>"שמיש-אך נדרש עוד, בלוי-נדרש להחליף"</formula1>
    </dataValidation>
  </dataValidations>
  <pageMargins left="0.7" right="0.7" top="0.75" bottom="0.75" header="0.3" footer="0.3"/>
  <pageSetup paperSize="9" scale="99" orientation="portrait"/>
  <colBreaks count="2" manualBreakCount="2">
    <brk id="6" max="32" man="1"/>
    <brk id="14" max="32" man="1"/>
  </colBreaks>
  <ignoredErrors>
    <ignoredError sqref="Q6:Q12 Q15:Q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rightToLeft="1" zoomScale="75" zoomScaleNormal="75" workbookViewId="0">
      <pane ySplit="2" topLeftCell="A3" activePane="bottomLeft" state="frozen"/>
      <selection pane="bottomLeft" activeCell="T2" sqref="T2"/>
    </sheetView>
  </sheetViews>
  <sheetFormatPr defaultRowHeight="14.25" x14ac:dyDescent="0.2"/>
  <cols>
    <col min="1" max="1" width="14.5" style="47" customWidth="1"/>
    <col min="2" max="2" width="36.5" style="47" customWidth="1"/>
    <col min="3" max="3" width="8.125" style="47" customWidth="1"/>
    <col min="4" max="4" width="8.125" style="77" customWidth="1"/>
    <col min="5" max="5" width="8.875" style="47" customWidth="1"/>
    <col min="6" max="6" width="3.75" style="47" customWidth="1"/>
    <col min="7" max="7" width="10" style="47" customWidth="1"/>
    <col min="8" max="8" width="16.125" style="47" customWidth="1"/>
    <col min="9" max="9" width="9" style="47"/>
    <col min="10" max="10" width="3.75" style="47" customWidth="1"/>
    <col min="11" max="11" width="10" style="47" customWidth="1"/>
    <col min="12" max="14" width="9" style="47"/>
    <col min="15" max="15" width="3.625" style="47" customWidth="1"/>
    <col min="16" max="16" width="9" style="47"/>
    <col min="17" max="17" width="9.25" style="47" customWidth="1"/>
    <col min="18" max="16384" width="9" style="47"/>
  </cols>
  <sheetData>
    <row r="1" spans="1:20" ht="19.5" thickBot="1" x14ac:dyDescent="0.35">
      <c r="B1" s="117" t="s">
        <v>349</v>
      </c>
      <c r="C1" s="120"/>
      <c r="M1" s="165" t="s">
        <v>272</v>
      </c>
      <c r="N1" s="55">
        <v>1</v>
      </c>
      <c r="S1" s="165" t="s">
        <v>274</v>
      </c>
      <c r="T1" s="56">
        <v>1</v>
      </c>
    </row>
    <row r="2" spans="1:20" ht="27.75" x14ac:dyDescent="0.4">
      <c r="A2" s="76" t="s">
        <v>279</v>
      </c>
    </row>
    <row r="3" spans="1:20" ht="19.5" thickBot="1" x14ac:dyDescent="0.35">
      <c r="A3" s="126" t="s">
        <v>306</v>
      </c>
    </row>
    <row r="4" spans="1:20" ht="27.75" x14ac:dyDescent="0.4">
      <c r="A4" s="299" t="s">
        <v>241</v>
      </c>
      <c r="B4" s="300"/>
      <c r="C4" s="300"/>
      <c r="D4" s="300"/>
      <c r="E4" s="301"/>
      <c r="F4" s="78"/>
      <c r="G4" s="299" t="s">
        <v>299</v>
      </c>
      <c r="H4" s="300"/>
      <c r="I4" s="301"/>
      <c r="J4" s="97"/>
      <c r="K4" s="299" t="s">
        <v>275</v>
      </c>
      <c r="L4" s="300"/>
      <c r="M4" s="300"/>
      <c r="N4" s="301"/>
      <c r="O4" s="97"/>
      <c r="P4" s="299" t="s">
        <v>273</v>
      </c>
      <c r="Q4" s="300"/>
      <c r="R4" s="300"/>
      <c r="S4" s="300"/>
      <c r="T4" s="301"/>
    </row>
    <row r="5" spans="1:20" ht="78.75" x14ac:dyDescent="0.25">
      <c r="A5" s="101" t="s">
        <v>79</v>
      </c>
      <c r="B5" s="98" t="s">
        <v>53</v>
      </c>
      <c r="C5" s="98" t="s">
        <v>167</v>
      </c>
      <c r="D5" s="98" t="s">
        <v>168</v>
      </c>
      <c r="E5" s="99" t="s">
        <v>173</v>
      </c>
      <c r="G5" s="101" t="s">
        <v>302</v>
      </c>
      <c r="H5" s="98" t="s">
        <v>300</v>
      </c>
      <c r="I5" s="99" t="s">
        <v>301</v>
      </c>
      <c r="J5" s="96"/>
      <c r="K5" s="102" t="s">
        <v>276</v>
      </c>
      <c r="L5" s="103" t="s">
        <v>245</v>
      </c>
      <c r="M5" s="104" t="s">
        <v>246</v>
      </c>
      <c r="N5" s="99" t="s">
        <v>247</v>
      </c>
      <c r="O5" s="105"/>
      <c r="P5" s="102" t="s">
        <v>248</v>
      </c>
      <c r="Q5" s="103" t="s">
        <v>307</v>
      </c>
      <c r="R5" s="103" t="s">
        <v>341</v>
      </c>
      <c r="S5" s="98" t="s">
        <v>246</v>
      </c>
      <c r="T5" s="99" t="s">
        <v>250</v>
      </c>
    </row>
    <row r="6" spans="1:20" ht="18.75" x14ac:dyDescent="0.3">
      <c r="A6" s="329" t="s">
        <v>102</v>
      </c>
      <c r="B6" s="151" t="s">
        <v>80</v>
      </c>
      <c r="C6" s="171">
        <v>2</v>
      </c>
      <c r="D6" s="172">
        <v>700</v>
      </c>
      <c r="E6" s="187">
        <f>D6*C6</f>
        <v>1400</v>
      </c>
      <c r="G6" s="45"/>
      <c r="H6" s="61"/>
      <c r="I6" s="44"/>
      <c r="K6" s="45"/>
      <c r="L6" s="88">
        <f t="shared" ref="L6:L19" si="0">K6*D6</f>
        <v>0</v>
      </c>
      <c r="M6" s="89" t="str">
        <f>IF(L6=0,"",IF(OR(L6-$E6&gt;0,L6-$E6&lt;0), (L6-$E6)/$E6, ""))</f>
        <v/>
      </c>
      <c r="N6" s="44"/>
      <c r="P6" s="46" t="s">
        <v>251</v>
      </c>
      <c r="Q6" s="43" t="str">
        <f>IF(ISBLANK(K6), "", IF(P6="מאשר", K6, "נא למלא כמות מאושרת"))</f>
        <v/>
      </c>
      <c r="R6" s="88" t="str">
        <f t="shared" ref="R6:R19" si="1">IFERROR(Q6*D6,"")</f>
        <v/>
      </c>
      <c r="S6" s="89" t="str">
        <f>IFERROR(IF(R6=0,"",IF(OR(R6-$E6&gt;0,R6-$E6&lt;0), (R6-$E6)/$E6, "")),"")</f>
        <v/>
      </c>
      <c r="T6" s="44"/>
    </row>
    <row r="7" spans="1:20" ht="18.75" x14ac:dyDescent="0.3">
      <c r="A7" s="329"/>
      <c r="B7" s="151" t="s">
        <v>60</v>
      </c>
      <c r="C7" s="171">
        <v>1</v>
      </c>
      <c r="D7" s="172">
        <v>1500</v>
      </c>
      <c r="E7" s="187">
        <f t="shared" ref="E7:E19" si="2">D7*C7</f>
        <v>1500</v>
      </c>
      <c r="G7" s="45"/>
      <c r="H7" s="61"/>
      <c r="I7" s="44"/>
      <c r="K7" s="45"/>
      <c r="L7" s="88">
        <f t="shared" si="0"/>
        <v>0</v>
      </c>
      <c r="M7" s="89" t="str">
        <f t="shared" ref="M7:M20" si="3">IF(L7=0,"",IF(OR(L7-$E7&gt;0,L7-$E7&lt;0), (L7-$E7)/$E7, ""))</f>
        <v/>
      </c>
      <c r="N7" s="44"/>
      <c r="P7" s="46" t="s">
        <v>251</v>
      </c>
      <c r="Q7" s="43" t="str">
        <f t="shared" ref="Q7:Q12" si="4">IF(ISBLANK(K7), "", IF(P7="מאשר", K7, "נא למלא כמות מאושרת"))</f>
        <v/>
      </c>
      <c r="R7" s="88" t="str">
        <f t="shared" si="1"/>
        <v/>
      </c>
      <c r="S7" s="89" t="str">
        <f t="shared" ref="S7:S20" si="5">IFERROR(IF(R7=0,"",IF(OR(R7-$E7&gt;0,R7-$E7&lt;0), (R7-$E7)/$E7, "")),"")</f>
        <v/>
      </c>
      <c r="T7" s="44"/>
    </row>
    <row r="8" spans="1:20" ht="18.75" x14ac:dyDescent="0.3">
      <c r="A8" s="329"/>
      <c r="B8" s="151" t="s">
        <v>101</v>
      </c>
      <c r="C8" s="171">
        <v>1</v>
      </c>
      <c r="D8" s="172">
        <v>1150</v>
      </c>
      <c r="E8" s="187">
        <f t="shared" si="2"/>
        <v>1150</v>
      </c>
      <c r="G8" s="45"/>
      <c r="H8" s="61"/>
      <c r="I8" s="44"/>
      <c r="K8" s="45"/>
      <c r="L8" s="88">
        <f t="shared" si="0"/>
        <v>0</v>
      </c>
      <c r="M8" s="89" t="str">
        <f t="shared" si="3"/>
        <v/>
      </c>
      <c r="N8" s="44"/>
      <c r="P8" s="46" t="s">
        <v>251</v>
      </c>
      <c r="Q8" s="43" t="str">
        <f t="shared" si="4"/>
        <v/>
      </c>
      <c r="R8" s="88" t="str">
        <f t="shared" si="1"/>
        <v/>
      </c>
      <c r="S8" s="89" t="str">
        <f t="shared" si="5"/>
        <v/>
      </c>
      <c r="T8" s="44"/>
    </row>
    <row r="9" spans="1:20" ht="18.75" x14ac:dyDescent="0.3">
      <c r="A9" s="329"/>
      <c r="B9" s="151" t="s">
        <v>86</v>
      </c>
      <c r="C9" s="171">
        <v>1</v>
      </c>
      <c r="D9" s="172">
        <v>700</v>
      </c>
      <c r="E9" s="187">
        <f t="shared" si="2"/>
        <v>700</v>
      </c>
      <c r="G9" s="45"/>
      <c r="H9" s="61"/>
      <c r="I9" s="44"/>
      <c r="K9" s="45"/>
      <c r="L9" s="88">
        <f t="shared" si="0"/>
        <v>0</v>
      </c>
      <c r="M9" s="89" t="str">
        <f t="shared" si="3"/>
        <v/>
      </c>
      <c r="N9" s="44"/>
      <c r="P9" s="46" t="s">
        <v>251</v>
      </c>
      <c r="Q9" s="43" t="str">
        <f t="shared" si="4"/>
        <v/>
      </c>
      <c r="R9" s="88" t="str">
        <f t="shared" si="1"/>
        <v/>
      </c>
      <c r="S9" s="89" t="str">
        <f t="shared" si="5"/>
        <v/>
      </c>
      <c r="T9" s="44"/>
    </row>
    <row r="10" spans="1:20" ht="18.75" x14ac:dyDescent="0.3">
      <c r="A10" s="329"/>
      <c r="B10" s="151" t="s">
        <v>172</v>
      </c>
      <c r="C10" s="171">
        <v>1</v>
      </c>
      <c r="D10" s="172">
        <v>4500</v>
      </c>
      <c r="E10" s="187">
        <f t="shared" si="2"/>
        <v>4500</v>
      </c>
      <c r="G10" s="45"/>
      <c r="H10" s="61"/>
      <c r="I10" s="44"/>
      <c r="K10" s="45"/>
      <c r="L10" s="88">
        <f t="shared" si="0"/>
        <v>0</v>
      </c>
      <c r="M10" s="89" t="str">
        <f t="shared" si="3"/>
        <v/>
      </c>
      <c r="N10" s="44"/>
      <c r="P10" s="46" t="s">
        <v>251</v>
      </c>
      <c r="Q10" s="43" t="str">
        <f t="shared" si="4"/>
        <v/>
      </c>
      <c r="R10" s="88" t="str">
        <f t="shared" si="1"/>
        <v/>
      </c>
      <c r="S10" s="89" t="str">
        <f t="shared" si="5"/>
        <v/>
      </c>
      <c r="T10" s="44"/>
    </row>
    <row r="11" spans="1:20" ht="56.25" x14ac:dyDescent="0.3">
      <c r="A11" s="329" t="s">
        <v>105</v>
      </c>
      <c r="B11" s="154" t="s">
        <v>185</v>
      </c>
      <c r="C11" s="171">
        <v>1</v>
      </c>
      <c r="D11" s="172">
        <v>2500</v>
      </c>
      <c r="E11" s="187">
        <f t="shared" si="2"/>
        <v>2500</v>
      </c>
      <c r="G11" s="45"/>
      <c r="H11" s="61"/>
      <c r="I11" s="44"/>
      <c r="K11" s="45"/>
      <c r="L11" s="88">
        <f t="shared" si="0"/>
        <v>0</v>
      </c>
      <c r="M11" s="89" t="str">
        <f t="shared" si="3"/>
        <v/>
      </c>
      <c r="N11" s="44"/>
      <c r="P11" s="46" t="s">
        <v>251</v>
      </c>
      <c r="Q11" s="43" t="str">
        <f t="shared" si="4"/>
        <v/>
      </c>
      <c r="R11" s="88" t="str">
        <f t="shared" si="1"/>
        <v/>
      </c>
      <c r="S11" s="89" t="str">
        <f t="shared" si="5"/>
        <v/>
      </c>
      <c r="T11" s="44"/>
    </row>
    <row r="12" spans="1:20" ht="36" customHeight="1" x14ac:dyDescent="0.3">
      <c r="A12" s="329"/>
      <c r="B12" s="154" t="s">
        <v>186</v>
      </c>
      <c r="C12" s="171">
        <v>1</v>
      </c>
      <c r="D12" s="172">
        <v>1900</v>
      </c>
      <c r="E12" s="187">
        <f t="shared" si="2"/>
        <v>1900</v>
      </c>
      <c r="G12" s="45"/>
      <c r="H12" s="61"/>
      <c r="I12" s="44"/>
      <c r="K12" s="45"/>
      <c r="L12" s="88">
        <f t="shared" si="0"/>
        <v>0</v>
      </c>
      <c r="M12" s="89" t="str">
        <f t="shared" si="3"/>
        <v/>
      </c>
      <c r="N12" s="44"/>
      <c r="P12" s="46" t="s">
        <v>251</v>
      </c>
      <c r="Q12" s="43" t="str">
        <f t="shared" si="4"/>
        <v/>
      </c>
      <c r="R12" s="88" t="str">
        <f t="shared" si="1"/>
        <v/>
      </c>
      <c r="S12" s="89" t="str">
        <f t="shared" si="5"/>
        <v/>
      </c>
      <c r="T12" s="44"/>
    </row>
    <row r="13" spans="1:20" ht="18.75" x14ac:dyDescent="0.3">
      <c r="A13" s="329"/>
      <c r="B13" s="154" t="s">
        <v>187</v>
      </c>
      <c r="C13" s="171">
        <v>1</v>
      </c>
      <c r="D13" s="172">
        <v>600</v>
      </c>
      <c r="E13" s="187">
        <f t="shared" si="2"/>
        <v>600</v>
      </c>
      <c r="G13" s="45"/>
      <c r="H13" s="61"/>
      <c r="I13" s="44"/>
      <c r="K13" s="45"/>
      <c r="L13" s="88">
        <f t="shared" si="0"/>
        <v>0</v>
      </c>
      <c r="M13" s="89" t="str">
        <f t="shared" si="3"/>
        <v/>
      </c>
      <c r="N13" s="44"/>
      <c r="P13" s="46" t="s">
        <v>251</v>
      </c>
      <c r="Q13" s="43" t="str">
        <f>IF(ISBLANK(K13), "", IF(P13="מאשר", K13, "נא למלא כמות מאושרת"))</f>
        <v/>
      </c>
      <c r="R13" s="88" t="str">
        <f t="shared" si="1"/>
        <v/>
      </c>
      <c r="S13" s="89" t="str">
        <f t="shared" si="5"/>
        <v/>
      </c>
      <c r="T13" s="44"/>
    </row>
    <row r="14" spans="1:20" ht="37.5" x14ac:dyDescent="0.3">
      <c r="A14" s="329" t="s">
        <v>108</v>
      </c>
      <c r="B14" s="154" t="s">
        <v>106</v>
      </c>
      <c r="C14" s="171">
        <v>1</v>
      </c>
      <c r="D14" s="172">
        <v>5500</v>
      </c>
      <c r="E14" s="187">
        <f t="shared" si="2"/>
        <v>5500</v>
      </c>
      <c r="G14" s="45"/>
      <c r="H14" s="61"/>
      <c r="I14" s="44"/>
      <c r="K14" s="45"/>
      <c r="L14" s="88">
        <f t="shared" si="0"/>
        <v>0</v>
      </c>
      <c r="M14" s="89" t="str">
        <f t="shared" si="3"/>
        <v/>
      </c>
      <c r="N14" s="44"/>
      <c r="P14" s="46" t="s">
        <v>251</v>
      </c>
      <c r="Q14" s="43" t="str">
        <f t="shared" ref="Q14:Q18" si="6">IF(ISBLANK(K14), "", IF(P14="מאשר", K14, "נא למלא כמות מאושרת"))</f>
        <v/>
      </c>
      <c r="R14" s="88" t="str">
        <f t="shared" si="1"/>
        <v/>
      </c>
      <c r="S14" s="89" t="str">
        <f t="shared" si="5"/>
        <v/>
      </c>
      <c r="T14" s="44"/>
    </row>
    <row r="15" spans="1:20" ht="18.75" x14ac:dyDescent="0.3">
      <c r="A15" s="329"/>
      <c r="B15" s="154" t="s">
        <v>184</v>
      </c>
      <c r="C15" s="171">
        <v>1</v>
      </c>
      <c r="D15" s="172">
        <v>1500</v>
      </c>
      <c r="E15" s="187">
        <f t="shared" si="2"/>
        <v>1500</v>
      </c>
      <c r="G15" s="45"/>
      <c r="H15" s="61"/>
      <c r="I15" s="44"/>
      <c r="K15" s="45"/>
      <c r="L15" s="88">
        <f t="shared" si="0"/>
        <v>0</v>
      </c>
      <c r="M15" s="89" t="str">
        <f t="shared" si="3"/>
        <v/>
      </c>
      <c r="N15" s="44"/>
      <c r="P15" s="46" t="s">
        <v>251</v>
      </c>
      <c r="Q15" s="43" t="str">
        <f t="shared" si="6"/>
        <v/>
      </c>
      <c r="R15" s="88" t="str">
        <f t="shared" si="1"/>
        <v/>
      </c>
      <c r="S15" s="89" t="str">
        <f t="shared" si="5"/>
        <v/>
      </c>
      <c r="T15" s="44"/>
    </row>
    <row r="16" spans="1:20" ht="27.75" customHeight="1" x14ac:dyDescent="0.3">
      <c r="A16" s="329"/>
      <c r="B16" s="154" t="s">
        <v>107</v>
      </c>
      <c r="C16" s="171">
        <v>2</v>
      </c>
      <c r="D16" s="172">
        <v>500</v>
      </c>
      <c r="E16" s="187">
        <f t="shared" si="2"/>
        <v>1000</v>
      </c>
      <c r="G16" s="45"/>
      <c r="H16" s="61"/>
      <c r="I16" s="44"/>
      <c r="K16" s="45"/>
      <c r="L16" s="88">
        <f t="shared" si="0"/>
        <v>0</v>
      </c>
      <c r="M16" s="89" t="str">
        <f t="shared" si="3"/>
        <v/>
      </c>
      <c r="N16" s="44"/>
      <c r="P16" s="46" t="s">
        <v>251</v>
      </c>
      <c r="Q16" s="43" t="str">
        <f t="shared" si="6"/>
        <v/>
      </c>
      <c r="R16" s="88" t="str">
        <f t="shared" si="1"/>
        <v/>
      </c>
      <c r="S16" s="89" t="str">
        <f t="shared" si="5"/>
        <v/>
      </c>
      <c r="T16" s="44"/>
    </row>
    <row r="17" spans="1:20" ht="37.5" x14ac:dyDescent="0.3">
      <c r="A17" s="329"/>
      <c r="B17" s="154" t="s">
        <v>188</v>
      </c>
      <c r="C17" s="171">
        <v>1</v>
      </c>
      <c r="D17" s="172">
        <v>1500</v>
      </c>
      <c r="E17" s="187">
        <f t="shared" si="2"/>
        <v>1500</v>
      </c>
      <c r="G17" s="45"/>
      <c r="H17" s="61"/>
      <c r="I17" s="44"/>
      <c r="K17" s="45"/>
      <c r="L17" s="88">
        <f t="shared" si="0"/>
        <v>0</v>
      </c>
      <c r="M17" s="89" t="str">
        <f t="shared" si="3"/>
        <v/>
      </c>
      <c r="N17" s="44"/>
      <c r="P17" s="46" t="s">
        <v>251</v>
      </c>
      <c r="Q17" s="43" t="str">
        <f t="shared" si="6"/>
        <v/>
      </c>
      <c r="R17" s="88" t="str">
        <f t="shared" si="1"/>
        <v/>
      </c>
      <c r="S17" s="89" t="str">
        <f t="shared" si="5"/>
        <v/>
      </c>
      <c r="T17" s="44"/>
    </row>
    <row r="18" spans="1:20" ht="18.75" x14ac:dyDescent="0.3">
      <c r="A18" s="329"/>
      <c r="B18" s="154" t="s">
        <v>189</v>
      </c>
      <c r="C18" s="171">
        <v>1</v>
      </c>
      <c r="D18" s="172">
        <v>2000</v>
      </c>
      <c r="E18" s="187">
        <f t="shared" si="2"/>
        <v>2000</v>
      </c>
      <c r="G18" s="45"/>
      <c r="H18" s="61"/>
      <c r="I18" s="44"/>
      <c r="K18" s="45"/>
      <c r="L18" s="88">
        <f t="shared" si="0"/>
        <v>0</v>
      </c>
      <c r="M18" s="89" t="str">
        <f t="shared" si="3"/>
        <v/>
      </c>
      <c r="N18" s="44"/>
      <c r="P18" s="46" t="s">
        <v>251</v>
      </c>
      <c r="Q18" s="43" t="str">
        <f t="shared" si="6"/>
        <v/>
      </c>
      <c r="R18" s="88" t="str">
        <f t="shared" si="1"/>
        <v/>
      </c>
      <c r="S18" s="89" t="str">
        <f t="shared" si="5"/>
        <v/>
      </c>
      <c r="T18" s="44"/>
    </row>
    <row r="19" spans="1:20" ht="19.5" thickBot="1" x14ac:dyDescent="0.35">
      <c r="A19" s="330"/>
      <c r="B19" s="188" t="s">
        <v>190</v>
      </c>
      <c r="C19" s="189">
        <v>1</v>
      </c>
      <c r="D19" s="190">
        <v>1500</v>
      </c>
      <c r="E19" s="191">
        <f t="shared" si="2"/>
        <v>1500</v>
      </c>
      <c r="F19" s="50"/>
      <c r="G19" s="48"/>
      <c r="H19" s="61"/>
      <c r="I19" s="49"/>
      <c r="J19" s="50"/>
      <c r="K19" s="48"/>
      <c r="L19" s="194">
        <f t="shared" si="0"/>
        <v>0</v>
      </c>
      <c r="M19" s="195" t="str">
        <f t="shared" si="3"/>
        <v/>
      </c>
      <c r="N19" s="49"/>
      <c r="O19" s="50"/>
      <c r="P19" s="51" t="s">
        <v>251</v>
      </c>
      <c r="Q19" s="52" t="str">
        <f>IF(ISBLANK(K19), "", IF(P19="מאשר", K19, "נא למלא כמות מאושרת"))</f>
        <v/>
      </c>
      <c r="R19" s="194" t="str">
        <f t="shared" si="1"/>
        <v/>
      </c>
      <c r="S19" s="195" t="str">
        <f t="shared" si="5"/>
        <v/>
      </c>
      <c r="T19" s="49"/>
    </row>
    <row r="20" spans="1:20" ht="16.5" customHeight="1" thickBot="1" x14ac:dyDescent="0.35">
      <c r="A20" s="331" t="s">
        <v>74</v>
      </c>
      <c r="B20" s="332"/>
      <c r="C20" s="332"/>
      <c r="D20" s="192"/>
      <c r="E20" s="193">
        <f>SUM(E6:E19)</f>
        <v>27250</v>
      </c>
      <c r="G20" s="184"/>
      <c r="H20" s="185"/>
      <c r="I20" s="186"/>
      <c r="K20" s="184"/>
      <c r="L20" s="196">
        <f>SUM(L6:L19)</f>
        <v>0</v>
      </c>
      <c r="M20" s="197" t="str">
        <f t="shared" si="3"/>
        <v/>
      </c>
      <c r="N20" s="186"/>
      <c r="O20" s="83"/>
      <c r="P20" s="184"/>
      <c r="Q20" s="185"/>
      <c r="R20" s="196">
        <f>SUM(R6:R19)</f>
        <v>0</v>
      </c>
      <c r="S20" s="197" t="str">
        <f t="shared" si="5"/>
        <v/>
      </c>
      <c r="T20" s="186"/>
    </row>
    <row r="21" spans="1:20" ht="15" thickBot="1" x14ac:dyDescent="0.25"/>
    <row r="22" spans="1:20" ht="28.5" thickBot="1" x14ac:dyDescent="0.45">
      <c r="B22" s="168" t="s">
        <v>138</v>
      </c>
      <c r="P22" s="321" t="s">
        <v>290</v>
      </c>
      <c r="Q22" s="322"/>
      <c r="R22" s="322"/>
      <c r="S22" s="322"/>
      <c r="T22" s="323"/>
    </row>
    <row r="23" spans="1:20" ht="21" thickBot="1" x14ac:dyDescent="0.35">
      <c r="B23" s="168" t="s">
        <v>139</v>
      </c>
      <c r="P23" s="318">
        <f>R20+(T1-1)*R20*0.5</f>
        <v>0</v>
      </c>
      <c r="Q23" s="319"/>
      <c r="R23" s="319"/>
      <c r="S23" s="319"/>
      <c r="T23" s="320"/>
    </row>
  </sheetData>
  <sheetProtection algorithmName="SHA-512" hashValue="/QJ3PXDl+ssn5MNMYvbCeE91u46Fr6dR0HITU1+Hlk5h8bMJyWUlwW2LV3HKHFL5V5EzP58fLl7z+M+zkddHlg==" saltValue="bMiRzywUyVqrwce2W81iIA==" spinCount="100000" sheet="1" objects="1" scenarios="1" formatCells="0" formatColumns="0" formatRows="0"/>
  <mergeCells count="10">
    <mergeCell ref="P22:T22"/>
    <mergeCell ref="P23:T23"/>
    <mergeCell ref="A4:E4"/>
    <mergeCell ref="K4:N4"/>
    <mergeCell ref="P4:T4"/>
    <mergeCell ref="A14:A19"/>
    <mergeCell ref="A20:C20"/>
    <mergeCell ref="A6:A10"/>
    <mergeCell ref="A11:A13"/>
    <mergeCell ref="G4:I4"/>
  </mergeCells>
  <conditionalFormatting sqref="S6">
    <cfRule type="cellIs" dxfId="63" priority="43" operator="lessThan">
      <formula>0</formula>
    </cfRule>
    <cfRule type="cellIs" dxfId="62" priority="44" operator="greaterThan">
      <formula>0.01</formula>
    </cfRule>
  </conditionalFormatting>
  <conditionalFormatting sqref="S7:S12">
    <cfRule type="cellIs" dxfId="61" priority="41" operator="lessThan">
      <formula>0</formula>
    </cfRule>
    <cfRule type="cellIs" dxfId="60" priority="42" operator="greaterThan">
      <formula>0.01</formula>
    </cfRule>
  </conditionalFormatting>
  <conditionalFormatting sqref="M6">
    <cfRule type="cellIs" dxfId="59" priority="39" operator="lessThan">
      <formula>0</formula>
    </cfRule>
    <cfRule type="cellIs" dxfId="58" priority="40" operator="greaterThan">
      <formula>0.01</formula>
    </cfRule>
  </conditionalFormatting>
  <conditionalFormatting sqref="M7:M11">
    <cfRule type="cellIs" dxfId="57" priority="37" operator="lessThan">
      <formula>0</formula>
    </cfRule>
    <cfRule type="cellIs" dxfId="56" priority="38" operator="greaterThan">
      <formula>0.01</formula>
    </cfRule>
  </conditionalFormatting>
  <conditionalFormatting sqref="M12">
    <cfRule type="cellIs" dxfId="55" priority="35" operator="lessThan">
      <formula>0</formula>
    </cfRule>
    <cfRule type="cellIs" dxfId="54" priority="36" operator="greaterThan">
      <formula>0.01</formula>
    </cfRule>
  </conditionalFormatting>
  <conditionalFormatting sqref="M13:M17">
    <cfRule type="cellIs" dxfId="53" priority="33" operator="lessThan">
      <formula>0</formula>
    </cfRule>
    <cfRule type="cellIs" dxfId="52" priority="34" operator="greaterThan">
      <formula>0.01</formula>
    </cfRule>
  </conditionalFormatting>
  <conditionalFormatting sqref="M17:M18">
    <cfRule type="cellIs" dxfId="51" priority="31" operator="lessThan">
      <formula>0</formula>
    </cfRule>
    <cfRule type="cellIs" dxfId="50" priority="32" operator="greaterThan">
      <formula>0.01</formula>
    </cfRule>
  </conditionalFormatting>
  <conditionalFormatting sqref="M19">
    <cfRule type="cellIs" dxfId="49" priority="29" operator="lessThan">
      <formula>0</formula>
    </cfRule>
    <cfRule type="cellIs" dxfId="48" priority="30" operator="greaterThan">
      <formula>0.01</formula>
    </cfRule>
  </conditionalFormatting>
  <conditionalFormatting sqref="S13">
    <cfRule type="cellIs" dxfId="47" priority="23" operator="lessThan">
      <formula>0</formula>
    </cfRule>
    <cfRule type="cellIs" dxfId="46" priority="24" operator="greaterThan">
      <formula>0.01</formula>
    </cfRule>
  </conditionalFormatting>
  <conditionalFormatting sqref="S14:S19">
    <cfRule type="cellIs" dxfId="45" priority="21" operator="lessThan">
      <formula>0</formula>
    </cfRule>
    <cfRule type="cellIs" dxfId="44" priority="22" operator="greaterThan">
      <formula>0.01</formula>
    </cfRule>
  </conditionalFormatting>
  <dataValidations count="2">
    <dataValidation type="list" allowBlank="1" showInputMessage="1" showErrorMessage="1" sqref="P6:P19">
      <formula1>"מאשר, מאשר חלקי"</formula1>
    </dataValidation>
    <dataValidation type="list" allowBlank="1" showInputMessage="1" showErrorMessage="1" sqref="H6:H19">
      <formula1>"שמיש-אך נדרש עוד, בלוי-נדרש להחליף"</formula1>
    </dataValidation>
  </dataValidations>
  <pageMargins left="0.7" right="0.7" top="0.75" bottom="0.75" header="0.3" footer="0.3"/>
  <pageSetup paperSize="9" orientation="portrait"/>
  <ignoredErrors>
    <ignoredError sqref="Q6:Q1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rightToLeft="1" zoomScale="75" zoomScaleNormal="75" workbookViewId="0">
      <pane xSplit="1" ySplit="5" topLeftCell="B6" activePane="bottomRight" state="frozen"/>
      <selection pane="topRight" activeCell="B1" sqref="B1"/>
      <selection pane="bottomLeft" activeCell="A6" sqref="A6"/>
      <selection pane="bottomRight" activeCell="K6" sqref="K6"/>
    </sheetView>
  </sheetViews>
  <sheetFormatPr defaultRowHeight="14.25" x14ac:dyDescent="0.2"/>
  <cols>
    <col min="1" max="1" width="9.25" style="47" customWidth="1"/>
    <col min="2" max="2" width="34.625" style="47" customWidth="1"/>
    <col min="3" max="3" width="7.375" style="47" customWidth="1"/>
    <col min="4" max="4" width="10.5" style="77" customWidth="1"/>
    <col min="5" max="5" width="8.625" style="47" customWidth="1"/>
    <col min="6" max="6" width="2.375" style="47" customWidth="1"/>
    <col min="7" max="7" width="10.5" style="47" customWidth="1"/>
    <col min="8" max="8" width="14.625" style="47" customWidth="1"/>
    <col min="9" max="9" width="9.625" style="47" customWidth="1"/>
    <col min="10" max="10" width="3.625" style="47" customWidth="1"/>
    <col min="11" max="11" width="10.5" style="47" customWidth="1"/>
    <col min="12" max="13" width="9" style="47"/>
    <col min="14" max="14" width="9.625" style="47" customWidth="1"/>
    <col min="15" max="15" width="4" style="47" customWidth="1"/>
    <col min="16" max="16" width="9" style="47"/>
    <col min="17" max="17" width="11.375" style="47" customWidth="1"/>
    <col min="18" max="16384" width="9" style="47"/>
  </cols>
  <sheetData>
    <row r="1" spans="1:20" ht="19.5" thickBot="1" x14ac:dyDescent="0.35">
      <c r="B1" s="117" t="s">
        <v>349</v>
      </c>
      <c r="C1" s="120"/>
      <c r="M1" s="165" t="s">
        <v>272</v>
      </c>
      <c r="N1" s="55">
        <v>1</v>
      </c>
      <c r="S1" s="165" t="s">
        <v>274</v>
      </c>
      <c r="T1" s="56">
        <v>1</v>
      </c>
    </row>
    <row r="2" spans="1:20" ht="27.75" x14ac:dyDescent="0.4">
      <c r="A2" s="149" t="s">
        <v>263</v>
      </c>
      <c r="B2" s="96"/>
    </row>
    <row r="3" spans="1:20" ht="19.5" thickBot="1" x14ac:dyDescent="0.35">
      <c r="A3" s="126" t="s">
        <v>306</v>
      </c>
    </row>
    <row r="4" spans="1:20" ht="27.75" x14ac:dyDescent="0.4">
      <c r="A4" s="299" t="s">
        <v>241</v>
      </c>
      <c r="B4" s="300"/>
      <c r="C4" s="300"/>
      <c r="D4" s="300"/>
      <c r="E4" s="301"/>
      <c r="F4" s="78"/>
      <c r="G4" s="299" t="s">
        <v>299</v>
      </c>
      <c r="H4" s="300"/>
      <c r="I4" s="301"/>
      <c r="J4" s="97"/>
      <c r="K4" s="299" t="s">
        <v>275</v>
      </c>
      <c r="L4" s="300"/>
      <c r="M4" s="300"/>
      <c r="N4" s="301"/>
      <c r="O4" s="97"/>
      <c r="P4" s="299" t="s">
        <v>273</v>
      </c>
      <c r="Q4" s="300"/>
      <c r="R4" s="300"/>
      <c r="S4" s="300"/>
      <c r="T4" s="301"/>
    </row>
    <row r="5" spans="1:20" ht="78.75" x14ac:dyDescent="0.25">
      <c r="A5" s="101" t="s">
        <v>79</v>
      </c>
      <c r="B5" s="98" t="s">
        <v>53</v>
      </c>
      <c r="C5" s="98" t="s">
        <v>167</v>
      </c>
      <c r="D5" s="98" t="s">
        <v>168</v>
      </c>
      <c r="E5" s="99" t="s">
        <v>174</v>
      </c>
      <c r="G5" s="101" t="s">
        <v>302</v>
      </c>
      <c r="H5" s="98" t="s">
        <v>300</v>
      </c>
      <c r="I5" s="99" t="s">
        <v>301</v>
      </c>
      <c r="J5" s="96"/>
      <c r="K5" s="102" t="s">
        <v>276</v>
      </c>
      <c r="L5" s="103" t="s">
        <v>245</v>
      </c>
      <c r="M5" s="104" t="s">
        <v>246</v>
      </c>
      <c r="N5" s="99" t="s">
        <v>247</v>
      </c>
      <c r="O5" s="105"/>
      <c r="P5" s="102" t="s">
        <v>248</v>
      </c>
      <c r="Q5" s="103" t="s">
        <v>307</v>
      </c>
      <c r="R5" s="103" t="s">
        <v>341</v>
      </c>
      <c r="S5" s="98" t="s">
        <v>246</v>
      </c>
      <c r="T5" s="99" t="s">
        <v>250</v>
      </c>
    </row>
    <row r="6" spans="1:20" ht="18.75" x14ac:dyDescent="0.3">
      <c r="A6" s="329" t="s">
        <v>102</v>
      </c>
      <c r="B6" s="151" t="s">
        <v>109</v>
      </c>
      <c r="C6" s="171">
        <v>1</v>
      </c>
      <c r="D6" s="172">
        <v>1600</v>
      </c>
      <c r="E6" s="198">
        <f>D6*C6</f>
        <v>1600</v>
      </c>
      <c r="G6" s="45"/>
      <c r="H6" s="61"/>
      <c r="I6" s="44"/>
      <c r="K6" s="45"/>
      <c r="L6" s="82">
        <f>K6*D6</f>
        <v>0</v>
      </c>
      <c r="M6" s="89" t="str">
        <f>IF(L6=0,"",IF(OR(L6-$E6&gt;0,L6-$E6&lt;0), (L6-$E6)/$E6, ""))</f>
        <v/>
      </c>
      <c r="N6" s="44"/>
      <c r="P6" s="46" t="s">
        <v>251</v>
      </c>
      <c r="Q6" s="43" t="str">
        <f>IF(ISBLANK(K6), "", IF(P6="מאשר", K6, "נא למלא כמות מאושרת"))</f>
        <v/>
      </c>
      <c r="R6" s="82" t="str">
        <f t="shared" ref="R6:R27" si="0">IFERROR(Q6*D6,"")</f>
        <v/>
      </c>
      <c r="S6" s="89" t="str">
        <f>IFERROR(IF(R6=0,"",IF(OR(R6-$E6&gt;0,R6-$E6&lt;0), (R6-$E6)/$E6, "")),"")</f>
        <v/>
      </c>
      <c r="T6" s="44"/>
    </row>
    <row r="7" spans="1:20" ht="18.75" x14ac:dyDescent="0.3">
      <c r="A7" s="329"/>
      <c r="B7" s="151" t="s">
        <v>110</v>
      </c>
      <c r="C7" s="171">
        <v>1</v>
      </c>
      <c r="D7" s="172">
        <v>1500</v>
      </c>
      <c r="E7" s="198">
        <f t="shared" ref="E7:E27" si="1">D7*C7</f>
        <v>1500</v>
      </c>
      <c r="G7" s="45"/>
      <c r="H7" s="61"/>
      <c r="I7" s="44"/>
      <c r="K7" s="45"/>
      <c r="L7" s="82">
        <f t="shared" ref="L7:L27" si="2">K7*D7</f>
        <v>0</v>
      </c>
      <c r="M7" s="89" t="str">
        <f t="shared" ref="M7:M28" si="3">IF(L7=0,"",IF(OR(L7-$E7&gt;0,L7-$E7&lt;0), (L7-$E7)/$E7, ""))</f>
        <v/>
      </c>
      <c r="N7" s="44"/>
      <c r="P7" s="46" t="s">
        <v>251</v>
      </c>
      <c r="Q7" s="43" t="str">
        <f t="shared" ref="Q7:Q12" si="4">IF(ISBLANK(K7), "", IF(P7="מאשר", K7, "נא למלא כמות מאושרת"))</f>
        <v/>
      </c>
      <c r="R7" s="82" t="str">
        <f t="shared" si="0"/>
        <v/>
      </c>
      <c r="S7" s="89" t="str">
        <f t="shared" ref="S7:S27" si="5">IFERROR(IF(R7=0,"",IF(OR(R7-$E7&gt;0,R7-$E7&lt;0), (R7-$E7)/$E7, "")),"")</f>
        <v/>
      </c>
      <c r="T7" s="44"/>
    </row>
    <row r="8" spans="1:20" ht="18.75" x14ac:dyDescent="0.3">
      <c r="A8" s="329"/>
      <c r="B8" s="151" t="s">
        <v>101</v>
      </c>
      <c r="C8" s="171">
        <v>1</v>
      </c>
      <c r="D8" s="172">
        <v>1150</v>
      </c>
      <c r="E8" s="198">
        <f t="shared" si="1"/>
        <v>1150</v>
      </c>
      <c r="G8" s="45"/>
      <c r="H8" s="61"/>
      <c r="I8" s="44"/>
      <c r="K8" s="45"/>
      <c r="L8" s="82">
        <f t="shared" si="2"/>
        <v>0</v>
      </c>
      <c r="M8" s="89" t="str">
        <f t="shared" si="3"/>
        <v/>
      </c>
      <c r="N8" s="44"/>
      <c r="P8" s="46" t="s">
        <v>251</v>
      </c>
      <c r="Q8" s="43" t="str">
        <f t="shared" si="4"/>
        <v/>
      </c>
      <c r="R8" s="82" t="str">
        <f t="shared" si="0"/>
        <v/>
      </c>
      <c r="S8" s="89" t="str">
        <f t="shared" si="5"/>
        <v/>
      </c>
      <c r="T8" s="44"/>
    </row>
    <row r="9" spans="1:20" ht="18.75" x14ac:dyDescent="0.3">
      <c r="A9" s="329"/>
      <c r="B9" s="151" t="s">
        <v>111</v>
      </c>
      <c r="C9" s="171">
        <v>2</v>
      </c>
      <c r="D9" s="172">
        <v>50</v>
      </c>
      <c r="E9" s="198">
        <f t="shared" si="1"/>
        <v>100</v>
      </c>
      <c r="G9" s="45"/>
      <c r="H9" s="61"/>
      <c r="I9" s="44"/>
      <c r="K9" s="45"/>
      <c r="L9" s="82">
        <f t="shared" si="2"/>
        <v>0</v>
      </c>
      <c r="M9" s="89" t="str">
        <f t="shared" si="3"/>
        <v/>
      </c>
      <c r="N9" s="44"/>
      <c r="P9" s="46" t="s">
        <v>251</v>
      </c>
      <c r="Q9" s="43" t="str">
        <f t="shared" si="4"/>
        <v/>
      </c>
      <c r="R9" s="82" t="str">
        <f t="shared" si="0"/>
        <v/>
      </c>
      <c r="S9" s="89" t="str">
        <f t="shared" si="5"/>
        <v/>
      </c>
      <c r="T9" s="44"/>
    </row>
    <row r="10" spans="1:20" ht="18.75" x14ac:dyDescent="0.3">
      <c r="A10" s="329"/>
      <c r="B10" s="151" t="s">
        <v>112</v>
      </c>
      <c r="C10" s="171">
        <v>1</v>
      </c>
      <c r="D10" s="172">
        <v>700</v>
      </c>
      <c r="E10" s="198">
        <f t="shared" si="1"/>
        <v>700</v>
      </c>
      <c r="G10" s="45"/>
      <c r="H10" s="61"/>
      <c r="I10" s="44"/>
      <c r="K10" s="45"/>
      <c r="L10" s="82">
        <f t="shared" si="2"/>
        <v>0</v>
      </c>
      <c r="M10" s="89" t="str">
        <f t="shared" si="3"/>
        <v/>
      </c>
      <c r="N10" s="44"/>
      <c r="P10" s="46" t="s">
        <v>251</v>
      </c>
      <c r="Q10" s="43" t="str">
        <f t="shared" si="4"/>
        <v/>
      </c>
      <c r="R10" s="82" t="str">
        <f t="shared" si="0"/>
        <v/>
      </c>
      <c r="S10" s="89" t="str">
        <f t="shared" si="5"/>
        <v/>
      </c>
      <c r="T10" s="44"/>
    </row>
    <row r="11" spans="1:20" ht="18.75" x14ac:dyDescent="0.3">
      <c r="A11" s="329"/>
      <c r="B11" s="151" t="s">
        <v>172</v>
      </c>
      <c r="C11" s="171">
        <v>1</v>
      </c>
      <c r="D11" s="172">
        <v>4500</v>
      </c>
      <c r="E11" s="198">
        <f t="shared" si="1"/>
        <v>4500</v>
      </c>
      <c r="G11" s="45"/>
      <c r="H11" s="61"/>
      <c r="I11" s="44"/>
      <c r="K11" s="45"/>
      <c r="L11" s="82">
        <f t="shared" si="2"/>
        <v>0</v>
      </c>
      <c r="M11" s="89" t="str">
        <f t="shared" si="3"/>
        <v/>
      </c>
      <c r="N11" s="44"/>
      <c r="P11" s="46" t="s">
        <v>251</v>
      </c>
      <c r="Q11" s="43" t="str">
        <f t="shared" si="4"/>
        <v/>
      </c>
      <c r="R11" s="82" t="str">
        <f t="shared" si="0"/>
        <v/>
      </c>
      <c r="S11" s="89" t="str">
        <f t="shared" si="5"/>
        <v/>
      </c>
      <c r="T11" s="44"/>
    </row>
    <row r="12" spans="1:20" ht="18.75" x14ac:dyDescent="0.3">
      <c r="A12" s="329"/>
      <c r="B12" s="151" t="s">
        <v>113</v>
      </c>
      <c r="C12" s="171">
        <v>1</v>
      </c>
      <c r="D12" s="172">
        <v>500</v>
      </c>
      <c r="E12" s="198">
        <f t="shared" si="1"/>
        <v>500</v>
      </c>
      <c r="G12" s="45"/>
      <c r="H12" s="61"/>
      <c r="I12" s="44"/>
      <c r="K12" s="45"/>
      <c r="L12" s="82">
        <f t="shared" si="2"/>
        <v>0</v>
      </c>
      <c r="M12" s="89" t="str">
        <f t="shared" si="3"/>
        <v/>
      </c>
      <c r="N12" s="44"/>
      <c r="P12" s="46" t="s">
        <v>251</v>
      </c>
      <c r="Q12" s="43" t="str">
        <f t="shared" si="4"/>
        <v/>
      </c>
      <c r="R12" s="82" t="str">
        <f t="shared" si="0"/>
        <v/>
      </c>
      <c r="S12" s="89" t="str">
        <f t="shared" si="5"/>
        <v/>
      </c>
      <c r="T12" s="44"/>
    </row>
    <row r="13" spans="1:20" ht="18.75" x14ac:dyDescent="0.3">
      <c r="A13" s="326" t="s">
        <v>115</v>
      </c>
      <c r="B13" s="199" t="s">
        <v>171</v>
      </c>
      <c r="C13" s="171">
        <v>1</v>
      </c>
      <c r="D13" s="172">
        <v>2800</v>
      </c>
      <c r="E13" s="198">
        <f t="shared" si="1"/>
        <v>2800</v>
      </c>
      <c r="G13" s="45"/>
      <c r="H13" s="61"/>
      <c r="I13" s="44"/>
      <c r="K13" s="45"/>
      <c r="L13" s="82">
        <f t="shared" si="2"/>
        <v>0</v>
      </c>
      <c r="M13" s="89" t="str">
        <f t="shared" si="3"/>
        <v/>
      </c>
      <c r="N13" s="44"/>
      <c r="P13" s="46" t="s">
        <v>251</v>
      </c>
      <c r="Q13" s="43" t="str">
        <f>IF(ISBLANK(K13), "", IF(P13="מאשר", K13, "נא למלא כמות מאושרת"))</f>
        <v/>
      </c>
      <c r="R13" s="82" t="str">
        <f t="shared" si="0"/>
        <v/>
      </c>
      <c r="S13" s="89" t="str">
        <f t="shared" si="5"/>
        <v/>
      </c>
      <c r="T13" s="44"/>
    </row>
    <row r="14" spans="1:20" ht="18.75" x14ac:dyDescent="0.3">
      <c r="A14" s="327"/>
      <c r="B14" s="159" t="s">
        <v>191</v>
      </c>
      <c r="C14" s="174">
        <v>1</v>
      </c>
      <c r="D14" s="172">
        <v>1300</v>
      </c>
      <c r="E14" s="198">
        <f t="shared" si="1"/>
        <v>1300</v>
      </c>
      <c r="G14" s="45"/>
      <c r="H14" s="61"/>
      <c r="I14" s="44"/>
      <c r="K14" s="45"/>
      <c r="L14" s="82">
        <f t="shared" si="2"/>
        <v>0</v>
      </c>
      <c r="M14" s="89" t="str">
        <f t="shared" si="3"/>
        <v/>
      </c>
      <c r="N14" s="44"/>
      <c r="P14" s="46" t="s">
        <v>251</v>
      </c>
      <c r="Q14" s="43" t="str">
        <f t="shared" ref="Q14:Q19" si="6">IF(ISBLANK(K14), "", IF(P14="מאשר", K14, "נא למלא כמות מאושרת"))</f>
        <v/>
      </c>
      <c r="R14" s="82" t="str">
        <f t="shared" si="0"/>
        <v/>
      </c>
      <c r="S14" s="89" t="str">
        <f t="shared" si="5"/>
        <v/>
      </c>
      <c r="T14" s="44"/>
    </row>
    <row r="15" spans="1:20" ht="37.5" x14ac:dyDescent="0.3">
      <c r="A15" s="327"/>
      <c r="B15" s="154" t="s">
        <v>106</v>
      </c>
      <c r="C15" s="171">
        <v>1</v>
      </c>
      <c r="D15" s="172">
        <v>5500</v>
      </c>
      <c r="E15" s="198">
        <f t="shared" si="1"/>
        <v>5500</v>
      </c>
      <c r="G15" s="45"/>
      <c r="H15" s="61"/>
      <c r="I15" s="44"/>
      <c r="K15" s="45"/>
      <c r="L15" s="82">
        <f>K15*D15</f>
        <v>0</v>
      </c>
      <c r="M15" s="89" t="str">
        <f t="shared" si="3"/>
        <v/>
      </c>
      <c r="N15" s="44"/>
      <c r="P15" s="46" t="s">
        <v>251</v>
      </c>
      <c r="Q15" s="43" t="str">
        <f t="shared" si="6"/>
        <v/>
      </c>
      <c r="R15" s="82" t="str">
        <f t="shared" si="0"/>
        <v/>
      </c>
      <c r="S15" s="89" t="str">
        <f t="shared" si="5"/>
        <v/>
      </c>
      <c r="T15" s="44"/>
    </row>
    <row r="16" spans="1:20" ht="18.75" x14ac:dyDescent="0.3">
      <c r="A16" s="327"/>
      <c r="B16" s="154" t="s">
        <v>114</v>
      </c>
      <c r="C16" s="171">
        <v>1</v>
      </c>
      <c r="D16" s="172">
        <v>1500</v>
      </c>
      <c r="E16" s="198">
        <f t="shared" si="1"/>
        <v>1500</v>
      </c>
      <c r="G16" s="45"/>
      <c r="H16" s="61"/>
      <c r="I16" s="44"/>
      <c r="K16" s="45"/>
      <c r="L16" s="82">
        <f>K16*D16</f>
        <v>0</v>
      </c>
      <c r="M16" s="89" t="str">
        <f t="shared" si="3"/>
        <v/>
      </c>
      <c r="N16" s="44"/>
      <c r="P16" s="46" t="s">
        <v>251</v>
      </c>
      <c r="Q16" s="43" t="str">
        <f t="shared" si="6"/>
        <v/>
      </c>
      <c r="R16" s="82" t="str">
        <f t="shared" si="0"/>
        <v/>
      </c>
      <c r="S16" s="89" t="str">
        <f t="shared" si="5"/>
        <v/>
      </c>
      <c r="T16" s="44"/>
    </row>
    <row r="17" spans="1:20" ht="37.5" x14ac:dyDescent="0.3">
      <c r="A17" s="327"/>
      <c r="B17" s="159" t="s">
        <v>192</v>
      </c>
      <c r="C17" s="174">
        <v>1</v>
      </c>
      <c r="D17" s="172">
        <v>5200</v>
      </c>
      <c r="E17" s="198">
        <f t="shared" si="1"/>
        <v>5200</v>
      </c>
      <c r="G17" s="45"/>
      <c r="H17" s="61"/>
      <c r="I17" s="44"/>
      <c r="K17" s="45"/>
      <c r="L17" s="82">
        <f t="shared" si="2"/>
        <v>0</v>
      </c>
      <c r="M17" s="89" t="str">
        <f t="shared" si="3"/>
        <v/>
      </c>
      <c r="N17" s="44"/>
      <c r="P17" s="46" t="s">
        <v>251</v>
      </c>
      <c r="Q17" s="43" t="str">
        <f t="shared" si="6"/>
        <v/>
      </c>
      <c r="R17" s="82" t="str">
        <f t="shared" si="0"/>
        <v/>
      </c>
      <c r="S17" s="89" t="str">
        <f t="shared" si="5"/>
        <v/>
      </c>
      <c r="T17" s="44"/>
    </row>
    <row r="18" spans="1:20" ht="18.75" x14ac:dyDescent="0.3">
      <c r="A18" s="326" t="s">
        <v>108</v>
      </c>
      <c r="B18" s="151" t="s">
        <v>116</v>
      </c>
      <c r="C18" s="171">
        <v>1</v>
      </c>
      <c r="D18" s="172">
        <v>1000</v>
      </c>
      <c r="E18" s="198">
        <f t="shared" si="1"/>
        <v>1000</v>
      </c>
      <c r="G18" s="45"/>
      <c r="H18" s="61"/>
      <c r="I18" s="44"/>
      <c r="K18" s="45"/>
      <c r="L18" s="82">
        <f t="shared" si="2"/>
        <v>0</v>
      </c>
      <c r="M18" s="89" t="str">
        <f t="shared" si="3"/>
        <v/>
      </c>
      <c r="N18" s="44"/>
      <c r="P18" s="46" t="s">
        <v>251</v>
      </c>
      <c r="Q18" s="43" t="str">
        <f t="shared" si="6"/>
        <v/>
      </c>
      <c r="R18" s="82" t="str">
        <f t="shared" si="0"/>
        <v/>
      </c>
      <c r="S18" s="89" t="str">
        <f t="shared" si="5"/>
        <v/>
      </c>
      <c r="T18" s="44"/>
    </row>
    <row r="19" spans="1:20" ht="18.75" x14ac:dyDescent="0.3">
      <c r="A19" s="327"/>
      <c r="B19" s="151" t="s">
        <v>117</v>
      </c>
      <c r="C19" s="171">
        <v>1</v>
      </c>
      <c r="D19" s="172">
        <v>1500</v>
      </c>
      <c r="E19" s="198">
        <f t="shared" si="1"/>
        <v>1500</v>
      </c>
      <c r="G19" s="45"/>
      <c r="H19" s="61"/>
      <c r="I19" s="44"/>
      <c r="K19" s="45"/>
      <c r="L19" s="82">
        <f t="shared" si="2"/>
        <v>0</v>
      </c>
      <c r="M19" s="89" t="str">
        <f t="shared" si="3"/>
        <v/>
      </c>
      <c r="N19" s="44"/>
      <c r="P19" s="46" t="s">
        <v>251</v>
      </c>
      <c r="Q19" s="43" t="str">
        <f t="shared" si="6"/>
        <v/>
      </c>
      <c r="R19" s="82" t="str">
        <f t="shared" si="0"/>
        <v/>
      </c>
      <c r="S19" s="89" t="str">
        <f t="shared" si="5"/>
        <v/>
      </c>
      <c r="T19" s="44"/>
    </row>
    <row r="20" spans="1:20" ht="18.75" x14ac:dyDescent="0.3">
      <c r="A20" s="327"/>
      <c r="B20" s="151" t="s">
        <v>104</v>
      </c>
      <c r="C20" s="171">
        <v>1</v>
      </c>
      <c r="D20" s="172">
        <v>600</v>
      </c>
      <c r="E20" s="198">
        <f t="shared" si="1"/>
        <v>600</v>
      </c>
      <c r="G20" s="45"/>
      <c r="H20" s="61"/>
      <c r="I20" s="44"/>
      <c r="K20" s="45"/>
      <c r="L20" s="82">
        <f t="shared" si="2"/>
        <v>0</v>
      </c>
      <c r="M20" s="89" t="str">
        <f t="shared" si="3"/>
        <v/>
      </c>
      <c r="N20" s="44"/>
      <c r="P20" s="46" t="s">
        <v>251</v>
      </c>
      <c r="Q20" s="43" t="str">
        <f>IF(ISBLANK(K20), "", IF(P20="מאשר", K20, "נא למלא כמות מאושרת"))</f>
        <v/>
      </c>
      <c r="R20" s="82" t="str">
        <f t="shared" si="0"/>
        <v/>
      </c>
      <c r="S20" s="89" t="str">
        <f t="shared" si="5"/>
        <v/>
      </c>
      <c r="T20" s="44"/>
    </row>
    <row r="21" spans="1:20" ht="37.5" x14ac:dyDescent="0.3">
      <c r="A21" s="327"/>
      <c r="B21" s="154" t="s">
        <v>118</v>
      </c>
      <c r="C21" s="171">
        <v>1</v>
      </c>
      <c r="D21" s="172">
        <v>1500</v>
      </c>
      <c r="E21" s="198">
        <f t="shared" si="1"/>
        <v>1500</v>
      </c>
      <c r="G21" s="45"/>
      <c r="H21" s="61"/>
      <c r="I21" s="44"/>
      <c r="K21" s="45"/>
      <c r="L21" s="82">
        <f t="shared" si="2"/>
        <v>0</v>
      </c>
      <c r="M21" s="89" t="str">
        <f t="shared" si="3"/>
        <v/>
      </c>
      <c r="N21" s="44"/>
      <c r="P21" s="46" t="s">
        <v>251</v>
      </c>
      <c r="Q21" s="43" t="str">
        <f t="shared" ref="Q21:Q27" si="7">IF(ISBLANK(K21), "", IF(P21="מאשר", K21, "נא למלא כמות מאושרת"))</f>
        <v/>
      </c>
      <c r="R21" s="82" t="str">
        <f t="shared" si="0"/>
        <v/>
      </c>
      <c r="S21" s="89" t="str">
        <f t="shared" si="5"/>
        <v/>
      </c>
      <c r="T21" s="44"/>
    </row>
    <row r="22" spans="1:20" ht="18.75" x14ac:dyDescent="0.3">
      <c r="A22" s="327"/>
      <c r="B22" s="151" t="s">
        <v>119</v>
      </c>
      <c r="C22" s="171">
        <v>1</v>
      </c>
      <c r="D22" s="172">
        <v>1000</v>
      </c>
      <c r="E22" s="198">
        <f t="shared" si="1"/>
        <v>1000</v>
      </c>
      <c r="G22" s="45"/>
      <c r="H22" s="61"/>
      <c r="I22" s="44"/>
      <c r="K22" s="45"/>
      <c r="L22" s="82">
        <f t="shared" si="2"/>
        <v>0</v>
      </c>
      <c r="M22" s="89" t="str">
        <f t="shared" si="3"/>
        <v/>
      </c>
      <c r="N22" s="44"/>
      <c r="P22" s="46" t="s">
        <v>251</v>
      </c>
      <c r="Q22" s="43" t="str">
        <f t="shared" si="7"/>
        <v/>
      </c>
      <c r="R22" s="82" t="str">
        <f t="shared" si="0"/>
        <v/>
      </c>
      <c r="S22" s="89" t="str">
        <f t="shared" si="5"/>
        <v/>
      </c>
      <c r="T22" s="44"/>
    </row>
    <row r="23" spans="1:20" ht="18.75" x14ac:dyDescent="0.3">
      <c r="A23" s="328"/>
      <c r="B23" s="151" t="s">
        <v>103</v>
      </c>
      <c r="C23" s="171">
        <v>1</v>
      </c>
      <c r="D23" s="172">
        <v>1000</v>
      </c>
      <c r="E23" s="198">
        <f t="shared" si="1"/>
        <v>1000</v>
      </c>
      <c r="G23" s="45"/>
      <c r="H23" s="61"/>
      <c r="I23" s="44"/>
      <c r="K23" s="45"/>
      <c r="L23" s="82">
        <f t="shared" si="2"/>
        <v>0</v>
      </c>
      <c r="M23" s="89" t="str">
        <f t="shared" si="3"/>
        <v/>
      </c>
      <c r="N23" s="44"/>
      <c r="P23" s="46" t="s">
        <v>251</v>
      </c>
      <c r="Q23" s="43" t="str">
        <f t="shared" si="7"/>
        <v/>
      </c>
      <c r="R23" s="82" t="str">
        <f t="shared" si="0"/>
        <v/>
      </c>
      <c r="S23" s="89" t="str">
        <f t="shared" si="5"/>
        <v/>
      </c>
      <c r="T23" s="44"/>
    </row>
    <row r="24" spans="1:20" ht="18.75" x14ac:dyDescent="0.3">
      <c r="A24" s="326" t="s">
        <v>121</v>
      </c>
      <c r="B24" s="151" t="s">
        <v>260</v>
      </c>
      <c r="C24" s="171">
        <v>1</v>
      </c>
      <c r="D24" s="172">
        <v>950</v>
      </c>
      <c r="E24" s="198">
        <f t="shared" si="1"/>
        <v>950</v>
      </c>
      <c r="G24" s="45"/>
      <c r="H24" s="61"/>
      <c r="I24" s="44"/>
      <c r="K24" s="45"/>
      <c r="L24" s="82">
        <f t="shared" si="2"/>
        <v>0</v>
      </c>
      <c r="M24" s="89" t="str">
        <f t="shared" si="3"/>
        <v/>
      </c>
      <c r="N24" s="44"/>
      <c r="P24" s="46" t="s">
        <v>251</v>
      </c>
      <c r="Q24" s="43" t="str">
        <f t="shared" si="7"/>
        <v/>
      </c>
      <c r="R24" s="82" t="str">
        <f t="shared" si="0"/>
        <v/>
      </c>
      <c r="S24" s="89" t="str">
        <f t="shared" si="5"/>
        <v/>
      </c>
      <c r="T24" s="44"/>
    </row>
    <row r="25" spans="1:20" ht="18.75" x14ac:dyDescent="0.3">
      <c r="A25" s="327"/>
      <c r="B25" s="151" t="s">
        <v>261</v>
      </c>
      <c r="C25" s="171">
        <v>1</v>
      </c>
      <c r="D25" s="172">
        <v>900</v>
      </c>
      <c r="E25" s="198">
        <f t="shared" si="1"/>
        <v>900</v>
      </c>
      <c r="G25" s="45"/>
      <c r="H25" s="61"/>
      <c r="I25" s="44"/>
      <c r="K25" s="45"/>
      <c r="L25" s="82">
        <f t="shared" si="2"/>
        <v>0</v>
      </c>
      <c r="M25" s="89" t="str">
        <f t="shared" si="3"/>
        <v/>
      </c>
      <c r="N25" s="44"/>
      <c r="P25" s="46" t="s">
        <v>251</v>
      </c>
      <c r="Q25" s="43" t="str">
        <f t="shared" si="7"/>
        <v/>
      </c>
      <c r="R25" s="82" t="str">
        <f t="shared" si="0"/>
        <v/>
      </c>
      <c r="S25" s="89" t="str">
        <f t="shared" si="5"/>
        <v/>
      </c>
      <c r="T25" s="44"/>
    </row>
    <row r="26" spans="1:20" ht="18.75" x14ac:dyDescent="0.3">
      <c r="A26" s="327"/>
      <c r="B26" s="151" t="s">
        <v>262</v>
      </c>
      <c r="C26" s="171">
        <v>1</v>
      </c>
      <c r="D26" s="172">
        <v>950</v>
      </c>
      <c r="E26" s="198">
        <f t="shared" si="1"/>
        <v>950</v>
      </c>
      <c r="G26" s="45"/>
      <c r="H26" s="61"/>
      <c r="I26" s="44"/>
      <c r="K26" s="45"/>
      <c r="L26" s="82">
        <f t="shared" si="2"/>
        <v>0</v>
      </c>
      <c r="M26" s="89" t="str">
        <f t="shared" si="3"/>
        <v/>
      </c>
      <c r="N26" s="44"/>
      <c r="P26" s="46" t="s">
        <v>251</v>
      </c>
      <c r="Q26" s="43" t="str">
        <f t="shared" si="7"/>
        <v/>
      </c>
      <c r="R26" s="82" t="str">
        <f t="shared" si="0"/>
        <v/>
      </c>
      <c r="S26" s="89" t="str">
        <f t="shared" si="5"/>
        <v/>
      </c>
      <c r="T26" s="44"/>
    </row>
    <row r="27" spans="1:20" ht="18.75" x14ac:dyDescent="0.3">
      <c r="A27" s="328"/>
      <c r="B27" s="151" t="s">
        <v>120</v>
      </c>
      <c r="C27" s="171">
        <v>1</v>
      </c>
      <c r="D27" s="172">
        <v>1050</v>
      </c>
      <c r="E27" s="198">
        <f t="shared" si="1"/>
        <v>1050</v>
      </c>
      <c r="G27" s="45"/>
      <c r="H27" s="61"/>
      <c r="I27" s="44"/>
      <c r="K27" s="45"/>
      <c r="L27" s="82">
        <f t="shared" si="2"/>
        <v>0</v>
      </c>
      <c r="M27" s="89" t="str">
        <f t="shared" si="3"/>
        <v/>
      </c>
      <c r="N27" s="44"/>
      <c r="P27" s="46" t="s">
        <v>251</v>
      </c>
      <c r="Q27" s="43" t="str">
        <f t="shared" si="7"/>
        <v/>
      </c>
      <c r="R27" s="82" t="str">
        <f t="shared" si="0"/>
        <v/>
      </c>
      <c r="S27" s="89" t="str">
        <f t="shared" si="5"/>
        <v/>
      </c>
      <c r="T27" s="44"/>
    </row>
    <row r="28" spans="1:20" ht="19.5" thickBot="1" x14ac:dyDescent="0.35">
      <c r="A28" s="324" t="s">
        <v>74</v>
      </c>
      <c r="B28" s="333"/>
      <c r="C28" s="333"/>
      <c r="D28" s="200"/>
      <c r="E28" s="201">
        <f>SUM(E6:E27)</f>
        <v>36800</v>
      </c>
      <c r="F28" s="50"/>
      <c r="G28" s="84"/>
      <c r="H28" s="85"/>
      <c r="I28" s="86"/>
      <c r="J28" s="50"/>
      <c r="K28" s="84"/>
      <c r="L28" s="85">
        <f>SUM(L6:L27)</f>
        <v>0</v>
      </c>
      <c r="M28" s="91" t="str">
        <f t="shared" si="3"/>
        <v/>
      </c>
      <c r="N28" s="86"/>
      <c r="O28" s="83"/>
      <c r="P28" s="84"/>
      <c r="Q28" s="85"/>
      <c r="R28" s="85">
        <f>SUM(R6:R27)</f>
        <v>0</v>
      </c>
      <c r="S28" s="91" t="str">
        <f>IFERROR(IF(R28=0,"",IF(OR(R28-$E28&gt;0,R28-$E28&lt;0), (R28-$E28)/$E28, "")),"")</f>
        <v/>
      </c>
      <c r="T28" s="86"/>
    </row>
    <row r="29" spans="1:20" ht="15" thickBot="1" x14ac:dyDescent="0.25"/>
    <row r="30" spans="1:20" ht="28.5" thickBot="1" x14ac:dyDescent="0.45">
      <c r="P30" s="321" t="s">
        <v>290</v>
      </c>
      <c r="Q30" s="322"/>
      <c r="R30" s="322"/>
      <c r="S30" s="322"/>
      <c r="T30" s="323"/>
    </row>
    <row r="31" spans="1:20" ht="21" thickBot="1" x14ac:dyDescent="0.35">
      <c r="P31" s="318">
        <f>R28+(T1-1)*R28*0.5</f>
        <v>0</v>
      </c>
      <c r="Q31" s="319"/>
      <c r="R31" s="319"/>
      <c r="S31" s="319"/>
      <c r="T31" s="320"/>
    </row>
  </sheetData>
  <sheetProtection algorithmName="SHA-512" hashValue="OREy880izeSuVoWiX57G0zats604BozS7fYo6z6PiEOqW6AFbIKkoo4XKoOGFWHyIXu/qbkeof+9Eyf19vAKMQ==" saltValue="H8o07hqDC5YZ6kmQVDp7lQ==" spinCount="100000" sheet="1" objects="1" scenarios="1" formatCells="0" formatColumns="0" formatRows="0"/>
  <mergeCells count="11">
    <mergeCell ref="P30:T30"/>
    <mergeCell ref="P31:T31"/>
    <mergeCell ref="K4:N4"/>
    <mergeCell ref="P4:T4"/>
    <mergeCell ref="A24:A27"/>
    <mergeCell ref="A28:C28"/>
    <mergeCell ref="A4:E4"/>
    <mergeCell ref="A18:A23"/>
    <mergeCell ref="A6:A12"/>
    <mergeCell ref="A13:A17"/>
    <mergeCell ref="G4:I4"/>
  </mergeCells>
  <conditionalFormatting sqref="S6">
    <cfRule type="cellIs" dxfId="43" priority="49" operator="lessThan">
      <formula>0</formula>
    </cfRule>
    <cfRule type="cellIs" dxfId="42" priority="50" operator="greaterThan">
      <formula>0.01</formula>
    </cfRule>
  </conditionalFormatting>
  <conditionalFormatting sqref="S7:S12">
    <cfRule type="cellIs" dxfId="41" priority="47" operator="lessThan">
      <formula>0</formula>
    </cfRule>
    <cfRule type="cellIs" dxfId="40" priority="48" operator="greaterThan">
      <formula>0.01</formula>
    </cfRule>
  </conditionalFormatting>
  <conditionalFormatting sqref="M6">
    <cfRule type="cellIs" dxfId="39" priority="45" operator="lessThan">
      <formula>0</formula>
    </cfRule>
    <cfRule type="cellIs" dxfId="38" priority="46" operator="greaterThan">
      <formula>0.01</formula>
    </cfRule>
  </conditionalFormatting>
  <conditionalFormatting sqref="M7:M11">
    <cfRule type="cellIs" dxfId="37" priority="43" operator="lessThan">
      <formula>0</formula>
    </cfRule>
    <cfRule type="cellIs" dxfId="36" priority="44" operator="greaterThan">
      <formula>0.01</formula>
    </cfRule>
  </conditionalFormatting>
  <conditionalFormatting sqref="M12">
    <cfRule type="cellIs" dxfId="35" priority="41" operator="lessThan">
      <formula>0</formula>
    </cfRule>
    <cfRule type="cellIs" dxfId="34" priority="42" operator="greaterThan">
      <formula>0.01</formula>
    </cfRule>
  </conditionalFormatting>
  <conditionalFormatting sqref="M13:M17">
    <cfRule type="cellIs" dxfId="33" priority="39" operator="lessThan">
      <formula>0</formula>
    </cfRule>
    <cfRule type="cellIs" dxfId="32" priority="40" operator="greaterThan">
      <formula>0.01</formula>
    </cfRule>
  </conditionalFormatting>
  <conditionalFormatting sqref="M17:M18">
    <cfRule type="cellIs" dxfId="31" priority="37" operator="lessThan">
      <formula>0</formula>
    </cfRule>
    <cfRule type="cellIs" dxfId="30" priority="38" operator="greaterThan">
      <formula>0.01</formula>
    </cfRule>
  </conditionalFormatting>
  <conditionalFormatting sqref="M19">
    <cfRule type="cellIs" dxfId="29" priority="35" operator="lessThan">
      <formula>0</formula>
    </cfRule>
    <cfRule type="cellIs" dxfId="28" priority="36" operator="greaterThan">
      <formula>0.01</formula>
    </cfRule>
  </conditionalFormatting>
  <conditionalFormatting sqref="M20:M24">
    <cfRule type="cellIs" dxfId="27" priority="33" operator="lessThan">
      <formula>0</formula>
    </cfRule>
    <cfRule type="cellIs" dxfId="26" priority="34" operator="greaterThan">
      <formula>0.01</formula>
    </cfRule>
  </conditionalFormatting>
  <conditionalFormatting sqref="M25:M26">
    <cfRule type="cellIs" dxfId="25" priority="31" operator="lessThan">
      <formula>0</formula>
    </cfRule>
    <cfRule type="cellIs" dxfId="24" priority="32" operator="greaterThan">
      <formula>0.01</formula>
    </cfRule>
  </conditionalFormatting>
  <conditionalFormatting sqref="S13">
    <cfRule type="cellIs" dxfId="23" priority="29" operator="lessThan">
      <formula>0</formula>
    </cfRule>
    <cfRule type="cellIs" dxfId="22" priority="30" operator="greaterThan">
      <formula>0.01</formula>
    </cfRule>
  </conditionalFormatting>
  <conditionalFormatting sqref="S14:S19">
    <cfRule type="cellIs" dxfId="21" priority="27" operator="lessThan">
      <formula>0</formula>
    </cfRule>
    <cfRule type="cellIs" dxfId="20" priority="28" operator="greaterThan">
      <formula>0.01</formula>
    </cfRule>
  </conditionalFormatting>
  <conditionalFormatting sqref="S20">
    <cfRule type="cellIs" dxfId="19" priority="25" operator="lessThan">
      <formula>0</formula>
    </cfRule>
    <cfRule type="cellIs" dxfId="18" priority="26" operator="greaterThan">
      <formula>0.01</formula>
    </cfRule>
  </conditionalFormatting>
  <conditionalFormatting sqref="S21:S26">
    <cfRule type="cellIs" dxfId="17" priority="23" operator="lessThan">
      <formula>0</formula>
    </cfRule>
    <cfRule type="cellIs" dxfId="16" priority="24" operator="greaterThan">
      <formula>0.01</formula>
    </cfRule>
  </conditionalFormatting>
  <conditionalFormatting sqref="M27">
    <cfRule type="cellIs" dxfId="15" priority="21" operator="lessThan">
      <formula>0</formula>
    </cfRule>
    <cfRule type="cellIs" dxfId="14" priority="22" operator="greaterThan">
      <formula>0.01</formula>
    </cfRule>
  </conditionalFormatting>
  <conditionalFormatting sqref="S27">
    <cfRule type="cellIs" dxfId="13" priority="19" operator="lessThan">
      <formula>0</formula>
    </cfRule>
    <cfRule type="cellIs" dxfId="12" priority="20" operator="greaterThan">
      <formula>0.01</formula>
    </cfRule>
  </conditionalFormatting>
  <dataValidations count="2">
    <dataValidation type="list" allowBlank="1" showInputMessage="1" showErrorMessage="1" sqref="P6:P27">
      <formula1>"מאשר, מאשר חלקי"</formula1>
    </dataValidation>
    <dataValidation type="list" allowBlank="1" showInputMessage="1" showErrorMessage="1" sqref="H6:H27">
      <formula1>"שמיש-אך נדרש עוד, בלוי-נדרש להחליף"</formula1>
    </dataValidation>
  </dataValidations>
  <pageMargins left="0.7" right="0.7" top="0.75" bottom="0.75" header="0.3" footer="0.3"/>
  <pageSetup paperSize="9" orientation="portrait" verticalDpi="0"/>
  <ignoredErrors>
    <ignoredError sqref="Q6:Q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A1DB9-44D2-4094-86DF-EE3D7A44FF11}">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723b273c-8e79-44d7-aebd-c3ae65b82ec1"/>
    <ds:schemaRef ds:uri="http://purl.org/dc/dcmitype/"/>
    <ds:schemaRef ds:uri="http://schemas.microsoft.com/office/2006/documentManagement/types"/>
    <ds:schemaRef ds:uri="http://purl.org/dc/elements/1.1/"/>
    <ds:schemaRef ds:uri="db143a00-39c0-43e2-a2f0-0298da55c149"/>
    <ds:schemaRef ds:uri="http://www.w3.org/XML/1998/namespace"/>
  </ds:schemaRefs>
</ds:datastoreItem>
</file>

<file path=customXml/itemProps2.xml><?xml version="1.0" encoding="utf-8"?>
<ds:datastoreItem xmlns:ds="http://schemas.openxmlformats.org/officeDocument/2006/customXml" ds:itemID="{E6B292EF-5B5B-40AD-905E-E6083D14E782}">
  <ds:schemaRefs>
    <ds:schemaRef ds:uri="http://schemas.microsoft.com/sharepoint/v3/contenttype/forms"/>
  </ds:schemaRefs>
</ds:datastoreItem>
</file>

<file path=customXml/itemProps3.xml><?xml version="1.0" encoding="utf-8"?>
<ds:datastoreItem xmlns:ds="http://schemas.openxmlformats.org/officeDocument/2006/customXml" ds:itemID="{733A8FAE-310F-4E57-ABE2-96EC5CF7E0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11</vt:i4>
      </vt:variant>
      <vt:variant>
        <vt:lpstr>טווחים בעלי שם</vt:lpstr>
      </vt:variant>
      <vt:variant>
        <vt:i4>17</vt:i4>
      </vt:variant>
    </vt:vector>
  </HeadingPairs>
  <TitlesOfParts>
    <vt:vector size="28" baseType="lpstr">
      <vt:lpstr>פתיח </vt:lpstr>
      <vt:lpstr>שאלון-חובה</vt:lpstr>
      <vt:lpstr>ציוד כללי</vt:lpstr>
      <vt:lpstr>כיתה-רב נכותי</vt:lpstr>
      <vt:lpstr>כיתה-אוטיזם</vt:lpstr>
      <vt:lpstr>מקור</vt:lpstr>
      <vt:lpstr>פיזיותרפיה</vt:lpstr>
      <vt:lpstr>ריפוי בעיסוק</vt:lpstr>
      <vt:lpstr>קלינאי תקשורת</vt:lpstr>
      <vt:lpstr>חצר</vt:lpstr>
      <vt:lpstr>פורמט לועדה- סיכום</vt:lpstr>
      <vt:lpstr>מקור!_ftn2</vt:lpstr>
      <vt:lpstr>מקור!_ftn3</vt:lpstr>
      <vt:lpstr>מקור!_ftn4</vt:lpstr>
      <vt:lpstr>מקור!_ftnref1</vt:lpstr>
      <vt:lpstr>מקור!_ftnref2</vt:lpstr>
      <vt:lpstr>מקור!_ftnref3</vt:lpstr>
      <vt:lpstr>מקור!_ftnref4</vt:lpstr>
      <vt:lpstr>חצר!WPrint_Area_W</vt:lpstr>
      <vt:lpstr>'כיתה-אוטיזם'!WPrint_Area_W</vt:lpstr>
      <vt:lpstr>'כיתה-רב נכותי'!WPrint_Area_W</vt:lpstr>
      <vt:lpstr>מקור!WPrint_Area_W</vt:lpstr>
      <vt:lpstr>'פורמט לועדה- סיכום'!WPrint_Area_W</vt:lpstr>
      <vt:lpstr>פיזיותרפיה!WPrint_Area_W</vt:lpstr>
      <vt:lpstr>'פתיח '!WPrint_Area_W</vt:lpstr>
      <vt:lpstr>'ציוד כללי'!WPrint_Area_W</vt:lpstr>
      <vt:lpstr>'ריפוי בעיסוק'!WPrint_Area_W</vt:lpstr>
      <vt:lpstr>'שאלון-חובה'!WPrint_Area_W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orit</dc:creator>
  <cp:lastModifiedBy>הילה ידיד-ברזילי</cp:lastModifiedBy>
  <cp:lastPrinted>2019-04-02T09:30:22Z</cp:lastPrinted>
  <dcterms:created xsi:type="dcterms:W3CDTF">2018-05-30T07:44:05Z</dcterms:created>
  <dcterms:modified xsi:type="dcterms:W3CDTF">2020-09-30T13:35:40Z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177486882</vt:i4>
  </property>
  <property fmtid="{D5CDD505-2E9C-101B-9397-08002B2CF9AE}" pid="3" name="_NewReviewCycle">
    <vt:lpwstr/>
  </property>
  <property fmtid="{D5CDD505-2E9C-101B-9397-08002B2CF9AE}" pid="4" name="_EmailSubject">
    <vt:lpwstr>תקן מעונות יום שיקומיים</vt:lpwstr>
  </property>
  <property fmtid="{D5CDD505-2E9C-101B-9397-08002B2CF9AE}" pid="5" name="_AuthorEmail">
    <vt:lpwstr>oritva@snifim.blroot</vt:lpwstr>
  </property>
  <property fmtid="{D5CDD505-2E9C-101B-9397-08002B2CF9AE}" pid="6" name="_AuthorEmailDisplayName">
    <vt:lpwstr>אורית ועלני</vt:lpwstr>
  </property>
  <property fmtid="{D5CDD505-2E9C-101B-9397-08002B2CF9AE}" pid="7" name="_ReviewingToolsShownOnce">
    <vt:lpwstr/>
  </property>
  <property fmtid="{D5CDD505-2E9C-101B-9397-08002B2CF9AE}" pid="8" name="ContentTypeId">
    <vt:lpwstr>0x01010074E3F86D58734C7AA1EEF000005FC8B6</vt:lpwstr>
  </property>
  <property fmtid="{D5CDD505-2E9C-101B-9397-08002B2CF9AE}" pid="9" name="Order">
    <vt:r8>9400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