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5985613\Desktop\קק אקטיביזם\קולות קוראים 2019\תקנים\"/>
    </mc:Choice>
  </mc:AlternateContent>
  <bookViews>
    <workbookView xWindow="-105" yWindow="-105" windowWidth="23250" windowHeight="12570" activeTab="1"/>
  </bookViews>
  <sheets>
    <sheet name="פתיח" sheetId="6" r:id="rId1"/>
    <sheet name="שאלון למילוי הגוף - חובה" sheetId="4" r:id="rId2"/>
    <sheet name="ציוד וריהוט לחדר שינה" sheetId="1" r:id="rId3"/>
    <sheet name="חללים משותפים" sheetId="2" r:id="rId4"/>
    <sheet name="סיכום" sheetId="5" r:id="rId5"/>
  </sheets>
  <externalReferences>
    <externalReference r:id="rId6"/>
  </externalReferenc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6" i="2" l="1"/>
  <c r="E26" i="5" l="1"/>
  <c r="D13" i="5" l="1"/>
  <c r="D12" i="5"/>
  <c r="D11" i="5"/>
  <c r="D10" i="5"/>
  <c r="D9" i="5" l="1"/>
  <c r="D8" i="5"/>
  <c r="D7" i="5"/>
  <c r="D6" i="5"/>
  <c r="H3" i="5"/>
  <c r="D32" i="5" s="1"/>
  <c r="D33" i="5" l="1"/>
  <c r="K25" i="2"/>
  <c r="D34" i="5" l="1"/>
  <c r="G52" i="2" l="1"/>
  <c r="G53" i="2"/>
  <c r="G54" i="2"/>
  <c r="G55" i="2"/>
  <c r="G56" i="2"/>
  <c r="G57" i="2"/>
  <c r="G58" i="2"/>
  <c r="G59" i="2"/>
  <c r="G51" i="2"/>
  <c r="G47" i="2"/>
  <c r="G48" i="2"/>
  <c r="G49" i="2"/>
  <c r="F10" i="1" l="1"/>
  <c r="E60" i="2" l="1"/>
  <c r="O59" i="2"/>
  <c r="P59" i="2" s="1"/>
  <c r="Q59" i="2" s="1"/>
  <c r="J59" i="2"/>
  <c r="K59" i="2" s="1"/>
  <c r="O58" i="2"/>
  <c r="P58" i="2" s="1"/>
  <c r="Q58" i="2" s="1"/>
  <c r="J58" i="2"/>
  <c r="K58" i="2" s="1"/>
  <c r="O57" i="2"/>
  <c r="P57" i="2" s="1"/>
  <c r="Q57" i="2" s="1"/>
  <c r="J57" i="2"/>
  <c r="K57" i="2" s="1"/>
  <c r="O56" i="2"/>
  <c r="P56" i="2" s="1"/>
  <c r="Q56" i="2" s="1"/>
  <c r="J56" i="2"/>
  <c r="K56" i="2" s="1"/>
  <c r="O55" i="2"/>
  <c r="P55" i="2" s="1"/>
  <c r="Q55" i="2" s="1"/>
  <c r="J55" i="2"/>
  <c r="K55" i="2" s="1"/>
  <c r="O54" i="2"/>
  <c r="P54" i="2" s="1"/>
  <c r="Q54" i="2" s="1"/>
  <c r="J54" i="2"/>
  <c r="K54" i="2" s="1"/>
  <c r="O53" i="2"/>
  <c r="P53" i="2" s="1"/>
  <c r="Q53" i="2" s="1"/>
  <c r="J53" i="2"/>
  <c r="K53" i="2" s="1"/>
  <c r="O52" i="2"/>
  <c r="P52" i="2" s="1"/>
  <c r="Q52" i="2" s="1"/>
  <c r="J52" i="2"/>
  <c r="K52" i="2" s="1"/>
  <c r="O51" i="2"/>
  <c r="P51" i="2" s="1"/>
  <c r="J51" i="2"/>
  <c r="E50" i="2"/>
  <c r="O49" i="2"/>
  <c r="J49" i="2"/>
  <c r="K49" i="2" s="1"/>
  <c r="O48" i="2"/>
  <c r="J48" i="2"/>
  <c r="K48" i="2" s="1"/>
  <c r="O47" i="2"/>
  <c r="J47" i="2"/>
  <c r="K47" i="2" s="1"/>
  <c r="O46" i="2"/>
  <c r="J46" i="2"/>
  <c r="K46" i="2" s="1"/>
  <c r="O38" i="2"/>
  <c r="O37" i="2"/>
  <c r="O35" i="2"/>
  <c r="O34" i="2"/>
  <c r="O33" i="2"/>
  <c r="O32" i="2"/>
  <c r="O31" i="2"/>
  <c r="O30" i="2"/>
  <c r="O29" i="2"/>
  <c r="O28" i="2"/>
  <c r="O27" i="2"/>
  <c r="J26" i="2"/>
  <c r="K26" i="2" s="1"/>
  <c r="D26" i="2"/>
  <c r="O25" i="2"/>
  <c r="O24" i="2"/>
  <c r="K24" i="2"/>
  <c r="O22" i="2"/>
  <c r="O21" i="2"/>
  <c r="O20" i="2"/>
  <c r="O19" i="2"/>
  <c r="O18" i="2"/>
  <c r="O17" i="2"/>
  <c r="O15" i="2"/>
  <c r="O14" i="2"/>
  <c r="O13" i="2"/>
  <c r="O12" i="2"/>
  <c r="O11" i="2"/>
  <c r="O10" i="2"/>
  <c r="O9" i="2"/>
  <c r="O8" i="2"/>
  <c r="O7" i="2"/>
  <c r="O6" i="2"/>
  <c r="J21" i="2" l="1"/>
  <c r="K21" i="2" s="1"/>
  <c r="J8" i="2"/>
  <c r="K8" i="2" s="1"/>
  <c r="J12" i="2"/>
  <c r="K12" i="2" s="1"/>
  <c r="G50" i="2"/>
  <c r="J50" i="2"/>
  <c r="K50" i="2" s="1"/>
  <c r="G60" i="2"/>
  <c r="J60" i="2"/>
  <c r="K60" i="2" s="1"/>
  <c r="D11" i="2"/>
  <c r="P60" i="2"/>
  <c r="Q51" i="2"/>
  <c r="G15" i="2"/>
  <c r="G19" i="2"/>
  <c r="J22" i="2"/>
  <c r="K22" i="2" s="1"/>
  <c r="J33" i="2"/>
  <c r="K33" i="2" s="1"/>
  <c r="G37" i="2"/>
  <c r="J6" i="2"/>
  <c r="K6" i="2" s="1"/>
  <c r="J10" i="2"/>
  <c r="K10" i="2" s="1"/>
  <c r="J7" i="2"/>
  <c r="K7" i="2" s="1"/>
  <c r="P46" i="2"/>
  <c r="P47" i="2"/>
  <c r="Q47" i="2" s="1"/>
  <c r="P48" i="2"/>
  <c r="Q48" i="2" s="1"/>
  <c r="P49" i="2"/>
  <c r="Q49" i="2" s="1"/>
  <c r="G21" i="2"/>
  <c r="J35" i="2"/>
  <c r="K35" i="2" s="1"/>
  <c r="J18" i="2"/>
  <c r="K18" i="2" s="1"/>
  <c r="P25" i="2"/>
  <c r="Q25" i="2" s="1"/>
  <c r="J29" i="2"/>
  <c r="K29" i="2" s="1"/>
  <c r="K51" i="2"/>
  <c r="G20" i="2"/>
  <c r="J34" i="2"/>
  <c r="K34" i="2" s="1"/>
  <c r="J38" i="2"/>
  <c r="K38" i="2" s="1"/>
  <c r="G6" i="2"/>
  <c r="J14" i="2"/>
  <c r="K14" i="2" s="1"/>
  <c r="J28" i="2"/>
  <c r="K28" i="2" s="1"/>
  <c r="Q60" i="2" l="1"/>
  <c r="E25" i="5"/>
  <c r="G22" i="2"/>
  <c r="G24" i="2"/>
  <c r="G8" i="2"/>
  <c r="G25" i="2"/>
  <c r="G11" i="2"/>
  <c r="G33" i="2"/>
  <c r="G29" i="2"/>
  <c r="G12" i="2"/>
  <c r="G27" i="2"/>
  <c r="G14" i="2"/>
  <c r="G13" i="2"/>
  <c r="G30" i="2"/>
  <c r="G18" i="2"/>
  <c r="G28" i="2"/>
  <c r="G38" i="2"/>
  <c r="G32" i="2"/>
  <c r="G7" i="2"/>
  <c r="G17" i="2"/>
  <c r="G31" i="2"/>
  <c r="G10" i="2"/>
  <c r="G34" i="2"/>
  <c r="G9" i="2"/>
  <c r="G35" i="2"/>
  <c r="P21" i="2"/>
  <c r="Q21" i="2" s="1"/>
  <c r="P12" i="2"/>
  <c r="Q12" i="2" s="1"/>
  <c r="E26" i="2"/>
  <c r="P8" i="2"/>
  <c r="Q8" i="2" s="1"/>
  <c r="P29" i="2"/>
  <c r="Q29" i="2" s="1"/>
  <c r="P17" i="2"/>
  <c r="Q17" i="2" s="1"/>
  <c r="P27" i="2"/>
  <c r="Q27" i="2" s="1"/>
  <c r="P22" i="2"/>
  <c r="Q22" i="2" s="1"/>
  <c r="J31" i="2"/>
  <c r="K31" i="2" s="1"/>
  <c r="P31" i="2"/>
  <c r="Q31" i="2" s="1"/>
  <c r="J37" i="2"/>
  <c r="K37" i="2" s="1"/>
  <c r="E39" i="2"/>
  <c r="J9" i="2"/>
  <c r="K9" i="2" s="1"/>
  <c r="P9" i="2"/>
  <c r="Q9" i="2" s="1"/>
  <c r="P32" i="2"/>
  <c r="Q32" i="2" s="1"/>
  <c r="J32" i="2"/>
  <c r="K32" i="2" s="1"/>
  <c r="J11" i="2"/>
  <c r="K11" i="2" s="1"/>
  <c r="P11" i="2"/>
  <c r="Q11" i="2" s="1"/>
  <c r="P10" i="2"/>
  <c r="Q10" i="2" s="1"/>
  <c r="P28" i="2"/>
  <c r="Q28" i="2" s="1"/>
  <c r="P13" i="2"/>
  <c r="Q13" i="2" s="1"/>
  <c r="J13" i="2"/>
  <c r="K13" i="2" s="1"/>
  <c r="J30" i="2"/>
  <c r="K30" i="2" s="1"/>
  <c r="P30" i="2"/>
  <c r="Q30" i="2" s="1"/>
  <c r="P14" i="2"/>
  <c r="Q14" i="2" s="1"/>
  <c r="E16" i="2"/>
  <c r="E23" i="2"/>
  <c r="J17" i="2"/>
  <c r="K17" i="2" s="1"/>
  <c r="J27" i="2"/>
  <c r="K27" i="2" s="1"/>
  <c r="E36" i="2"/>
  <c r="J15" i="2"/>
  <c r="K15" i="2" s="1"/>
  <c r="P15" i="2"/>
  <c r="Q15" i="2" s="1"/>
  <c r="P24" i="2"/>
  <c r="P33" i="2"/>
  <c r="Q33" i="2" s="1"/>
  <c r="P18" i="2"/>
  <c r="Q18" i="2" s="1"/>
  <c r="P34" i="2"/>
  <c r="Q34" i="2" s="1"/>
  <c r="P38" i="2"/>
  <c r="Q38" i="2" s="1"/>
  <c r="P20" i="2"/>
  <c r="Q20" i="2" s="1"/>
  <c r="J20" i="2"/>
  <c r="K20" i="2" s="1"/>
  <c r="J19" i="2"/>
  <c r="K19" i="2" s="1"/>
  <c r="P19" i="2"/>
  <c r="Q19" i="2" s="1"/>
  <c r="P37" i="2"/>
  <c r="P50" i="2"/>
  <c r="Q46" i="2"/>
  <c r="P35" i="2"/>
  <c r="Q35" i="2" s="1"/>
  <c r="P6" i="2"/>
  <c r="P7" i="2"/>
  <c r="Q7" i="2" s="1"/>
  <c r="Q50" i="2" l="1"/>
  <c r="E24" i="5"/>
  <c r="E40" i="2"/>
  <c r="G26" i="2"/>
  <c r="G23" i="2"/>
  <c r="G16" i="2"/>
  <c r="G36" i="2"/>
  <c r="G39" i="2"/>
  <c r="P39" i="2"/>
  <c r="Q37" i="2"/>
  <c r="P26" i="2"/>
  <c r="Q24" i="2"/>
  <c r="J16" i="2"/>
  <c r="P36" i="2"/>
  <c r="P16" i="2"/>
  <c r="E19" i="5" s="1"/>
  <c r="Q6" i="2"/>
  <c r="J23" i="2"/>
  <c r="K23" i="2" s="1"/>
  <c r="J36" i="2"/>
  <c r="K36" i="2" s="1"/>
  <c r="P23" i="2"/>
  <c r="J39" i="2"/>
  <c r="K39" i="2" s="1"/>
  <c r="Q26" i="2" l="1"/>
  <c r="E21" i="5"/>
  <c r="Q39" i="2"/>
  <c r="E23" i="5"/>
  <c r="Q23" i="2"/>
  <c r="E20" i="5"/>
  <c r="Q36" i="2"/>
  <c r="E22" i="5"/>
  <c r="G40" i="2"/>
  <c r="K16" i="2"/>
  <c r="J40" i="2"/>
  <c r="K40" i="2" s="1"/>
  <c r="Q16" i="2"/>
  <c r="P40" i="2"/>
  <c r="Q40" i="2" s="1"/>
  <c r="D15" i="1" l="1"/>
  <c r="N14" i="1"/>
  <c r="O14" i="1" s="1"/>
  <c r="P14" i="1" s="1"/>
  <c r="I14" i="1"/>
  <c r="J14" i="1" s="1"/>
  <c r="F14" i="1"/>
  <c r="N13" i="1"/>
  <c r="O13" i="1" s="1"/>
  <c r="P13" i="1" s="1"/>
  <c r="I13" i="1"/>
  <c r="J13" i="1" s="1"/>
  <c r="F13" i="1"/>
  <c r="N12" i="1"/>
  <c r="O12" i="1" s="1"/>
  <c r="P12" i="1" s="1"/>
  <c r="I12" i="1"/>
  <c r="J12" i="1" s="1"/>
  <c r="F12" i="1"/>
  <c r="N11" i="1"/>
  <c r="O11" i="1" s="1"/>
  <c r="P11" i="1" s="1"/>
  <c r="I11" i="1"/>
  <c r="J11" i="1" s="1"/>
  <c r="F11" i="1"/>
  <c r="N10" i="1"/>
  <c r="O10" i="1" s="1"/>
  <c r="P10" i="1" s="1"/>
  <c r="I10" i="1"/>
  <c r="J10" i="1" s="1"/>
  <c r="N9" i="1"/>
  <c r="O9" i="1" s="1"/>
  <c r="P9" i="1" s="1"/>
  <c r="I9" i="1"/>
  <c r="J9" i="1" s="1"/>
  <c r="F9" i="1"/>
  <c r="N8" i="1"/>
  <c r="O8" i="1" s="1"/>
  <c r="P8" i="1" s="1"/>
  <c r="I8" i="1"/>
  <c r="J8" i="1" s="1"/>
  <c r="F8" i="1"/>
  <c r="N7" i="1"/>
  <c r="O7" i="1" s="1"/>
  <c r="P7" i="1" s="1"/>
  <c r="I7" i="1"/>
  <c r="J7" i="1" s="1"/>
  <c r="F7" i="1"/>
  <c r="N6" i="1"/>
  <c r="O6" i="1" s="1"/>
  <c r="I6" i="1"/>
  <c r="F6" i="1"/>
  <c r="I15" i="1" l="1"/>
  <c r="F15" i="1"/>
  <c r="J15" i="1" s="1"/>
  <c r="P6" i="1"/>
  <c r="O15" i="1"/>
  <c r="E18" i="5" s="1"/>
  <c r="E27" i="5" s="1"/>
  <c r="E32" i="5" s="1"/>
  <c r="J6" i="1"/>
  <c r="E33" i="5" l="1"/>
  <c r="E34" i="5" s="1"/>
  <c r="P15" i="1"/>
</calcChain>
</file>

<file path=xl/sharedStrings.xml><?xml version="1.0" encoding="utf-8"?>
<sst xmlns="http://schemas.openxmlformats.org/spreadsheetml/2006/main" count="304" uniqueCount="159">
  <si>
    <t>מספר דיירים- נא למלא</t>
  </si>
  <si>
    <t>תקן</t>
  </si>
  <si>
    <t>בקשת הגוף</t>
  </si>
  <si>
    <t>אישור הרכז</t>
  </si>
  <si>
    <t>מספר דיירים בדירה</t>
  </si>
  <si>
    <t>סיווג לפי קבוצת מוצרים</t>
  </si>
  <si>
    <t>תיאור</t>
  </si>
  <si>
    <t>תקציב ליחיד לחדר שינה</t>
  </si>
  <si>
    <t>כמות לדייר</t>
  </si>
  <si>
    <t>תקציב מומלץ לפי מס' דיירים</t>
  </si>
  <si>
    <t>כמות מבוקשת</t>
  </si>
  <si>
    <t>תקציב מבוקש</t>
  </si>
  <si>
    <t>סטייה מהתקן</t>
  </si>
  <si>
    <t>הערות הגוף</t>
  </si>
  <si>
    <t>המלצת הרכז</t>
  </si>
  <si>
    <t>כמות מאושרת</t>
  </si>
  <si>
    <t>הערות הרכז</t>
  </si>
  <si>
    <t>ארון</t>
  </si>
  <si>
    <t>ריהוט</t>
  </si>
  <si>
    <t>2 דלתות, מלמין / MDF</t>
  </si>
  <si>
    <t>מאשר</t>
  </si>
  <si>
    <t>ארונית ליד המיטה</t>
  </si>
  <si>
    <t>וילון</t>
  </si>
  <si>
    <t>כלי בית</t>
  </si>
  <si>
    <t>וילון מעכב בעירה</t>
  </si>
  <si>
    <t>כלי מיטה ומגבות</t>
  </si>
  <si>
    <t>4 סטים למיטה+ 4 מגבות + מגן מזרן + כרית + 2שמיכות</t>
  </si>
  <si>
    <t>מזגן 1 כ"ס</t>
  </si>
  <si>
    <t>מוצרי חשמל</t>
  </si>
  <si>
    <t>מיטת יחיד+ ארגז מצעים</t>
  </si>
  <si>
    <t>רוחב 90-100 ס"מ, מלמין /MDF</t>
  </si>
  <si>
    <t>מזרן</t>
  </si>
  <si>
    <t>מנורת קריאה</t>
  </si>
  <si>
    <t>שולחן כתיבה מגירות וכיסא</t>
  </si>
  <si>
    <t>רוחב מינימלי 140 ס"מ</t>
  </si>
  <si>
    <t xml:space="preserve"> סה"כ עבור ריהוט וציוד לחדר שינה כולל מע"מ</t>
  </si>
  <si>
    <t>סוג הריהוט / ציוד</t>
  </si>
  <si>
    <t>מחיר ליחידה</t>
  </si>
  <si>
    <t>תקציב מומלץ לפי תקן</t>
  </si>
  <si>
    <t>תקציב מבוקשת לדירה</t>
  </si>
  <si>
    <t>מיקרוגל</t>
  </si>
  <si>
    <t>מעבד מזון</t>
  </si>
  <si>
    <t xml:space="preserve">מקרר </t>
  </si>
  <si>
    <t>קומקום חשמלי</t>
  </si>
  <si>
    <t>תנור בישול ואפייה + כיריים גז</t>
  </si>
  <si>
    <t>D.V.D</t>
  </si>
  <si>
    <t>וילונות</t>
  </si>
  <si>
    <t xml:space="preserve">טלוויזיה </t>
  </si>
  <si>
    <t xml:space="preserve">מזגן </t>
  </si>
  <si>
    <t>מערכת שמע</t>
  </si>
  <si>
    <t>מחשב + מדפסת + מסך + תוכנות ורשיון</t>
  </si>
  <si>
    <t>סלון</t>
  </si>
  <si>
    <t>שולחן (קטן)</t>
  </si>
  <si>
    <t>חפצי נוי לסלון</t>
  </si>
  <si>
    <t>מגהץ + קרש</t>
  </si>
  <si>
    <t>ארגז כלי עבודה + סולם 4 שלבים</t>
  </si>
  <si>
    <t>מטף 6 ק"ג</t>
  </si>
  <si>
    <t>תאורת חירום</t>
  </si>
  <si>
    <t>ציוד לשעת פנאי</t>
  </si>
  <si>
    <t>סיווג לפי מיקום</t>
  </si>
  <si>
    <t>תקציב מאושר</t>
  </si>
  <si>
    <t>סלון מרכזי</t>
  </si>
  <si>
    <t>שולחן אוכל</t>
  </si>
  <si>
    <t>כורסאות ישיבה</t>
  </si>
  <si>
    <t>אביזרי נוי סלון מרכזי</t>
  </si>
  <si>
    <t>סה"כ סלון מרכזי כולל מע"מ</t>
  </si>
  <si>
    <t>מטבח מרכזי</t>
  </si>
  <si>
    <t xml:space="preserve">מקפיא </t>
  </si>
  <si>
    <t>כלי בישול אחסון הגשה וניקוי</t>
  </si>
  <si>
    <t>מדיח כלים תעשייתי</t>
  </si>
  <si>
    <t>סה"כ מטבח מרכזי כולל מע"מ</t>
  </si>
  <si>
    <t>ארון עזרה ראשונה</t>
  </si>
  <si>
    <t xml:space="preserve">מקרר קטן לתרופות </t>
  </si>
  <si>
    <t>סה"כ עזרה ראשונה כולל מע"מ</t>
  </si>
  <si>
    <t xml:space="preserve">שואב אבק </t>
  </si>
  <si>
    <t xml:space="preserve">מייבש כביסה </t>
  </si>
  <si>
    <t xml:space="preserve">מכונת כביסה </t>
  </si>
  <si>
    <t>אביזרי נוי ואמבטיה ליחידה</t>
  </si>
  <si>
    <t>סה"כ ציוד כללי כולל מע"מ</t>
  </si>
  <si>
    <t>הצללה</t>
  </si>
  <si>
    <t>חצר</t>
  </si>
  <si>
    <t>שולחן + 6 כסאות</t>
  </si>
  <si>
    <t>סה"כ ציוד חצר כולל מע"מ</t>
  </si>
  <si>
    <t>סה"כ חללים משותפים בבתים שיתופיים/הוסטלים</t>
  </si>
  <si>
    <t>סה"כ חללים משותפים בבתים שיתופיים /הוסטלים</t>
  </si>
  <si>
    <t>*  בהתאם לצרכים ובאישור ביטוח לאומי ניתן להמיר ו/או לאשר את מייבש הכביסה ומכונת הכביסה התעשייתיים במכונות רגילות.</t>
  </si>
  <si>
    <t>מקרר 140 ליטר</t>
  </si>
  <si>
    <t>מטבחון</t>
  </si>
  <si>
    <t>עד 25 ליטר</t>
  </si>
  <si>
    <t>כלי אוכל וניקוי</t>
  </si>
  <si>
    <t>סה"כ מטבחון כולל מע"מ</t>
  </si>
  <si>
    <t>שידה לטלויזיה</t>
  </si>
  <si>
    <t>טלויזיה 32 אינץ'</t>
  </si>
  <si>
    <t>מזגן 1.5 כ"ס</t>
  </si>
  <si>
    <t>סה"כ סלון קטן כולל מע"מ</t>
  </si>
  <si>
    <t>תאריך הגשת הבקשה:</t>
  </si>
  <si>
    <t>שם הגוף המבקש:</t>
  </si>
  <si>
    <t>ח.פ. הגוף המבקש:</t>
  </si>
  <si>
    <t>שם המסגרת:</t>
  </si>
  <si>
    <t>כתובת המסגרת:</t>
  </si>
  <si>
    <t>איש קשר:</t>
  </si>
  <si>
    <t>מייל איש קשר:</t>
  </si>
  <si>
    <t>סה"כ תקציב מבוקש</t>
  </si>
  <si>
    <t>קטגוריה</t>
  </si>
  <si>
    <t>ריהוט וציוד לחדר שינה</t>
  </si>
  <si>
    <t>מטבח</t>
  </si>
  <si>
    <t>עזרה ראשונה</t>
  </si>
  <si>
    <t>ציוד כללי</t>
  </si>
  <si>
    <t>ציוד חצר</t>
  </si>
  <si>
    <t>סה"כ בקשה כולל מע"מ</t>
  </si>
  <si>
    <t>אחוז מימון מקסימלי לפי דירוג אשכול</t>
  </si>
  <si>
    <t>גורם מממן</t>
  </si>
  <si>
    <t>אחוז מימון</t>
  </si>
  <si>
    <t xml:space="preserve">סכום מימון </t>
  </si>
  <si>
    <t>אחוז מימון מקסימלי-ביטוח לאומי</t>
  </si>
  <si>
    <t>מימון עצמי</t>
  </si>
  <si>
    <t>סה"כ</t>
  </si>
  <si>
    <t>מספר חדרים- נא למלא</t>
  </si>
  <si>
    <t>נא למלא כמות מבוקשת לפי הצורך בפועל, ולא אוטומטית לפי התקן (התקן הוא המקסימום).</t>
  </si>
  <si>
    <t xml:space="preserve">תשלום עבור מזגן לחדר לא לפי דייר! </t>
  </si>
  <si>
    <t>שאלון למילוי ע"י הגוף:</t>
  </si>
  <si>
    <t>כתובת הגוף המבקש:</t>
  </si>
  <si>
    <t>דירוג סוציואקונומי של הישוב (לבחור):</t>
  </si>
  <si>
    <t>סיכום בקשה להצטיידות מעונות</t>
  </si>
  <si>
    <t>דירוג אשקול סוציואקונומי:</t>
  </si>
  <si>
    <t>סיכום</t>
  </si>
  <si>
    <t>סלון קטן</t>
  </si>
  <si>
    <t>ריהוט וציוד לחדר שינה- נופשון</t>
  </si>
  <si>
    <t>ריהוט וציוד נוסף לחללים משותפים</t>
  </si>
  <si>
    <t>סלונים קטנים ומטבחונים כאופציה לנופשונים קטנים</t>
  </si>
  <si>
    <t xml:space="preserve">סלונים קטנים ומטבחונים כאופציה לנופשונים קטנים </t>
  </si>
  <si>
    <t>נא למלא</t>
  </si>
  <si>
    <t>כמות תקן לנופשון</t>
  </si>
  <si>
    <t>תקציב מבוקשת לנופשון</t>
  </si>
  <si>
    <t>כמות מאושרת לנופשון</t>
  </si>
  <si>
    <t xml:space="preserve">מספר מכסות מאושרות </t>
  </si>
  <si>
    <t>מספר חדרים בנופשון</t>
  </si>
  <si>
    <t>עיצוב פנים</t>
  </si>
  <si>
    <t>ניתן להסתייע במעצב/ת פנים לשם עימוד הרהיטים ובחירת סגנונם</t>
  </si>
  <si>
    <t>ה מ ו ס ד    ל ב י ט ו ח    ל א ו  מ י</t>
  </si>
  <si>
    <t>קרנות הביטוח הלאומי</t>
  </si>
  <si>
    <t>הקרן לפיתוח שירותים לנכים</t>
  </si>
  <si>
    <t>תקן ריהוט וציוד כללי  – נופשון</t>
  </si>
  <si>
    <r>
      <t xml:space="preserve">
</t>
    </r>
    <r>
      <rPr>
        <sz val="12"/>
        <color theme="1"/>
        <rFont val="Arial"/>
        <family val="2"/>
        <scheme val="minor"/>
      </rPr>
      <t xml:space="preserve">בישראל פועלים נופשונים לאנשים עם מוגבלות.
נופשון הוא מסגרת הכוללת לינה מחוץ לבית, לשהות קצרת מועד. במהלך השהות בנופשון מקבל השוהה כלכלה מלאה ומענה לצרכים הפיזיים, הרגשיים והחברתיים להם הוא זקוק.
השירות מאפשר להורים ולבני המשפחה או למטפלים העיקריים זמן הפוגה וחופשה.
התקן מיועד להקמת מסגרות חדשות. ולמסגרות קיימות אשר הורחב היקף פעילותן והיקף המשתמשים בהם. 
תקן זה מתבסס על תקן ריהוט וציוד לדיור קהילתי משנת 2015 עם התאמות הנדרשות לציוד במסגרת שהשהות בה הינה זמנית.
התקן נכתב בפורמט אקסל על מנת שיהווה כלי עבודה עבורכם לתמחורים בעת רכישת הציוד.        
התקן גמיש ומודולרי כמו כן ניתן לבצע בו המרות בתנאי שאלו יאושרו בוועדת היגוי. 
לפעילות חברתית בנופשון ניתן להסתייע בתקן הצטיידות למסגרות פנאי בסעיפים:
1. ציוד כללי- ציוד פנאי ובידור, ריהוט גינה.
2. מתקני חצר ילדים.
3. מתקני חצר בוגרים.
עלויות התקן חושבו על פי מספר דיירים בנופשון.           </t>
    </r>
  </si>
  <si>
    <t>הגשת בקשה להצטיידות לפי תקן אינה מחייבת את הקרן לאישור הבקשה, סכום ואחוז הסיוע נתונים לשיקול החלטתה הבלעדי של הקרן. אחוז הסיוע המצויין הינו מקסימלי ביחס לדירוג סוציואקונומי של הישוב.</t>
  </si>
  <si>
    <t>אני מעוניין להסתייע במצב פנים</t>
  </si>
  <si>
    <t>אני לא מעוניין לסתייע במעצב פנים</t>
  </si>
  <si>
    <t>נא לבחור</t>
  </si>
  <si>
    <t>סט : 1+2+3+3</t>
  </si>
  <si>
    <t>שולחן + 8 כיסאות</t>
  </si>
  <si>
    <t>סט של מחשב מדפסת מסך ואופיס</t>
  </si>
  <si>
    <t>מקרר תעשייתי 700 ליטר ללא מקפיא</t>
  </si>
  <si>
    <t xml:space="preserve">לפי מטר </t>
  </si>
  <si>
    <t>47 אינץ' לפחות</t>
  </si>
  <si>
    <t>מזגן 3 כ"ס</t>
  </si>
  <si>
    <t>3 ליטר</t>
  </si>
  <si>
    <t>140 ליטר</t>
  </si>
  <si>
    <t>שואב אבק מקצועי</t>
  </si>
  <si>
    <t>מייבש כביסה תעשייתי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</si>
</sst>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quot;₪&quot;\ #,##0"/>
    <numFmt numFmtId="165" formatCode="_ * #,##0_ ;_ * \-#,##0_ ;_ * &quot;-&quot;??_ ;_ @_ "/>
    <numFmt numFmtId="166" formatCode="&quot;₪&quot;\ #,##0.00"/>
    <numFmt numFmtId="167" formatCode="_ &quot;₪&quot;\ * #,##0_ ;_ &quot;₪&quot;\ * \-#,##0_ ;_ &quot;₪&quot;\ * &quot;-&quot;??_ ;_ @_ "/>
  </numFmts>
  <fonts count="31">
    <font>
      <sz val="11"/>
      <color theme="1"/>
      <name val="Arial"/>
      <family val="2"/>
      <charset val="177"/>
      <scheme val="minor"/>
    </font>
    <font>
      <b/>
      <sz val="11"/>
      <color theme="1"/>
      <name val="Arial"/>
      <family val="2"/>
      <charset val="177"/>
      <scheme val="minor"/>
    </font>
    <font>
      <u/>
      <sz val="11"/>
      <color theme="1"/>
      <name val="David"/>
      <family val="2"/>
    </font>
    <font>
      <sz val="11"/>
      <color theme="1"/>
      <name val="David"/>
      <family val="2"/>
    </font>
    <font>
      <sz val="16"/>
      <color theme="1"/>
      <name val="David"/>
      <family val="2"/>
    </font>
    <font>
      <b/>
      <u/>
      <sz val="11"/>
      <color theme="1"/>
      <name val="David"/>
      <family val="2"/>
    </font>
    <font>
      <b/>
      <sz val="11"/>
      <color theme="1"/>
      <name val="David"/>
      <family val="2"/>
    </font>
    <font>
      <b/>
      <u/>
      <sz val="22"/>
      <name val="David"/>
      <family val="2"/>
    </font>
    <font>
      <b/>
      <sz val="22"/>
      <color theme="1"/>
      <name val="David"/>
      <family val="2"/>
      <charset val="177"/>
    </font>
    <font>
      <b/>
      <sz val="14"/>
      <color theme="1"/>
      <name val="David"/>
      <family val="2"/>
    </font>
    <font>
      <sz val="14"/>
      <color theme="1"/>
      <name val="David"/>
      <family val="2"/>
    </font>
    <font>
      <b/>
      <sz val="16"/>
      <color theme="1"/>
      <name val="David"/>
      <family val="2"/>
    </font>
    <font>
      <sz val="18"/>
      <color theme="1"/>
      <name val="David"/>
      <family val="2"/>
    </font>
    <font>
      <b/>
      <sz val="14"/>
      <color theme="1"/>
      <name val="David"/>
      <family val="2"/>
      <charset val="177"/>
    </font>
    <font>
      <sz val="11"/>
      <color theme="1"/>
      <name val="Arial"/>
      <family val="2"/>
      <charset val="177"/>
      <scheme val="minor"/>
    </font>
    <font>
      <b/>
      <sz val="12"/>
      <color theme="1"/>
      <name val="David"/>
      <family val="2"/>
    </font>
    <font>
      <b/>
      <sz val="16"/>
      <color theme="1"/>
      <name val="David"/>
      <family val="2"/>
      <charset val="177"/>
    </font>
    <font>
      <b/>
      <u/>
      <sz val="11"/>
      <color theme="1"/>
      <name val="Arial"/>
      <family val="2"/>
      <scheme val="minor"/>
    </font>
    <font>
      <b/>
      <sz val="11"/>
      <color theme="1"/>
      <name val="Arial"/>
      <family val="2"/>
      <scheme val="minor"/>
    </font>
    <font>
      <sz val="12"/>
      <color theme="1"/>
      <name val="Arial"/>
      <family val="2"/>
      <charset val="177"/>
      <scheme val="minor"/>
    </font>
    <font>
      <b/>
      <sz val="12"/>
      <color theme="1"/>
      <name val="Arial"/>
      <family val="2"/>
      <scheme val="minor"/>
    </font>
    <font>
      <sz val="16"/>
      <name val="David"/>
      <family val="2"/>
    </font>
    <font>
      <b/>
      <u/>
      <sz val="14"/>
      <color theme="1"/>
      <name val="Arial"/>
      <family val="2"/>
      <scheme val="minor"/>
    </font>
    <font>
      <sz val="11"/>
      <color theme="1"/>
      <name val="Arial"/>
      <family val="2"/>
      <scheme val="minor"/>
    </font>
    <font>
      <sz val="10"/>
      <color theme="1"/>
      <name val="Arial"/>
      <family val="2"/>
      <scheme val="minor"/>
    </font>
    <font>
      <b/>
      <u/>
      <sz val="12"/>
      <color theme="1"/>
      <name val="Arial"/>
      <family val="2"/>
      <scheme val="minor"/>
    </font>
    <font>
      <b/>
      <sz val="18"/>
      <color theme="1"/>
      <name val="Arial"/>
      <family val="2"/>
      <scheme val="minor"/>
    </font>
    <font>
      <b/>
      <u/>
      <sz val="14"/>
      <color theme="1"/>
      <name val="Arial"/>
      <family val="2"/>
    </font>
    <font>
      <sz val="14"/>
      <color theme="1"/>
      <name val="Arial"/>
      <family val="2"/>
      <charset val="177"/>
      <scheme val="minor"/>
    </font>
    <font>
      <sz val="12"/>
      <color theme="1"/>
      <name val="Arial"/>
      <family val="2"/>
      <scheme val="minor"/>
    </font>
    <font>
      <sz val="12"/>
      <color theme="1"/>
      <name val="David"/>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6" tint="0.59999389629810485"/>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3" fontId="14" fillId="0" borderId="0" applyFont="0" applyFill="0" applyBorder="0" applyAlignment="0" applyProtection="0"/>
    <xf numFmtId="0" fontId="14" fillId="0" borderId="0"/>
    <xf numFmtId="0" fontId="23" fillId="0" borderId="0"/>
    <xf numFmtId="44" fontId="23" fillId="0" borderId="0" applyFont="0" applyFill="0" applyBorder="0" applyAlignment="0" applyProtection="0"/>
    <xf numFmtId="43" fontId="23" fillId="0" borderId="0" applyFont="0" applyFill="0" applyBorder="0" applyAlignment="0" applyProtection="0"/>
  </cellStyleXfs>
  <cellXfs count="202">
    <xf numFmtId="0" fontId="0" fillId="0" borderId="0" xfId="0"/>
    <xf numFmtId="0" fontId="2" fillId="0" borderId="0" xfId="0" applyFont="1" applyProtection="1">
      <protection locked="0"/>
    </xf>
    <xf numFmtId="0" fontId="3" fillId="0" borderId="0" xfId="0" applyFont="1" applyProtection="1">
      <protection locked="0"/>
    </xf>
    <xf numFmtId="0" fontId="3" fillId="0" borderId="0" xfId="0" applyFont="1" applyFill="1" applyBorder="1" applyAlignment="1" applyProtection="1">
      <protection locked="0"/>
    </xf>
    <xf numFmtId="0" fontId="3" fillId="0" borderId="0" xfId="0" applyFont="1" applyFill="1" applyBorder="1" applyAlignment="1" applyProtection="1"/>
    <xf numFmtId="0" fontId="4" fillId="0" borderId="0" xfId="0" applyFont="1" applyAlignment="1" applyProtection="1">
      <alignment horizontal="center"/>
    </xf>
    <xf numFmtId="0" fontId="4" fillId="0" borderId="0" xfId="0" applyFont="1" applyAlignment="1" applyProtection="1">
      <alignment horizontal="left"/>
    </xf>
    <xf numFmtId="0" fontId="0" fillId="0" borderId="0" xfId="0" applyProtection="1">
      <protection locked="0"/>
    </xf>
    <xf numFmtId="0" fontId="0" fillId="0" borderId="0" xfId="0" applyFill="1" applyProtection="1">
      <protection locked="0"/>
    </xf>
    <xf numFmtId="0" fontId="5" fillId="0" borderId="0" xfId="0" applyFont="1" applyProtection="1">
      <protection locked="0"/>
    </xf>
    <xf numFmtId="0" fontId="6" fillId="0" borderId="0" xfId="0" applyFont="1" applyFill="1" applyBorder="1" applyAlignment="1" applyProtection="1">
      <protection locked="0"/>
    </xf>
    <xf numFmtId="0" fontId="3" fillId="0" borderId="4" xfId="0" applyFont="1" applyFill="1" applyBorder="1" applyProtection="1"/>
    <xf numFmtId="0" fontId="0" fillId="0" borderId="4" xfId="0" applyBorder="1" applyProtection="1"/>
    <xf numFmtId="0" fontId="1" fillId="0" borderId="0" xfId="0" applyFont="1" applyBorder="1" applyProtection="1">
      <protection locked="0"/>
    </xf>
    <xf numFmtId="0" fontId="10" fillId="0" borderId="6" xfId="0" applyFont="1" applyBorder="1" applyProtection="1"/>
    <xf numFmtId="0" fontId="10" fillId="0" borderId="7" xfId="0" applyFont="1" applyBorder="1" applyProtection="1"/>
    <xf numFmtId="164" fontId="10" fillId="0" borderId="7" xfId="0" applyNumberFormat="1" applyFont="1" applyBorder="1" applyProtection="1"/>
    <xf numFmtId="1" fontId="10" fillId="0" borderId="7" xfId="0" applyNumberFormat="1" applyFont="1" applyBorder="1" applyProtection="1"/>
    <xf numFmtId="0" fontId="0" fillId="0" borderId="0" xfId="0" applyBorder="1" applyProtection="1">
      <protection locked="0"/>
    </xf>
    <xf numFmtId="164" fontId="10" fillId="0" borderId="7" xfId="0" applyNumberFormat="1" applyFont="1" applyBorder="1" applyProtection="1">
      <protection locked="0"/>
    </xf>
    <xf numFmtId="1" fontId="10" fillId="0" borderId="7" xfId="0" applyNumberFormat="1" applyFont="1" applyFill="1" applyBorder="1" applyProtection="1">
      <protection locked="0"/>
    </xf>
    <xf numFmtId="1" fontId="10" fillId="0" borderId="7" xfId="0" applyNumberFormat="1" applyFont="1" applyFill="1" applyBorder="1" applyAlignment="1" applyProtection="1">
      <alignment horizontal="right"/>
      <protection locked="0"/>
    </xf>
    <xf numFmtId="164" fontId="10" fillId="0" borderId="8" xfId="0" applyNumberFormat="1" applyFont="1" applyBorder="1" applyProtection="1">
      <protection locked="0"/>
    </xf>
    <xf numFmtId="0" fontId="10" fillId="0" borderId="7" xfId="0" applyFont="1" applyBorder="1" applyAlignment="1" applyProtection="1">
      <alignment wrapText="1" readingOrder="2"/>
    </xf>
    <xf numFmtId="164" fontId="11" fillId="2" borderId="10" xfId="0" applyNumberFormat="1" applyFont="1" applyFill="1" applyBorder="1" applyProtection="1"/>
    <xf numFmtId="0" fontId="0" fillId="0" borderId="11" xfId="0" applyBorder="1" applyProtection="1"/>
    <xf numFmtId="0" fontId="11" fillId="2" borderId="10" xfId="0" applyFont="1" applyFill="1" applyBorder="1" applyProtection="1"/>
    <xf numFmtId="10" fontId="11" fillId="2" borderId="10" xfId="0" applyNumberFormat="1" applyFont="1" applyFill="1" applyBorder="1" applyProtection="1"/>
    <xf numFmtId="164" fontId="11" fillId="2" borderId="12" xfId="0" applyNumberFormat="1" applyFont="1" applyFill="1" applyBorder="1" applyProtection="1"/>
    <xf numFmtId="0" fontId="12" fillId="0" borderId="0" xfId="0" applyFont="1" applyAlignment="1" applyProtection="1">
      <alignment horizontal="right" readingOrder="1"/>
    </xf>
    <xf numFmtId="0" fontId="3" fillId="0" borderId="0" xfId="0" applyFont="1" applyProtection="1"/>
    <xf numFmtId="0" fontId="3" fillId="0" borderId="0" xfId="0" applyFont="1" applyFill="1" applyProtection="1">
      <protection locked="0"/>
    </xf>
    <xf numFmtId="0" fontId="10" fillId="0" borderId="0" xfId="0" applyFont="1" applyAlignment="1" applyProtection="1">
      <alignment horizontal="right"/>
      <protection locked="0"/>
    </xf>
    <xf numFmtId="0" fontId="3" fillId="0" borderId="4" xfId="0" applyFont="1" applyFill="1" applyBorder="1" applyProtection="1">
      <protection locked="0"/>
    </xf>
    <xf numFmtId="0" fontId="0" fillId="0" borderId="4" xfId="0" applyFill="1" applyBorder="1" applyProtection="1">
      <protection locked="0"/>
    </xf>
    <xf numFmtId="0" fontId="10" fillId="3" borderId="7" xfId="0" applyFont="1" applyFill="1" applyBorder="1" applyAlignment="1" applyProtection="1">
      <alignment horizontal="right" wrapText="1" readingOrder="2"/>
    </xf>
    <xf numFmtId="164" fontId="10" fillId="3" borderId="7" xfId="0" applyNumberFormat="1" applyFont="1" applyFill="1" applyBorder="1" applyAlignment="1" applyProtection="1">
      <alignment horizontal="center" vertical="center" wrapText="1" readingOrder="2"/>
    </xf>
    <xf numFmtId="0" fontId="10" fillId="3" borderId="6" xfId="0" applyFont="1" applyFill="1" applyBorder="1" applyAlignment="1" applyProtection="1">
      <alignment horizontal="right" vertical="center" wrapText="1" readingOrder="2"/>
    </xf>
    <xf numFmtId="0" fontId="10" fillId="3" borderId="7" xfId="0" applyFont="1" applyFill="1" applyBorder="1" applyAlignment="1" applyProtection="1">
      <alignment horizontal="right" vertical="center" wrapText="1" readingOrder="2"/>
    </xf>
    <xf numFmtId="164" fontId="9" fillId="2" borderId="7" xfId="0" applyNumberFormat="1" applyFont="1" applyFill="1" applyBorder="1" applyAlignment="1" applyProtection="1">
      <alignment horizontal="center"/>
    </xf>
    <xf numFmtId="0" fontId="10" fillId="2" borderId="7" xfId="0" applyFont="1" applyFill="1" applyBorder="1" applyProtection="1"/>
    <xf numFmtId="10" fontId="10" fillId="2" borderId="7" xfId="0" applyNumberFormat="1" applyFont="1" applyFill="1" applyBorder="1" applyProtection="1"/>
    <xf numFmtId="0" fontId="13" fillId="2" borderId="7" xfId="0" applyFont="1" applyFill="1" applyBorder="1" applyProtection="1">
      <protection locked="0"/>
    </xf>
    <xf numFmtId="0" fontId="13" fillId="2" borderId="8" xfId="0" applyFont="1" applyFill="1" applyBorder="1" applyProtection="1">
      <protection locked="0"/>
    </xf>
    <xf numFmtId="0" fontId="10" fillId="2" borderId="7" xfId="0" applyFont="1" applyFill="1" applyBorder="1" applyAlignment="1" applyProtection="1">
      <alignment horizontal="center"/>
    </xf>
    <xf numFmtId="0" fontId="13" fillId="2" borderId="7" xfId="0" applyFont="1" applyFill="1" applyBorder="1" applyProtection="1"/>
    <xf numFmtId="0" fontId="13" fillId="2" borderId="8" xfId="0" applyFont="1" applyFill="1" applyBorder="1" applyProtection="1"/>
    <xf numFmtId="164" fontId="9" fillId="2" borderId="10" xfId="0" applyNumberFormat="1" applyFont="1" applyFill="1" applyBorder="1" applyAlignment="1" applyProtection="1">
      <alignment horizontal="center"/>
    </xf>
    <xf numFmtId="0" fontId="10" fillId="2" borderId="10" xfId="0" applyFont="1" applyFill="1" applyBorder="1" applyProtection="1"/>
    <xf numFmtId="10" fontId="10" fillId="2" borderId="10" xfId="0" applyNumberFormat="1" applyFont="1" applyFill="1" applyBorder="1" applyProtection="1"/>
    <xf numFmtId="0" fontId="4" fillId="0" borderId="0" xfId="0" applyFont="1" applyBorder="1" applyAlignment="1" applyProtection="1">
      <alignment horizontal="center"/>
    </xf>
    <xf numFmtId="0" fontId="4" fillId="0" borderId="0" xfId="0" applyFont="1" applyFill="1" applyBorder="1" applyAlignment="1" applyProtection="1">
      <alignment horizontal="left"/>
      <protection locked="0"/>
    </xf>
    <xf numFmtId="0" fontId="4" fillId="0" borderId="0" xfId="0" applyFont="1" applyFill="1" applyProtection="1">
      <protection locked="0"/>
    </xf>
    <xf numFmtId="0" fontId="3" fillId="0" borderId="0" xfId="0" applyFont="1" applyBorder="1" applyProtection="1">
      <protection locked="0"/>
    </xf>
    <xf numFmtId="0" fontId="10" fillId="0" borderId="7" xfId="0" applyFont="1" applyBorder="1" applyProtection="1">
      <protection locked="0"/>
    </xf>
    <xf numFmtId="1" fontId="10" fillId="3" borderId="7" xfId="0" applyNumberFormat="1" applyFont="1" applyFill="1" applyBorder="1" applyAlignment="1" applyProtection="1">
      <alignment horizontal="right" vertical="center" readingOrder="2"/>
    </xf>
    <xf numFmtId="9" fontId="10" fillId="0" borderId="7" xfId="0" applyNumberFormat="1" applyFont="1" applyFill="1" applyBorder="1" applyProtection="1"/>
    <xf numFmtId="165" fontId="10" fillId="0" borderId="7" xfId="1" applyNumberFormat="1" applyFont="1" applyFill="1" applyBorder="1" applyProtection="1">
      <protection locked="0"/>
    </xf>
    <xf numFmtId="0" fontId="10" fillId="0" borderId="6" xfId="0" applyFont="1" applyFill="1" applyBorder="1" applyAlignment="1" applyProtection="1">
      <alignment horizontal="right" vertical="center" wrapText="1" readingOrder="2"/>
    </xf>
    <xf numFmtId="0" fontId="10" fillId="3" borderId="7" xfId="0" applyNumberFormat="1" applyFont="1" applyFill="1" applyBorder="1" applyAlignment="1" applyProtection="1">
      <alignment horizontal="center" vertical="center" wrapText="1" readingOrder="2"/>
    </xf>
    <xf numFmtId="0" fontId="10" fillId="0" borderId="8" xfId="0" applyFont="1" applyBorder="1" applyProtection="1">
      <protection locked="0"/>
    </xf>
    <xf numFmtId="165" fontId="10" fillId="2" borderId="7" xfId="1" applyNumberFormat="1" applyFont="1" applyFill="1" applyBorder="1" applyAlignment="1" applyProtection="1">
      <alignment horizontal="center"/>
      <protection locked="0"/>
    </xf>
    <xf numFmtId="0" fontId="10" fillId="3" borderId="6" xfId="0" applyFont="1" applyFill="1" applyBorder="1" applyAlignment="1" applyProtection="1">
      <alignment horizontal="center" vertical="center" wrapText="1" readingOrder="2"/>
    </xf>
    <xf numFmtId="165" fontId="10" fillId="2" borderId="7" xfId="1" applyNumberFormat="1" applyFont="1" applyFill="1" applyBorder="1" applyAlignment="1" applyProtection="1">
      <alignment horizontal="center"/>
    </xf>
    <xf numFmtId="0" fontId="10" fillId="3" borderId="6" xfId="0" applyFont="1" applyFill="1" applyBorder="1" applyAlignment="1" applyProtection="1">
      <alignment vertical="center" wrapText="1" readingOrder="2"/>
    </xf>
    <xf numFmtId="0" fontId="3" fillId="0" borderId="0" xfId="0" applyFont="1" applyBorder="1" applyProtection="1"/>
    <xf numFmtId="0" fontId="3" fillId="0" borderId="11" xfId="0" applyFont="1" applyBorder="1" applyProtection="1"/>
    <xf numFmtId="165" fontId="10" fillId="2" borderId="10" xfId="1" applyNumberFormat="1" applyFont="1" applyFill="1" applyBorder="1" applyAlignment="1" applyProtection="1">
      <alignment horizontal="center"/>
    </xf>
    <xf numFmtId="0" fontId="13" fillId="2" borderId="10" xfId="0" applyFont="1" applyFill="1" applyBorder="1" applyAlignment="1" applyProtection="1">
      <alignment wrapText="1"/>
    </xf>
    <xf numFmtId="0" fontId="13" fillId="2" borderId="12" xfId="0" applyFont="1" applyFill="1" applyBorder="1" applyAlignment="1" applyProtection="1">
      <alignment wrapText="1"/>
    </xf>
    <xf numFmtId="0" fontId="15" fillId="3" borderId="0" xfId="0" applyFont="1" applyFill="1" applyBorder="1" applyAlignment="1" applyProtection="1">
      <alignment horizontal="right" readingOrder="2"/>
      <protection locked="0"/>
    </xf>
    <xf numFmtId="164" fontId="10" fillId="3" borderId="7" xfId="0" applyNumberFormat="1" applyFont="1" applyFill="1" applyBorder="1" applyAlignment="1" applyProtection="1">
      <alignment horizontal="center" vertical="center" wrapText="1" readingOrder="1"/>
    </xf>
    <xf numFmtId="1" fontId="10" fillId="0" borderId="7" xfId="0" applyNumberFormat="1" applyFont="1" applyFill="1" applyBorder="1" applyAlignment="1" applyProtection="1">
      <alignment horizontal="right"/>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xf>
    <xf numFmtId="0" fontId="9" fillId="2" borderId="7" xfId="0" applyFont="1" applyFill="1" applyBorder="1" applyAlignment="1" applyProtection="1">
      <alignment horizontal="center" vertical="center" wrapText="1" readingOrder="2"/>
    </xf>
    <xf numFmtId="10" fontId="9" fillId="2" borderId="7" xfId="0" applyNumberFormat="1"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10" fillId="0" borderId="6" xfId="0" applyFont="1" applyFill="1" applyBorder="1" applyProtection="1"/>
    <xf numFmtId="0" fontId="10" fillId="0" borderId="7" xfId="0" applyFont="1" applyFill="1" applyBorder="1" applyProtection="1"/>
    <xf numFmtId="0" fontId="10" fillId="0" borderId="7" xfId="0" applyFont="1" applyFill="1" applyBorder="1" applyAlignment="1" applyProtection="1">
      <alignment horizontal="center" wrapText="1"/>
    </xf>
    <xf numFmtId="164" fontId="10" fillId="0" borderId="7" xfId="0" applyNumberFormat="1" applyFont="1" applyFill="1" applyBorder="1" applyProtection="1"/>
    <xf numFmtId="1" fontId="10" fillId="0" borderId="7" xfId="0" applyNumberFormat="1" applyFont="1" applyFill="1" applyBorder="1" applyProtection="1"/>
    <xf numFmtId="0" fontId="10" fillId="0" borderId="6" xfId="0" applyFont="1" applyFill="1" applyBorder="1" applyAlignment="1" applyProtection="1">
      <alignment wrapText="1"/>
    </xf>
    <xf numFmtId="0" fontId="10" fillId="0" borderId="7" xfId="0" applyFont="1" applyFill="1" applyBorder="1" applyAlignment="1" applyProtection="1">
      <alignment wrapText="1"/>
    </xf>
    <xf numFmtId="0" fontId="10" fillId="2" borderId="6"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readingOrder="2"/>
    </xf>
    <xf numFmtId="0" fontId="10" fillId="2" borderId="8" xfId="0" applyFont="1" applyFill="1" applyBorder="1" applyAlignment="1" applyProtection="1">
      <alignment horizontal="center" vertical="center" wrapText="1"/>
    </xf>
    <xf numFmtId="0" fontId="4" fillId="4" borderId="1" xfId="0" applyFont="1" applyFill="1" applyBorder="1" applyProtection="1">
      <protection locked="0"/>
    </xf>
    <xf numFmtId="165" fontId="10" fillId="4" borderId="7" xfId="1" applyNumberFormat="1" applyFont="1" applyFill="1" applyBorder="1" applyProtection="1">
      <protection locked="0"/>
    </xf>
    <xf numFmtId="164" fontId="10" fillId="2" borderId="7" xfId="0" applyNumberFormat="1" applyFont="1" applyFill="1" applyBorder="1" applyProtection="1"/>
    <xf numFmtId="9" fontId="10" fillId="2" borderId="7" xfId="0" applyNumberFormat="1" applyFont="1" applyFill="1" applyBorder="1" applyProtection="1"/>
    <xf numFmtId="1" fontId="10" fillId="4" borderId="7" xfId="0" applyNumberFormat="1" applyFont="1" applyFill="1" applyBorder="1" applyProtection="1">
      <protection locked="0"/>
    </xf>
    <xf numFmtId="0" fontId="14" fillId="0" borderId="0" xfId="2"/>
    <xf numFmtId="0" fontId="14" fillId="0" borderId="13" xfId="2" applyBorder="1"/>
    <xf numFmtId="0" fontId="14" fillId="0" borderId="4" xfId="2" applyBorder="1"/>
    <xf numFmtId="0" fontId="14" fillId="0" borderId="14" xfId="2" applyBorder="1"/>
    <xf numFmtId="0" fontId="14" fillId="0" borderId="15" xfId="2" applyBorder="1"/>
    <xf numFmtId="0" fontId="18" fillId="0" borderId="0" xfId="2" applyFont="1" applyBorder="1"/>
    <xf numFmtId="0" fontId="14" fillId="0" borderId="0" xfId="2" applyBorder="1"/>
    <xf numFmtId="0" fontId="14" fillId="0" borderId="16" xfId="2" applyBorder="1"/>
    <xf numFmtId="14" fontId="18" fillId="0" borderId="11" xfId="2" applyNumberFormat="1" applyFont="1" applyBorder="1" applyAlignment="1">
      <alignment horizontal="center"/>
    </xf>
    <xf numFmtId="0" fontId="18" fillId="0" borderId="0" xfId="2" applyFont="1" applyBorder="1" applyAlignment="1"/>
    <xf numFmtId="0" fontId="18" fillId="0" borderId="0" xfId="2" applyFont="1" applyBorder="1" applyAlignment="1">
      <alignment horizontal="center"/>
    </xf>
    <xf numFmtId="49" fontId="18" fillId="0" borderId="11" xfId="2" applyNumberFormat="1" applyFont="1" applyBorder="1" applyAlignment="1">
      <alignment horizontal="center"/>
    </xf>
    <xf numFmtId="0" fontId="18" fillId="0" borderId="11" xfId="2" applyFont="1" applyBorder="1" applyAlignment="1">
      <alignment horizontal="center"/>
    </xf>
    <xf numFmtId="0" fontId="17" fillId="0" borderId="0" xfId="2" applyFont="1" applyBorder="1" applyAlignment="1">
      <alignment horizontal="right"/>
    </xf>
    <xf numFmtId="0" fontId="18" fillId="0" borderId="0" xfId="2" applyFont="1" applyBorder="1" applyAlignment="1">
      <alignment horizontal="right"/>
    </xf>
    <xf numFmtId="0" fontId="14" fillId="0" borderId="17" xfId="2" applyBorder="1"/>
    <xf numFmtId="0" fontId="14" fillId="0" borderId="11" xfId="2" applyBorder="1"/>
    <xf numFmtId="0" fontId="14" fillId="0" borderId="18" xfId="2" applyBorder="1"/>
    <xf numFmtId="0" fontId="23" fillId="0" borderId="0" xfId="3"/>
    <xf numFmtId="0" fontId="23" fillId="0" borderId="13" xfId="3" applyBorder="1"/>
    <xf numFmtId="0" fontId="23" fillId="0" borderId="4" xfId="3" applyBorder="1"/>
    <xf numFmtId="0" fontId="23" fillId="0" borderId="14" xfId="3" applyBorder="1"/>
    <xf numFmtId="0" fontId="23" fillId="0" borderId="0" xfId="3" applyBorder="1"/>
    <xf numFmtId="0" fontId="23" fillId="0" borderId="15" xfId="3" applyBorder="1"/>
    <xf numFmtId="0" fontId="23" fillId="0" borderId="16" xfId="3" applyBorder="1"/>
    <xf numFmtId="0" fontId="20" fillId="0" borderId="0" xfId="3" applyFont="1" applyFill="1" applyBorder="1" applyProtection="1"/>
    <xf numFmtId="0" fontId="20" fillId="0" borderId="0" xfId="3" applyFont="1" applyFill="1" applyBorder="1" applyAlignment="1" applyProtection="1">
      <alignment horizontal="right"/>
    </xf>
    <xf numFmtId="0" fontId="18" fillId="0" borderId="15" xfId="3" applyFont="1" applyBorder="1"/>
    <xf numFmtId="0" fontId="25" fillId="0" borderId="0" xfId="3" applyFont="1" applyFill="1" applyBorder="1" applyProtection="1"/>
    <xf numFmtId="0" fontId="19" fillId="2" borderId="7" xfId="3" applyFont="1" applyFill="1" applyBorder="1" applyProtection="1"/>
    <xf numFmtId="0" fontId="19" fillId="2" borderId="7" xfId="3" applyFont="1" applyFill="1" applyBorder="1" applyAlignment="1" applyProtection="1">
      <alignment horizontal="center" wrapText="1"/>
    </xf>
    <xf numFmtId="10" fontId="19" fillId="0" borderId="7" xfId="3" applyNumberFormat="1" applyFont="1" applyBorder="1" applyProtection="1"/>
    <xf numFmtId="166" fontId="19" fillId="2" borderId="7" xfId="5" applyNumberFormat="1" applyFont="1" applyFill="1" applyBorder="1" applyProtection="1"/>
    <xf numFmtId="9" fontId="19" fillId="2" borderId="7" xfId="3" applyNumberFormat="1" applyFont="1" applyFill="1" applyBorder="1" applyProtection="1"/>
    <xf numFmtId="0" fontId="23" fillId="0" borderId="17" xfId="3" applyBorder="1"/>
    <xf numFmtId="0" fontId="23" fillId="0" borderId="11" xfId="3" applyBorder="1"/>
    <xf numFmtId="0" fontId="23" fillId="0" borderId="18" xfId="3" applyBorder="1"/>
    <xf numFmtId="0" fontId="23" fillId="2" borderId="7" xfId="3" applyFill="1" applyBorder="1" applyAlignment="1">
      <alignment vertical="center"/>
    </xf>
    <xf numFmtId="167" fontId="0" fillId="0" borderId="7" xfId="4" applyNumberFormat="1" applyFont="1" applyBorder="1" applyAlignment="1">
      <alignment vertical="center"/>
    </xf>
    <xf numFmtId="0" fontId="0" fillId="0" borderId="7" xfId="0" applyFill="1" applyBorder="1" applyAlignment="1" applyProtection="1">
      <alignment vertical="center"/>
    </xf>
    <xf numFmtId="0" fontId="0" fillId="5" borderId="7" xfId="0" applyFill="1" applyBorder="1" applyAlignment="1" applyProtection="1">
      <alignment vertical="center"/>
    </xf>
    <xf numFmtId="167" fontId="0" fillId="5" borderId="7" xfId="4" applyNumberFormat="1" applyFont="1" applyFill="1" applyBorder="1" applyAlignment="1">
      <alignment vertical="center"/>
    </xf>
    <xf numFmtId="3" fontId="10" fillId="5" borderId="0" xfId="0" applyNumberFormat="1" applyFont="1" applyFill="1" applyBorder="1" applyProtection="1">
      <protection locked="0"/>
    </xf>
    <xf numFmtId="0" fontId="23" fillId="0" borderId="7" xfId="3" applyBorder="1" applyAlignment="1">
      <alignment horizontal="center" vertical="center" wrapText="1"/>
    </xf>
    <xf numFmtId="0" fontId="19" fillId="2" borderId="7" xfId="3" applyFont="1" applyFill="1" applyBorder="1" applyAlignment="1" applyProtection="1">
      <alignment horizontal="center" vertical="center"/>
    </xf>
    <xf numFmtId="0" fontId="0" fillId="0" borderId="13" xfId="0" applyBorder="1"/>
    <xf numFmtId="0" fontId="0" fillId="0" borderId="4" xfId="0" applyBorder="1"/>
    <xf numFmtId="0" fontId="0" fillId="0" borderId="14" xfId="0" applyBorder="1"/>
    <xf numFmtId="0" fontId="0" fillId="0" borderId="15" xfId="0" applyBorder="1"/>
    <xf numFmtId="0" fontId="0" fillId="0" borderId="0" xfId="0" applyBorder="1"/>
    <xf numFmtId="0" fontId="0" fillId="0" borderId="16" xfId="0" applyBorder="1"/>
    <xf numFmtId="0" fontId="20" fillId="3" borderId="0" xfId="0" applyFont="1" applyFill="1" applyBorder="1" applyAlignment="1">
      <alignment horizontal="right" readingOrder="2"/>
    </xf>
    <xf numFmtId="0" fontId="18" fillId="3" borderId="0" xfId="0" applyFont="1" applyFill="1" applyBorder="1"/>
    <xf numFmtId="0" fontId="28" fillId="0" borderId="0" xfId="0" applyFont="1" applyBorder="1" applyAlignment="1">
      <alignment vertical="top" wrapText="1"/>
    </xf>
    <xf numFmtId="0" fontId="6" fillId="0" borderId="0" xfId="0" applyFont="1" applyBorder="1" applyProtection="1">
      <protection locked="0"/>
    </xf>
    <xf numFmtId="0" fontId="23" fillId="0" borderId="1" xfId="3" applyBorder="1" applyAlignment="1">
      <alignment horizontal="center"/>
    </xf>
    <xf numFmtId="0" fontId="4" fillId="0" borderId="0" xfId="0" applyFont="1" applyFill="1" applyBorder="1" applyProtection="1">
      <protection locked="0"/>
    </xf>
    <xf numFmtId="0" fontId="4" fillId="0" borderId="0" xfId="0" applyFont="1" applyAlignment="1" applyProtection="1"/>
    <xf numFmtId="0" fontId="4" fillId="0" borderId="0" xfId="0" applyFont="1" applyBorder="1" applyAlignment="1" applyProtection="1"/>
    <xf numFmtId="0" fontId="26" fillId="3" borderId="0" xfId="0" applyFont="1" applyFill="1" applyBorder="1" applyAlignment="1">
      <alignment horizontal="center" readingOrder="2"/>
    </xf>
    <xf numFmtId="0" fontId="26" fillId="3" borderId="0" xfId="0" applyFont="1" applyFill="1" applyBorder="1" applyAlignment="1">
      <alignment horizontal="center" vertical="center" readingOrder="2"/>
    </xf>
    <xf numFmtId="0" fontId="28" fillId="0" borderId="0" xfId="0" applyFont="1" applyBorder="1" applyAlignment="1">
      <alignment horizontal="right" vertical="top" wrapText="1"/>
    </xf>
    <xf numFmtId="0" fontId="18" fillId="2" borderId="15" xfId="0" applyFont="1" applyFill="1" applyBorder="1" applyAlignment="1">
      <alignment horizontal="right" vertical="center" wrapText="1"/>
    </xf>
    <xf numFmtId="0" fontId="18" fillId="2" borderId="0" xfId="0" applyFont="1" applyFill="1" applyBorder="1" applyAlignment="1">
      <alignment horizontal="right" vertical="center" wrapText="1"/>
    </xf>
    <xf numFmtId="0" fontId="18" fillId="2" borderId="16" xfId="0" applyFont="1" applyFill="1" applyBorder="1" applyAlignment="1">
      <alignment horizontal="right" vertical="center" wrapText="1"/>
    </xf>
    <xf numFmtId="0" fontId="18" fillId="2" borderId="17" xfId="0" applyFont="1" applyFill="1" applyBorder="1" applyAlignment="1">
      <alignment horizontal="right" vertical="center" wrapText="1"/>
    </xf>
    <xf numFmtId="0" fontId="18" fillId="2" borderId="11" xfId="0" applyFont="1" applyFill="1" applyBorder="1" applyAlignment="1">
      <alignment horizontal="right" vertical="center" wrapText="1"/>
    </xf>
    <xf numFmtId="0" fontId="18" fillId="2" borderId="18" xfId="0" applyFont="1" applyFill="1" applyBorder="1" applyAlignment="1">
      <alignment horizontal="right" vertical="center" wrapText="1"/>
    </xf>
    <xf numFmtId="0" fontId="27" fillId="0" borderId="0" xfId="0" applyFont="1" applyBorder="1" applyAlignment="1">
      <alignment horizontal="right" vertical="center" readingOrder="2"/>
    </xf>
    <xf numFmtId="0" fontId="17" fillId="0" borderId="0" xfId="2" applyFont="1" applyBorder="1" applyAlignment="1">
      <alignment horizontal="right"/>
    </xf>
    <xf numFmtId="0" fontId="18" fillId="0" borderId="0" xfId="2" applyFont="1" applyBorder="1" applyAlignment="1">
      <alignment horizontal="right"/>
    </xf>
    <xf numFmtId="0" fontId="22" fillId="0" borderId="15" xfId="2" applyFont="1" applyBorder="1" applyAlignment="1">
      <alignment horizontal="center"/>
    </xf>
    <xf numFmtId="0" fontId="22" fillId="0" borderId="0" xfId="2" applyFont="1" applyBorder="1" applyAlignment="1">
      <alignment horizontal="center"/>
    </xf>
    <xf numFmtId="0" fontId="22" fillId="0" borderId="16" xfId="2" applyFont="1" applyBorder="1" applyAlignment="1">
      <alignment horizontal="center"/>
    </xf>
    <xf numFmtId="0" fontId="8" fillId="4" borderId="23" xfId="0" applyFont="1" applyFill="1" applyBorder="1" applyAlignment="1" applyProtection="1">
      <alignment horizontal="center"/>
    </xf>
    <xf numFmtId="0" fontId="8" fillId="4" borderId="19" xfId="0" applyFont="1" applyFill="1" applyBorder="1" applyAlignment="1" applyProtection="1">
      <alignment horizontal="center"/>
    </xf>
    <xf numFmtId="0" fontId="8" fillId="4" borderId="2" xfId="0" applyFont="1" applyFill="1" applyBorder="1" applyAlignment="1" applyProtection="1">
      <alignment horizontal="center"/>
    </xf>
    <xf numFmtId="0" fontId="8" fillId="4" borderId="3" xfId="0" applyFont="1" applyFill="1" applyBorder="1" applyAlignment="1" applyProtection="1">
      <alignment horizontal="center"/>
    </xf>
    <xf numFmtId="0" fontId="8" fillId="4" borderId="5" xfId="0" applyFont="1" applyFill="1" applyBorder="1" applyAlignment="1" applyProtection="1">
      <alignment horizontal="center"/>
    </xf>
    <xf numFmtId="0" fontId="9" fillId="2" borderId="9" xfId="0" applyFont="1" applyFill="1" applyBorder="1" applyAlignment="1" applyProtection="1">
      <alignment horizontal="center" wrapText="1"/>
    </xf>
    <xf numFmtId="0" fontId="9" fillId="2" borderId="10" xfId="0" applyFont="1" applyFill="1" applyBorder="1" applyAlignment="1" applyProtection="1">
      <alignment horizontal="center" wrapText="1"/>
    </xf>
    <xf numFmtId="0" fontId="21" fillId="0" borderId="20" xfId="0" applyFont="1" applyBorder="1" applyAlignment="1" applyProtection="1">
      <alignment horizontal="center" vertical="center" wrapText="1" readingOrder="2"/>
    </xf>
    <xf numFmtId="0" fontId="21" fillId="0" borderId="21" xfId="0" applyFont="1" applyBorder="1" applyAlignment="1" applyProtection="1">
      <alignment horizontal="center" vertical="center" wrapText="1" readingOrder="2"/>
    </xf>
    <xf numFmtId="0" fontId="21" fillId="0" borderId="22" xfId="0" applyFont="1" applyBorder="1" applyAlignment="1" applyProtection="1">
      <alignment horizontal="center" vertical="center" wrapText="1" readingOrder="2"/>
    </xf>
    <xf numFmtId="0" fontId="7" fillId="0" borderId="7" xfId="0" applyFont="1" applyBorder="1" applyAlignment="1" applyProtection="1">
      <alignment horizontal="center" vertical="center" wrapText="1" readingOrder="2"/>
    </xf>
    <xf numFmtId="0" fontId="9" fillId="2" borderId="6" xfId="0" applyFont="1" applyFill="1" applyBorder="1" applyAlignment="1" applyProtection="1">
      <alignment horizontal="center" wrapText="1"/>
    </xf>
    <xf numFmtId="0" fontId="9" fillId="2" borderId="7" xfId="0" applyFont="1" applyFill="1" applyBorder="1" applyAlignment="1" applyProtection="1">
      <alignment horizontal="center" wrapText="1"/>
    </xf>
    <xf numFmtId="0" fontId="7" fillId="0" borderId="2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30" fillId="6" borderId="24" xfId="0" applyFont="1" applyFill="1" applyBorder="1" applyAlignment="1" applyProtection="1">
      <alignment horizontal="center"/>
      <protection locked="0"/>
    </xf>
    <xf numFmtId="0" fontId="30" fillId="6" borderId="25" xfId="0" applyFont="1" applyFill="1" applyBorder="1" applyAlignment="1" applyProtection="1">
      <alignment horizontal="center"/>
      <protection locked="0"/>
    </xf>
    <xf numFmtId="0" fontId="30" fillId="6" borderId="26" xfId="0" applyFont="1" applyFill="1" applyBorder="1" applyAlignment="1" applyProtection="1">
      <alignment horizontal="center"/>
      <protection locked="0"/>
    </xf>
    <xf numFmtId="0" fontId="9" fillId="5" borderId="0" xfId="0" applyFont="1" applyFill="1" applyBorder="1" applyProtection="1">
      <protection locked="0"/>
    </xf>
    <xf numFmtId="0" fontId="3" fillId="5" borderId="0" xfId="0" applyFont="1" applyFill="1" applyBorder="1" applyProtection="1">
      <protection locked="0"/>
    </xf>
    <xf numFmtId="0" fontId="7" fillId="0" borderId="11" xfId="0" applyFont="1" applyBorder="1" applyAlignment="1" applyProtection="1">
      <alignment horizontal="center" vertical="center" wrapText="1"/>
    </xf>
    <xf numFmtId="0" fontId="16" fillId="0" borderId="11" xfId="0" applyFont="1" applyBorder="1" applyAlignment="1" applyProtection="1">
      <alignment horizontal="center" wrapText="1"/>
      <protection locked="0"/>
    </xf>
    <xf numFmtId="0" fontId="16" fillId="0" borderId="18" xfId="0" applyFont="1" applyBorder="1" applyAlignment="1" applyProtection="1">
      <alignment horizontal="center" wrapText="1"/>
      <protection locked="0"/>
    </xf>
    <xf numFmtId="14" fontId="19" fillId="0" borderId="19" xfId="3" applyNumberFormat="1" applyFont="1" applyFill="1" applyBorder="1" applyAlignment="1" applyProtection="1">
      <alignment horizontal="center"/>
    </xf>
    <xf numFmtId="0" fontId="23" fillId="0" borderId="7" xfId="3" applyFill="1" applyBorder="1" applyAlignment="1">
      <alignment horizontal="center" vertical="center"/>
    </xf>
    <xf numFmtId="0" fontId="0" fillId="0" borderId="7" xfId="0" applyFill="1" applyBorder="1" applyAlignment="1" applyProtection="1">
      <alignment horizontal="center" vertical="center" wrapText="1"/>
    </xf>
    <xf numFmtId="0" fontId="23" fillId="0" borderId="7" xfId="3" applyBorder="1" applyAlignment="1">
      <alignment horizontal="center" vertical="center" wrapText="1"/>
    </xf>
    <xf numFmtId="0" fontId="19" fillId="2" borderId="7" xfId="3" applyFont="1" applyFill="1" applyBorder="1" applyAlignment="1" applyProtection="1">
      <alignment horizontal="center" vertical="center"/>
    </xf>
    <xf numFmtId="0" fontId="0" fillId="0" borderId="20" xfId="0" applyBorder="1" applyAlignment="1" applyProtection="1">
      <alignment horizontal="center" vertical="center"/>
    </xf>
    <xf numFmtId="0" fontId="0" fillId="0" borderId="22" xfId="0" applyBorder="1" applyAlignment="1" applyProtection="1">
      <alignment horizontal="center" vertical="center"/>
    </xf>
    <xf numFmtId="0" fontId="22" fillId="0" borderId="0" xfId="3" applyFont="1" applyBorder="1" applyAlignment="1">
      <alignment horizontal="right"/>
    </xf>
    <xf numFmtId="0" fontId="24" fillId="0" borderId="0" xfId="3" applyFont="1" applyBorder="1" applyAlignment="1">
      <alignment horizontal="center"/>
    </xf>
  </cellXfs>
  <cellStyles count="6">
    <cellStyle name="Comma" xfId="1" builtinId="3"/>
    <cellStyle name="Comma 2" xfId="5"/>
    <cellStyle name="Currency 2" xfId="4"/>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327025</xdr:colOff>
      <xdr:row>1</xdr:row>
      <xdr:rowOff>125942</xdr:rowOff>
    </xdr:from>
    <xdr:to>
      <xdr:col>11</xdr:col>
      <xdr:colOff>368948</xdr:colOff>
      <xdr:row>5</xdr:row>
      <xdr:rowOff>140344</xdr:rowOff>
    </xdr:to>
    <xdr:pic>
      <xdr:nvPicPr>
        <xdr:cNvPr id="5" name="תמונה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1262890636" y="316442"/>
          <a:ext cx="2105673" cy="10833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New%20Folder\Nispach10-RihutKehilati-updated%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וסחאות"/>
      <sheetName val="פתיח "/>
      <sheetName val="שאלון למילוי הגוף-חובה"/>
      <sheetName val="ריהוט וציוד לחדר שינה"/>
      <sheetName val="חללים משותפים בדירה קהילתית"/>
      <sheetName val="ריהוט וציוד נוסף בבתים שיתופיים"/>
      <sheetName val="פורמט לועדה- סיכום"/>
    </sheetNames>
    <sheetDataSet>
      <sheetData sheetId="0" refreshError="1">
        <row r="2">
          <cell r="N2" t="str">
            <v>עד 16</v>
          </cell>
          <cell r="R2" t="str">
            <v>עד 24</v>
          </cell>
        </row>
        <row r="18">
          <cell r="N18" t="str">
            <v>-</v>
          </cell>
          <cell r="R18" t="str">
            <v>-</v>
          </cell>
        </row>
        <row r="23">
          <cell r="N23" t="str">
            <v>-</v>
          </cell>
          <cell r="R23" t="str">
            <v>-</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showGridLines="0" rightToLeft="1" zoomScale="90" zoomScaleNormal="90" workbookViewId="0">
      <selection activeCell="N8" sqref="N8"/>
    </sheetView>
  </sheetViews>
  <sheetFormatPr defaultRowHeight="14.25"/>
  <cols>
    <col min="2" max="2" width="4.5" customWidth="1"/>
    <col min="12" max="12" width="6.5" customWidth="1"/>
  </cols>
  <sheetData>
    <row r="1" spans="2:12" ht="15" thickBot="1"/>
    <row r="2" spans="2:12">
      <c r="B2" s="140"/>
      <c r="C2" s="141"/>
      <c r="D2" s="141"/>
      <c r="E2" s="141"/>
      <c r="F2" s="141"/>
      <c r="G2" s="141"/>
      <c r="H2" s="141"/>
      <c r="I2" s="141"/>
      <c r="J2" s="141"/>
      <c r="K2" s="141"/>
      <c r="L2" s="142"/>
    </row>
    <row r="3" spans="2:12" ht="23.25">
      <c r="B3" s="143"/>
      <c r="C3" s="154" t="s">
        <v>139</v>
      </c>
      <c r="D3" s="154"/>
      <c r="E3" s="154"/>
      <c r="F3" s="154"/>
      <c r="G3" s="154"/>
      <c r="H3" s="154"/>
      <c r="I3" s="154"/>
      <c r="J3" s="144"/>
      <c r="K3" s="144"/>
      <c r="L3" s="145"/>
    </row>
    <row r="4" spans="2:12" ht="23.25">
      <c r="B4" s="143"/>
      <c r="C4" s="155" t="s">
        <v>140</v>
      </c>
      <c r="D4" s="155"/>
      <c r="E4" s="155"/>
      <c r="F4" s="155"/>
      <c r="G4" s="155"/>
      <c r="H4" s="155"/>
      <c r="I4" s="155"/>
      <c r="J4" s="144"/>
      <c r="K4" s="144"/>
      <c r="L4" s="145"/>
    </row>
    <row r="5" spans="2:12" ht="23.25">
      <c r="B5" s="143"/>
      <c r="C5" s="154" t="s">
        <v>141</v>
      </c>
      <c r="D5" s="154"/>
      <c r="E5" s="154"/>
      <c r="F5" s="154"/>
      <c r="G5" s="154"/>
      <c r="H5" s="154"/>
      <c r="I5" s="154"/>
      <c r="J5" s="144"/>
      <c r="K5" s="144"/>
      <c r="L5" s="145"/>
    </row>
    <row r="6" spans="2:12" ht="15.75">
      <c r="B6" s="143"/>
      <c r="C6" s="146"/>
      <c r="D6" s="147"/>
      <c r="E6" s="147"/>
      <c r="F6" s="147"/>
      <c r="G6" s="147"/>
      <c r="H6" s="147"/>
      <c r="I6" s="147"/>
      <c r="J6" s="144"/>
      <c r="K6" s="144"/>
      <c r="L6" s="145"/>
    </row>
    <row r="7" spans="2:12">
      <c r="B7" s="143"/>
      <c r="C7" s="144"/>
      <c r="D7" s="144"/>
      <c r="E7" s="144"/>
      <c r="F7" s="144"/>
      <c r="G7" s="144"/>
      <c r="H7" s="144"/>
      <c r="I7" s="144"/>
      <c r="J7" s="144"/>
      <c r="K7" s="144"/>
      <c r="L7" s="145"/>
    </row>
    <row r="8" spans="2:12" ht="19.5" customHeight="1">
      <c r="B8" s="143"/>
      <c r="C8" s="163" t="s">
        <v>142</v>
      </c>
      <c r="D8" s="163"/>
      <c r="E8" s="163"/>
      <c r="F8" s="163"/>
      <c r="G8" s="163"/>
      <c r="H8" s="144"/>
      <c r="I8" s="144"/>
      <c r="J8" s="144"/>
      <c r="K8" s="144"/>
      <c r="L8" s="145"/>
    </row>
    <row r="9" spans="2:12">
      <c r="B9" s="143"/>
      <c r="C9" s="144"/>
      <c r="D9" s="144"/>
      <c r="E9" s="144"/>
      <c r="F9" s="144"/>
      <c r="G9" s="144"/>
      <c r="H9" s="144"/>
      <c r="I9" s="144"/>
      <c r="J9" s="144"/>
      <c r="K9" s="144"/>
      <c r="L9" s="145"/>
    </row>
    <row r="10" spans="2:12" ht="14.25" customHeight="1">
      <c r="B10" s="143"/>
      <c r="C10" s="156" t="s">
        <v>143</v>
      </c>
      <c r="D10" s="156"/>
      <c r="E10" s="156"/>
      <c r="F10" s="156"/>
      <c r="G10" s="156"/>
      <c r="H10" s="156"/>
      <c r="I10" s="156"/>
      <c r="J10" s="156"/>
      <c r="K10" s="156"/>
      <c r="L10" s="145"/>
    </row>
    <row r="11" spans="2:12" ht="14.25" customHeight="1">
      <c r="B11" s="143"/>
      <c r="C11" s="156"/>
      <c r="D11" s="156"/>
      <c r="E11" s="156"/>
      <c r="F11" s="156"/>
      <c r="G11" s="156"/>
      <c r="H11" s="156"/>
      <c r="I11" s="156"/>
      <c r="J11" s="156"/>
      <c r="K11" s="156"/>
      <c r="L11" s="145"/>
    </row>
    <row r="12" spans="2:12" ht="14.25" customHeight="1">
      <c r="B12" s="143"/>
      <c r="C12" s="156"/>
      <c r="D12" s="156"/>
      <c r="E12" s="156"/>
      <c r="F12" s="156"/>
      <c r="G12" s="156"/>
      <c r="H12" s="156"/>
      <c r="I12" s="156"/>
      <c r="J12" s="156"/>
      <c r="K12" s="156"/>
      <c r="L12" s="145"/>
    </row>
    <row r="13" spans="2:12" ht="14.25" customHeight="1">
      <c r="B13" s="143"/>
      <c r="C13" s="156"/>
      <c r="D13" s="156"/>
      <c r="E13" s="156"/>
      <c r="F13" s="156"/>
      <c r="G13" s="156"/>
      <c r="H13" s="156"/>
      <c r="I13" s="156"/>
      <c r="J13" s="156"/>
      <c r="K13" s="156"/>
      <c r="L13" s="145"/>
    </row>
    <row r="14" spans="2:12" ht="14.25" customHeight="1">
      <c r="B14" s="143"/>
      <c r="C14" s="156"/>
      <c r="D14" s="156"/>
      <c r="E14" s="156"/>
      <c r="F14" s="156"/>
      <c r="G14" s="156"/>
      <c r="H14" s="156"/>
      <c r="I14" s="156"/>
      <c r="J14" s="156"/>
      <c r="K14" s="156"/>
      <c r="L14" s="145"/>
    </row>
    <row r="15" spans="2:12" ht="14.25" customHeight="1">
      <c r="B15" s="143"/>
      <c r="C15" s="156"/>
      <c r="D15" s="156"/>
      <c r="E15" s="156"/>
      <c r="F15" s="156"/>
      <c r="G15" s="156"/>
      <c r="H15" s="156"/>
      <c r="I15" s="156"/>
      <c r="J15" s="156"/>
      <c r="K15" s="156"/>
      <c r="L15" s="145"/>
    </row>
    <row r="16" spans="2:12" ht="14.25" customHeight="1">
      <c r="B16" s="143"/>
      <c r="C16" s="156"/>
      <c r="D16" s="156"/>
      <c r="E16" s="156"/>
      <c r="F16" s="156"/>
      <c r="G16" s="156"/>
      <c r="H16" s="156"/>
      <c r="I16" s="156"/>
      <c r="J16" s="156"/>
      <c r="K16" s="156"/>
      <c r="L16" s="145"/>
    </row>
    <row r="17" spans="2:12" ht="14.25" customHeight="1">
      <c r="B17" s="143"/>
      <c r="C17" s="156"/>
      <c r="D17" s="156"/>
      <c r="E17" s="156"/>
      <c r="F17" s="156"/>
      <c r="G17" s="156"/>
      <c r="H17" s="156"/>
      <c r="I17" s="156"/>
      <c r="J17" s="156"/>
      <c r="K17" s="156"/>
      <c r="L17" s="145"/>
    </row>
    <row r="18" spans="2:12" ht="14.25" customHeight="1">
      <c r="B18" s="143"/>
      <c r="C18" s="156"/>
      <c r="D18" s="156"/>
      <c r="E18" s="156"/>
      <c r="F18" s="156"/>
      <c r="G18" s="156"/>
      <c r="H18" s="156"/>
      <c r="I18" s="156"/>
      <c r="J18" s="156"/>
      <c r="K18" s="156"/>
      <c r="L18" s="145"/>
    </row>
    <row r="19" spans="2:12" ht="14.25" customHeight="1">
      <c r="B19" s="143"/>
      <c r="C19" s="156"/>
      <c r="D19" s="156"/>
      <c r="E19" s="156"/>
      <c r="F19" s="156"/>
      <c r="G19" s="156"/>
      <c r="H19" s="156"/>
      <c r="I19" s="156"/>
      <c r="J19" s="156"/>
      <c r="K19" s="156"/>
      <c r="L19" s="145"/>
    </row>
    <row r="20" spans="2:12" ht="14.25" customHeight="1">
      <c r="B20" s="143"/>
      <c r="C20" s="156"/>
      <c r="D20" s="156"/>
      <c r="E20" s="156"/>
      <c r="F20" s="156"/>
      <c r="G20" s="156"/>
      <c r="H20" s="156"/>
      <c r="I20" s="156"/>
      <c r="J20" s="156"/>
      <c r="K20" s="156"/>
      <c r="L20" s="145"/>
    </row>
    <row r="21" spans="2:12" ht="14.25" customHeight="1">
      <c r="B21" s="143"/>
      <c r="C21" s="156"/>
      <c r="D21" s="156"/>
      <c r="E21" s="156"/>
      <c r="F21" s="156"/>
      <c r="G21" s="156"/>
      <c r="H21" s="156"/>
      <c r="I21" s="156"/>
      <c r="J21" s="156"/>
      <c r="K21" s="156"/>
      <c r="L21" s="145"/>
    </row>
    <row r="22" spans="2:12" ht="14.25" customHeight="1">
      <c r="B22" s="143"/>
      <c r="C22" s="156"/>
      <c r="D22" s="156"/>
      <c r="E22" s="156"/>
      <c r="F22" s="156"/>
      <c r="G22" s="156"/>
      <c r="H22" s="156"/>
      <c r="I22" s="156"/>
      <c r="J22" s="156"/>
      <c r="K22" s="156"/>
      <c r="L22" s="145"/>
    </row>
    <row r="23" spans="2:12" ht="14.25" customHeight="1">
      <c r="B23" s="143"/>
      <c r="C23" s="156"/>
      <c r="D23" s="156"/>
      <c r="E23" s="156"/>
      <c r="F23" s="156"/>
      <c r="G23" s="156"/>
      <c r="H23" s="156"/>
      <c r="I23" s="156"/>
      <c r="J23" s="156"/>
      <c r="K23" s="156"/>
      <c r="L23" s="145"/>
    </row>
    <row r="24" spans="2:12" ht="14.25" customHeight="1">
      <c r="B24" s="143"/>
      <c r="C24" s="156"/>
      <c r="D24" s="156"/>
      <c r="E24" s="156"/>
      <c r="F24" s="156"/>
      <c r="G24" s="156"/>
      <c r="H24" s="156"/>
      <c r="I24" s="156"/>
      <c r="J24" s="156"/>
      <c r="K24" s="156"/>
      <c r="L24" s="145"/>
    </row>
    <row r="25" spans="2:12" ht="14.25" customHeight="1">
      <c r="B25" s="143"/>
      <c r="C25" s="156"/>
      <c r="D25" s="156"/>
      <c r="E25" s="156"/>
      <c r="F25" s="156"/>
      <c r="G25" s="156"/>
      <c r="H25" s="156"/>
      <c r="I25" s="156"/>
      <c r="J25" s="156"/>
      <c r="K25" s="156"/>
      <c r="L25" s="145"/>
    </row>
    <row r="26" spans="2:12" ht="14.25" customHeight="1">
      <c r="B26" s="143"/>
      <c r="C26" s="156"/>
      <c r="D26" s="156"/>
      <c r="E26" s="156"/>
      <c r="F26" s="156"/>
      <c r="G26" s="156"/>
      <c r="H26" s="156"/>
      <c r="I26" s="156"/>
      <c r="J26" s="156"/>
      <c r="K26" s="156"/>
      <c r="L26" s="145"/>
    </row>
    <row r="27" spans="2:12" ht="14.25" customHeight="1">
      <c r="B27" s="143"/>
      <c r="C27" s="156"/>
      <c r="D27" s="156"/>
      <c r="E27" s="156"/>
      <c r="F27" s="156"/>
      <c r="G27" s="156"/>
      <c r="H27" s="156"/>
      <c r="I27" s="156"/>
      <c r="J27" s="156"/>
      <c r="K27" s="156"/>
      <c r="L27" s="145"/>
    </row>
    <row r="28" spans="2:12" ht="14.25" customHeight="1">
      <c r="B28" s="143"/>
      <c r="C28" s="156"/>
      <c r="D28" s="156"/>
      <c r="E28" s="156"/>
      <c r="F28" s="156"/>
      <c r="G28" s="156"/>
      <c r="H28" s="156"/>
      <c r="I28" s="156"/>
      <c r="J28" s="156"/>
      <c r="K28" s="156"/>
      <c r="L28" s="145"/>
    </row>
    <row r="29" spans="2:12" ht="14.25" customHeight="1">
      <c r="B29" s="143"/>
      <c r="C29" s="156"/>
      <c r="D29" s="156"/>
      <c r="E29" s="156"/>
      <c r="F29" s="156"/>
      <c r="G29" s="156"/>
      <c r="H29" s="156"/>
      <c r="I29" s="156"/>
      <c r="J29" s="156"/>
      <c r="K29" s="156"/>
      <c r="L29" s="145"/>
    </row>
    <row r="30" spans="2:12" ht="14.25" customHeight="1">
      <c r="B30" s="143"/>
      <c r="C30" s="156"/>
      <c r="D30" s="156"/>
      <c r="E30" s="156"/>
      <c r="F30" s="156"/>
      <c r="G30" s="156"/>
      <c r="H30" s="156"/>
      <c r="I30" s="156"/>
      <c r="J30" s="156"/>
      <c r="K30" s="156"/>
      <c r="L30" s="145"/>
    </row>
    <row r="31" spans="2:12" ht="14.25" customHeight="1">
      <c r="B31" s="143"/>
      <c r="C31" s="156"/>
      <c r="D31" s="156"/>
      <c r="E31" s="156"/>
      <c r="F31" s="156"/>
      <c r="G31" s="156"/>
      <c r="H31" s="156"/>
      <c r="I31" s="156"/>
      <c r="J31" s="156"/>
      <c r="K31" s="156"/>
      <c r="L31" s="145"/>
    </row>
    <row r="32" spans="2:12" ht="14.25" customHeight="1">
      <c r="B32" s="143"/>
      <c r="C32" s="156"/>
      <c r="D32" s="156"/>
      <c r="E32" s="156"/>
      <c r="F32" s="156"/>
      <c r="G32" s="156"/>
      <c r="H32" s="156"/>
      <c r="I32" s="156"/>
      <c r="J32" s="156"/>
      <c r="K32" s="156"/>
      <c r="L32" s="145"/>
    </row>
    <row r="33" spans="2:12" ht="14.25" customHeight="1">
      <c r="B33" s="143"/>
      <c r="C33" s="156"/>
      <c r="D33" s="156"/>
      <c r="E33" s="156"/>
      <c r="F33" s="156"/>
      <c r="G33" s="156"/>
      <c r="H33" s="156"/>
      <c r="I33" s="156"/>
      <c r="J33" s="156"/>
      <c r="K33" s="156"/>
      <c r="L33" s="145"/>
    </row>
    <row r="34" spans="2:12" ht="14.25" customHeight="1">
      <c r="B34" s="143"/>
      <c r="C34" s="148"/>
      <c r="D34" s="148"/>
      <c r="E34" s="148"/>
      <c r="F34" s="148"/>
      <c r="G34" s="148"/>
      <c r="H34" s="148"/>
      <c r="I34" s="148"/>
      <c r="J34" s="148"/>
      <c r="K34" s="148"/>
      <c r="L34" s="145"/>
    </row>
    <row r="35" spans="2:12" ht="14.25" customHeight="1">
      <c r="B35" s="157" t="s">
        <v>144</v>
      </c>
      <c r="C35" s="158"/>
      <c r="D35" s="158"/>
      <c r="E35" s="158"/>
      <c r="F35" s="158"/>
      <c r="G35" s="158"/>
      <c r="H35" s="158"/>
      <c r="I35" s="158"/>
      <c r="J35" s="158"/>
      <c r="K35" s="158"/>
      <c r="L35" s="159"/>
    </row>
    <row r="36" spans="2:12" ht="14.25" customHeight="1">
      <c r="B36" s="157"/>
      <c r="C36" s="158"/>
      <c r="D36" s="158"/>
      <c r="E36" s="158"/>
      <c r="F36" s="158"/>
      <c r="G36" s="158"/>
      <c r="H36" s="158"/>
      <c r="I36" s="158"/>
      <c r="J36" s="158"/>
      <c r="K36" s="158"/>
      <c r="L36" s="159"/>
    </row>
    <row r="37" spans="2:12" ht="15" thickBot="1">
      <c r="B37" s="160"/>
      <c r="C37" s="161"/>
      <c r="D37" s="161"/>
      <c r="E37" s="161"/>
      <c r="F37" s="161"/>
      <c r="G37" s="161"/>
      <c r="H37" s="161"/>
      <c r="I37" s="161"/>
      <c r="J37" s="161"/>
      <c r="K37" s="161"/>
      <c r="L37" s="162"/>
    </row>
  </sheetData>
  <sheetProtection password="CC3D" sheet="1" objects="1" scenarios="1"/>
  <mergeCells count="6">
    <mergeCell ref="C3:I3"/>
    <mergeCell ref="C4:I4"/>
    <mergeCell ref="C5:I5"/>
    <mergeCell ref="C10:K33"/>
    <mergeCell ref="B35:L37"/>
    <mergeCell ref="C8:G8"/>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J31"/>
  <sheetViews>
    <sheetView showGridLines="0" rightToLeft="1" tabSelected="1" workbookViewId="0">
      <selection activeCell="F33" sqref="F33"/>
    </sheetView>
  </sheetViews>
  <sheetFormatPr defaultColWidth="9" defaultRowHeight="14.25"/>
  <cols>
    <col min="1" max="1" width="14.5" style="95" customWidth="1"/>
    <col min="2" max="6" width="9" style="95"/>
    <col min="7" max="7" width="21.5" style="95" customWidth="1"/>
    <col min="8" max="16384" width="9" style="95"/>
  </cols>
  <sheetData>
    <row r="2" spans="2:10" ht="15" thickBot="1"/>
    <row r="3" spans="2:10">
      <c r="B3" s="96"/>
      <c r="C3" s="97"/>
      <c r="D3" s="97"/>
      <c r="E3" s="97"/>
      <c r="F3" s="97"/>
      <c r="G3" s="97"/>
      <c r="H3" s="97"/>
      <c r="I3" s="98"/>
    </row>
    <row r="4" spans="2:10" ht="18">
      <c r="B4" s="166" t="s">
        <v>120</v>
      </c>
      <c r="C4" s="167"/>
      <c r="D4" s="167"/>
      <c r="E4" s="167"/>
      <c r="F4" s="167"/>
      <c r="G4" s="167"/>
      <c r="H4" s="167"/>
      <c r="I4" s="168"/>
    </row>
    <row r="5" spans="2:10" ht="15">
      <c r="B5" s="99"/>
      <c r="C5" s="100"/>
      <c r="D5" s="100"/>
      <c r="E5" s="100"/>
      <c r="F5" s="100"/>
      <c r="G5" s="100"/>
      <c r="H5" s="101"/>
      <c r="I5" s="102"/>
      <c r="J5" s="101"/>
    </row>
    <row r="6" spans="2:10" ht="15">
      <c r="B6" s="99"/>
      <c r="C6" s="100"/>
      <c r="D6" s="100"/>
      <c r="E6" s="100"/>
      <c r="F6" s="100"/>
      <c r="G6" s="100"/>
      <c r="H6" s="101"/>
      <c r="I6" s="102"/>
      <c r="J6" s="101"/>
    </row>
    <row r="7" spans="2:10" ht="15.75" thickBot="1">
      <c r="B7" s="99"/>
      <c r="C7" s="164" t="s">
        <v>95</v>
      </c>
      <c r="D7" s="165"/>
      <c r="E7" s="165"/>
      <c r="F7" s="165"/>
      <c r="G7" s="103"/>
      <c r="H7" s="104"/>
      <c r="I7" s="102"/>
      <c r="J7" s="101"/>
    </row>
    <row r="8" spans="2:10" ht="15">
      <c r="B8" s="99"/>
      <c r="C8" s="100"/>
      <c r="D8" s="100"/>
      <c r="E8" s="100"/>
      <c r="F8" s="100"/>
      <c r="G8" s="105"/>
      <c r="H8" s="101"/>
      <c r="I8" s="102"/>
      <c r="J8" s="101"/>
    </row>
    <row r="9" spans="2:10" ht="15.75" thickBot="1">
      <c r="B9" s="99"/>
      <c r="C9" s="164" t="s">
        <v>96</v>
      </c>
      <c r="D9" s="165"/>
      <c r="E9" s="165"/>
      <c r="F9" s="165"/>
      <c r="G9" s="106"/>
      <c r="H9" s="104"/>
      <c r="I9" s="102"/>
      <c r="J9" s="101"/>
    </row>
    <row r="10" spans="2:10" ht="15">
      <c r="B10" s="99"/>
      <c r="C10" s="100"/>
      <c r="D10" s="100"/>
      <c r="E10" s="100"/>
      <c r="F10" s="100"/>
      <c r="G10" s="105"/>
      <c r="H10" s="101"/>
      <c r="I10" s="102"/>
      <c r="J10" s="101"/>
    </row>
    <row r="11" spans="2:10" ht="15.75" thickBot="1">
      <c r="B11" s="99"/>
      <c r="C11" s="164" t="s">
        <v>121</v>
      </c>
      <c r="D11" s="165"/>
      <c r="E11" s="165"/>
      <c r="F11" s="165"/>
      <c r="G11" s="107"/>
      <c r="H11" s="104"/>
      <c r="I11" s="102"/>
      <c r="J11" s="101"/>
    </row>
    <row r="12" spans="2:10" ht="15">
      <c r="B12" s="99"/>
      <c r="C12" s="108"/>
      <c r="D12" s="109"/>
      <c r="E12" s="109"/>
      <c r="F12" s="109"/>
      <c r="G12" s="105"/>
      <c r="H12" s="104"/>
      <c r="I12" s="102"/>
      <c r="J12" s="101"/>
    </row>
    <row r="13" spans="2:10" ht="15.75" thickBot="1">
      <c r="B13" s="99"/>
      <c r="C13" s="108" t="s">
        <v>97</v>
      </c>
      <c r="D13" s="109"/>
      <c r="E13" s="109"/>
      <c r="F13" s="109"/>
      <c r="G13" s="106"/>
      <c r="H13" s="104"/>
      <c r="I13" s="102"/>
      <c r="J13" s="101"/>
    </row>
    <row r="14" spans="2:10" ht="15">
      <c r="B14" s="99"/>
      <c r="C14" s="100"/>
      <c r="D14" s="100"/>
      <c r="E14" s="100"/>
      <c r="F14" s="100"/>
      <c r="G14" s="105"/>
      <c r="H14" s="101"/>
      <c r="I14" s="102"/>
      <c r="J14" s="101"/>
    </row>
    <row r="15" spans="2:10" ht="15.75" thickBot="1">
      <c r="B15" s="99"/>
      <c r="C15" s="164" t="s">
        <v>98</v>
      </c>
      <c r="D15" s="165"/>
      <c r="E15" s="165"/>
      <c r="F15" s="165"/>
      <c r="G15" s="107"/>
      <c r="H15" s="104"/>
      <c r="I15" s="102"/>
      <c r="J15" s="101"/>
    </row>
    <row r="16" spans="2:10" ht="15">
      <c r="B16" s="99"/>
      <c r="C16" s="100"/>
      <c r="D16" s="100"/>
      <c r="E16" s="100"/>
      <c r="F16" s="100"/>
      <c r="G16" s="105"/>
      <c r="H16" s="101"/>
      <c r="I16" s="102"/>
      <c r="J16" s="101"/>
    </row>
    <row r="17" spans="2:10" ht="15.75" thickBot="1">
      <c r="B17" s="99"/>
      <c r="C17" s="164" t="s">
        <v>99</v>
      </c>
      <c r="D17" s="165"/>
      <c r="E17" s="165"/>
      <c r="F17" s="165"/>
      <c r="G17" s="107"/>
      <c r="H17" s="104"/>
      <c r="I17" s="102"/>
      <c r="J17" s="101"/>
    </row>
    <row r="18" spans="2:10" ht="15">
      <c r="B18" s="99"/>
      <c r="C18" s="100"/>
      <c r="D18" s="100"/>
      <c r="E18" s="100"/>
      <c r="F18" s="100"/>
      <c r="G18" s="105"/>
      <c r="H18" s="101"/>
      <c r="I18" s="102"/>
      <c r="J18" s="101"/>
    </row>
    <row r="19" spans="2:10" ht="15.75" thickBot="1">
      <c r="B19" s="99"/>
      <c r="C19" s="164" t="s">
        <v>100</v>
      </c>
      <c r="D19" s="165"/>
      <c r="E19" s="165"/>
      <c r="F19" s="165"/>
      <c r="G19" s="107"/>
      <c r="H19" s="104"/>
      <c r="I19" s="102"/>
      <c r="J19" s="101"/>
    </row>
    <row r="20" spans="2:10" ht="15">
      <c r="B20" s="99"/>
      <c r="C20" s="100"/>
      <c r="D20" s="100"/>
      <c r="E20" s="100"/>
      <c r="F20" s="100"/>
      <c r="G20" s="105"/>
      <c r="H20" s="101"/>
      <c r="I20" s="102"/>
      <c r="J20" s="101"/>
    </row>
    <row r="21" spans="2:10" ht="15.75" thickBot="1">
      <c r="B21" s="99"/>
      <c r="C21" s="164" t="s">
        <v>101</v>
      </c>
      <c r="D21" s="165"/>
      <c r="E21" s="165"/>
      <c r="F21" s="165"/>
      <c r="G21" s="107"/>
      <c r="H21" s="104"/>
      <c r="I21" s="102"/>
      <c r="J21" s="101"/>
    </row>
    <row r="22" spans="2:10" ht="15">
      <c r="B22" s="99"/>
      <c r="C22" s="100"/>
      <c r="D22" s="100"/>
      <c r="E22" s="100"/>
      <c r="F22" s="100"/>
      <c r="G22" s="105"/>
      <c r="H22" s="101"/>
      <c r="I22" s="102"/>
      <c r="J22" s="101"/>
    </row>
    <row r="23" spans="2:10" ht="15.75" thickBot="1">
      <c r="B23" s="99"/>
      <c r="C23" s="164" t="s">
        <v>122</v>
      </c>
      <c r="D23" s="165"/>
      <c r="E23" s="165"/>
      <c r="F23" s="165"/>
      <c r="G23" s="107"/>
      <c r="H23" s="101"/>
      <c r="I23" s="102"/>
    </row>
    <row r="24" spans="2:10" ht="15">
      <c r="B24" s="99"/>
      <c r="C24" s="100"/>
      <c r="D24" s="100"/>
      <c r="E24" s="100"/>
      <c r="F24" s="100"/>
      <c r="G24" s="105"/>
      <c r="H24" s="101"/>
      <c r="I24" s="102"/>
    </row>
    <row r="25" spans="2:10" ht="15.75" thickBot="1">
      <c r="B25" s="99"/>
      <c r="C25" s="164" t="s">
        <v>135</v>
      </c>
      <c r="D25" s="165"/>
      <c r="E25" s="165"/>
      <c r="F25" s="165"/>
      <c r="G25" s="107"/>
      <c r="H25" s="101"/>
      <c r="I25" s="102"/>
    </row>
    <row r="26" spans="2:10">
      <c r="B26" s="99"/>
      <c r="C26" s="101"/>
      <c r="D26" s="101"/>
      <c r="E26" s="101"/>
      <c r="F26" s="101"/>
      <c r="G26" s="101"/>
      <c r="H26" s="101"/>
      <c r="I26" s="102"/>
    </row>
    <row r="27" spans="2:10" ht="15.75" thickBot="1">
      <c r="B27" s="99"/>
      <c r="C27" s="164" t="s">
        <v>136</v>
      </c>
      <c r="D27" s="165"/>
      <c r="E27" s="165"/>
      <c r="F27" s="165"/>
      <c r="G27" s="107"/>
      <c r="H27" s="101"/>
      <c r="I27" s="102"/>
    </row>
    <row r="28" spans="2:10">
      <c r="B28" s="99"/>
      <c r="C28" s="101"/>
      <c r="D28" s="101"/>
      <c r="E28" s="101"/>
      <c r="F28" s="101"/>
      <c r="G28" s="101"/>
      <c r="H28" s="101"/>
      <c r="I28" s="102"/>
    </row>
    <row r="29" spans="2:10">
      <c r="B29" s="99"/>
      <c r="C29" s="101"/>
      <c r="D29" s="101"/>
      <c r="E29" s="101"/>
      <c r="F29" s="101"/>
      <c r="G29" s="101"/>
      <c r="H29" s="101"/>
      <c r="I29" s="102"/>
    </row>
    <row r="30" spans="2:10">
      <c r="B30" s="99"/>
      <c r="C30" s="101"/>
      <c r="D30" s="101"/>
      <c r="E30" s="101"/>
      <c r="F30" s="101"/>
      <c r="G30" s="101"/>
      <c r="H30" s="101"/>
      <c r="I30" s="102"/>
    </row>
    <row r="31" spans="2:10" ht="15" thickBot="1">
      <c r="B31" s="110"/>
      <c r="C31" s="111"/>
      <c r="D31" s="111"/>
      <c r="E31" s="111"/>
      <c r="F31" s="111"/>
      <c r="G31" s="111"/>
      <c r="H31" s="111"/>
      <c r="I31" s="112"/>
    </row>
  </sheetData>
  <mergeCells count="11">
    <mergeCell ref="C19:F19"/>
    <mergeCell ref="C21:F21"/>
    <mergeCell ref="C23:F23"/>
    <mergeCell ref="C25:F25"/>
    <mergeCell ref="C27:F27"/>
    <mergeCell ref="C17:F17"/>
    <mergeCell ref="B4:I4"/>
    <mergeCell ref="C7:F7"/>
    <mergeCell ref="C9:F9"/>
    <mergeCell ref="C11:F11"/>
    <mergeCell ref="C15:F15"/>
  </mergeCells>
  <dataValidations count="3">
    <dataValidation type="custom" showInputMessage="1" showErrorMessage="1" error="מתחת ל -5 פעוטות אין זכאות_x000a_" sqref="G25">
      <formula1>G25&gt;=5</formula1>
    </dataValidation>
    <dataValidation type="list" allowBlank="1" showInputMessage="1" showErrorMessage="1" sqref="G23">
      <formula1>"1,2,3,4,5,6,7,8,9,10"</formula1>
    </dataValidation>
    <dataValidation showInputMessage="1" showErrorMessage="1" error="_x000a_" sqref="G27"/>
  </dataValidation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rightToLeft="1" zoomScale="70" zoomScaleNormal="70" workbookViewId="0">
      <selection activeCell="B20" sqref="B20"/>
    </sheetView>
  </sheetViews>
  <sheetFormatPr defaultColWidth="9" defaultRowHeight="14.25"/>
  <cols>
    <col min="1" max="1" width="21" style="7" customWidth="1"/>
    <col min="2" max="2" width="12.875" style="7" customWidth="1"/>
    <col min="3" max="3" width="31.625" style="7" customWidth="1"/>
    <col min="4" max="4" width="12.75" style="7" customWidth="1"/>
    <col min="5" max="5" width="11.625" style="7" customWidth="1"/>
    <col min="6" max="6" width="17.125" style="7" customWidth="1"/>
    <col min="7" max="7" width="3.125" style="7" customWidth="1"/>
    <col min="8" max="8" width="11.875" style="7" customWidth="1"/>
    <col min="9" max="9" width="12.375" style="7" customWidth="1"/>
    <col min="10" max="10" width="10.75" style="7" bestFit="1" customWidth="1"/>
    <col min="11" max="11" width="22" style="7" customWidth="1"/>
    <col min="12" max="12" width="3" style="7" customWidth="1"/>
    <col min="13" max="13" width="9.25" style="7" customWidth="1"/>
    <col min="14" max="14" width="12.125" style="7" customWidth="1"/>
    <col min="15" max="15" width="12.75" style="7" customWidth="1"/>
    <col min="16" max="16" width="10.875" style="7" customWidth="1"/>
    <col min="17" max="17" width="22" style="7" customWidth="1"/>
    <col min="18" max="16384" width="9" style="7"/>
  </cols>
  <sheetData>
    <row r="1" spans="1:17" ht="21" thickBot="1">
      <c r="A1" s="1"/>
      <c r="B1" s="2"/>
      <c r="C1" s="5" t="s">
        <v>117</v>
      </c>
      <c r="D1" s="90">
        <v>1</v>
      </c>
      <c r="E1" s="3"/>
      <c r="F1" s="4"/>
      <c r="G1" s="5" t="s">
        <v>0</v>
      </c>
      <c r="H1" s="6"/>
      <c r="I1" s="90">
        <v>3</v>
      </c>
      <c r="K1" s="8"/>
      <c r="L1" s="8"/>
      <c r="M1" s="8"/>
      <c r="N1" s="8"/>
    </row>
    <row r="2" spans="1:17" ht="15">
      <c r="A2" s="9"/>
      <c r="B2" s="2"/>
      <c r="C2" s="10"/>
      <c r="D2" s="10"/>
      <c r="E2" s="10"/>
      <c r="F2" s="10"/>
      <c r="G2" s="10"/>
      <c r="H2" s="10"/>
      <c r="I2" s="10"/>
      <c r="J2" s="10"/>
      <c r="K2" s="8"/>
      <c r="L2" s="8"/>
      <c r="M2" s="8"/>
      <c r="N2" s="8"/>
    </row>
    <row r="3" spans="1:17" ht="69.75" customHeight="1" thickBot="1">
      <c r="A3" s="179" t="s">
        <v>127</v>
      </c>
      <c r="B3" s="179"/>
      <c r="C3" s="179"/>
      <c r="D3" s="179"/>
      <c r="E3" s="179"/>
      <c r="F3" s="179"/>
      <c r="G3" s="2"/>
      <c r="H3" s="176" t="s">
        <v>118</v>
      </c>
      <c r="I3" s="177"/>
      <c r="J3" s="177"/>
      <c r="K3" s="178"/>
      <c r="L3" s="8"/>
      <c r="M3" s="8"/>
      <c r="N3" s="8"/>
    </row>
    <row r="4" spans="1:17" ht="27.75" customHeight="1">
      <c r="A4" s="169" t="s">
        <v>1</v>
      </c>
      <c r="B4" s="170"/>
      <c r="C4" s="170"/>
      <c r="D4" s="170"/>
      <c r="E4" s="170"/>
      <c r="F4" s="170"/>
      <c r="G4" s="11"/>
      <c r="H4" s="171" t="s">
        <v>2</v>
      </c>
      <c r="I4" s="172"/>
      <c r="J4" s="172"/>
      <c r="K4" s="172"/>
      <c r="L4" s="12"/>
      <c r="M4" s="172" t="s">
        <v>3</v>
      </c>
      <c r="N4" s="172"/>
      <c r="O4" s="172"/>
      <c r="P4" s="172"/>
      <c r="Q4" s="173"/>
    </row>
    <row r="5" spans="1:17" ht="75">
      <c r="A5" s="73" t="s">
        <v>4</v>
      </c>
      <c r="B5" s="74" t="s">
        <v>5</v>
      </c>
      <c r="C5" s="75" t="s">
        <v>6</v>
      </c>
      <c r="D5" s="74" t="s">
        <v>7</v>
      </c>
      <c r="E5" s="74" t="s">
        <v>8</v>
      </c>
      <c r="F5" s="74" t="s">
        <v>9</v>
      </c>
      <c r="G5" s="13"/>
      <c r="H5" s="76" t="s">
        <v>10</v>
      </c>
      <c r="I5" s="76" t="s">
        <v>11</v>
      </c>
      <c r="J5" s="77" t="s">
        <v>12</v>
      </c>
      <c r="K5" s="74" t="s">
        <v>13</v>
      </c>
      <c r="L5" s="13"/>
      <c r="M5" s="76" t="s">
        <v>14</v>
      </c>
      <c r="N5" s="76" t="s">
        <v>15</v>
      </c>
      <c r="O5" s="76" t="s">
        <v>11</v>
      </c>
      <c r="P5" s="74" t="s">
        <v>12</v>
      </c>
      <c r="Q5" s="78" t="s">
        <v>16</v>
      </c>
    </row>
    <row r="6" spans="1:17" ht="29.25" customHeight="1">
      <c r="A6" s="14" t="s">
        <v>17</v>
      </c>
      <c r="B6" s="15" t="s">
        <v>18</v>
      </c>
      <c r="C6" s="15" t="s">
        <v>19</v>
      </c>
      <c r="D6" s="16">
        <v>2250</v>
      </c>
      <c r="E6" s="17">
        <v>1</v>
      </c>
      <c r="F6" s="16">
        <f>$I$1*D6</f>
        <v>6750</v>
      </c>
      <c r="G6" s="18"/>
      <c r="H6" s="94"/>
      <c r="I6" s="92">
        <f>H6*D6</f>
        <v>0</v>
      </c>
      <c r="J6" s="41" t="str">
        <f>IF(I6=0,"",IF(OR(I6-$F6&gt;0,I6-$F6&lt;0), (I6-$F6)/$F6, ""))</f>
        <v/>
      </c>
      <c r="K6" s="19"/>
      <c r="L6" s="18"/>
      <c r="M6" s="20" t="s">
        <v>20</v>
      </c>
      <c r="N6" s="21">
        <f>IF(ISBLANK(M6), "", IF(M6="מאשר", H6, "נא למלא כמות מאושרת"))</f>
        <v>0</v>
      </c>
      <c r="O6" s="92">
        <f>IFERROR(N6*D6,"")</f>
        <v>0</v>
      </c>
      <c r="P6" s="41" t="str">
        <f>IFERROR(IF(O6=0,"",IF(OR(O6-$F6&gt;0,O6-$F6&lt;0), (O6-$F6)/$F6, "")),"")</f>
        <v/>
      </c>
      <c r="Q6" s="22"/>
    </row>
    <row r="7" spans="1:17" ht="18.75">
      <c r="A7" s="14" t="s">
        <v>21</v>
      </c>
      <c r="B7" s="15" t="s">
        <v>18</v>
      </c>
      <c r="C7" s="15"/>
      <c r="D7" s="16">
        <v>500</v>
      </c>
      <c r="E7" s="17">
        <v>1</v>
      </c>
      <c r="F7" s="16">
        <f t="shared" ref="F7:F14" si="0">$I$1*D7</f>
        <v>1500</v>
      </c>
      <c r="G7" s="18"/>
      <c r="H7" s="94"/>
      <c r="I7" s="92">
        <f>H7*D7</f>
        <v>0</v>
      </c>
      <c r="J7" s="41" t="str">
        <f>IF(I7=0,"",IF(OR(I7-$F7&gt;0,I7-$F7&lt;0), (I7-$F7)/$F7, ""))</f>
        <v/>
      </c>
      <c r="K7" s="19"/>
      <c r="L7" s="18"/>
      <c r="M7" s="20" t="s">
        <v>20</v>
      </c>
      <c r="N7" s="21">
        <f>IF(ISBLANK(M7), "", IF(M7="מאשר", H7, "נא למלא כמות מאושרת"))</f>
        <v>0</v>
      </c>
      <c r="O7" s="92">
        <f>IFERROR(N7*D7,"")</f>
        <v>0</v>
      </c>
      <c r="P7" s="41" t="str">
        <f t="shared" ref="P7:P14" si="1">IFERROR(IF(O7=0,"",IF(OR(O7-$F7&gt;0,O7-$F7&lt;0), (O7-$F7)/$F7, "")),"")</f>
        <v/>
      </c>
      <c r="Q7" s="22"/>
    </row>
    <row r="8" spans="1:17" ht="18.75">
      <c r="A8" s="14" t="s">
        <v>22</v>
      </c>
      <c r="B8" s="15" t="s">
        <v>23</v>
      </c>
      <c r="C8" s="15" t="s">
        <v>24</v>
      </c>
      <c r="D8" s="16">
        <v>1000</v>
      </c>
      <c r="E8" s="17">
        <v>1</v>
      </c>
      <c r="F8" s="16">
        <f t="shared" si="0"/>
        <v>3000</v>
      </c>
      <c r="G8" s="18"/>
      <c r="H8" s="94"/>
      <c r="I8" s="92">
        <f t="shared" ref="I8:I14" si="2">H8*D8</f>
        <v>0</v>
      </c>
      <c r="J8" s="41" t="str">
        <f t="shared" ref="J8:J14" si="3">IF(I8=0,"",IF(OR(I8-$F8&gt;0,I8-$F8&lt;0), (I8-$F8)/$F8, ""))</f>
        <v/>
      </c>
      <c r="K8" s="19"/>
      <c r="L8" s="18"/>
      <c r="M8" s="20" t="s">
        <v>20</v>
      </c>
      <c r="N8" s="21">
        <f>IF(ISBLANK(M8), "", IF(M8="מאשר", H8, "נא למלא כמות מאושרת"))</f>
        <v>0</v>
      </c>
      <c r="O8" s="92">
        <f t="shared" ref="O8:O14" si="4">IFERROR(N8*D8,"")</f>
        <v>0</v>
      </c>
      <c r="P8" s="41" t="str">
        <f t="shared" si="1"/>
        <v/>
      </c>
      <c r="Q8" s="22"/>
    </row>
    <row r="9" spans="1:17" ht="37.5">
      <c r="A9" s="14" t="s">
        <v>25</v>
      </c>
      <c r="B9" s="15" t="s">
        <v>23</v>
      </c>
      <c r="C9" s="23" t="s">
        <v>26</v>
      </c>
      <c r="D9" s="16">
        <v>1320</v>
      </c>
      <c r="E9" s="17">
        <v>1</v>
      </c>
      <c r="F9" s="16">
        <f t="shared" si="0"/>
        <v>3960</v>
      </c>
      <c r="G9" s="18"/>
      <c r="H9" s="94"/>
      <c r="I9" s="92">
        <f t="shared" si="2"/>
        <v>0</v>
      </c>
      <c r="J9" s="41" t="str">
        <f t="shared" si="3"/>
        <v/>
      </c>
      <c r="K9" s="19"/>
      <c r="L9" s="18"/>
      <c r="M9" s="20" t="s">
        <v>20</v>
      </c>
      <c r="N9" s="21">
        <f t="shared" ref="N9:N14" si="5">IF(ISBLANK(M9), "", IF(M9="מאשר", H9, "נא למלא כמות מאושרת"))</f>
        <v>0</v>
      </c>
      <c r="O9" s="92">
        <f t="shared" si="4"/>
        <v>0</v>
      </c>
      <c r="P9" s="41" t="str">
        <f t="shared" si="1"/>
        <v/>
      </c>
      <c r="Q9" s="22"/>
    </row>
    <row r="10" spans="1:17" ht="37.5">
      <c r="A10" s="79" t="s">
        <v>27</v>
      </c>
      <c r="B10" s="80" t="s">
        <v>28</v>
      </c>
      <c r="C10" s="81" t="s">
        <v>119</v>
      </c>
      <c r="D10" s="82">
        <v>2400</v>
      </c>
      <c r="E10" s="83">
        <v>1</v>
      </c>
      <c r="F10" s="82">
        <f>$D$1*D10</f>
        <v>2400</v>
      </c>
      <c r="G10" s="18"/>
      <c r="H10" s="94"/>
      <c r="I10" s="92">
        <f t="shared" si="2"/>
        <v>0</v>
      </c>
      <c r="J10" s="41" t="str">
        <f t="shared" si="3"/>
        <v/>
      </c>
      <c r="K10" s="19"/>
      <c r="L10" s="18"/>
      <c r="M10" s="20" t="s">
        <v>20</v>
      </c>
      <c r="N10" s="21">
        <f t="shared" si="5"/>
        <v>0</v>
      </c>
      <c r="O10" s="92">
        <f t="shared" si="4"/>
        <v>0</v>
      </c>
      <c r="P10" s="41" t="str">
        <f t="shared" si="1"/>
        <v/>
      </c>
      <c r="Q10" s="22"/>
    </row>
    <row r="11" spans="1:17" ht="37.5">
      <c r="A11" s="84" t="s">
        <v>29</v>
      </c>
      <c r="B11" s="80" t="s">
        <v>18</v>
      </c>
      <c r="C11" s="85" t="s">
        <v>30</v>
      </c>
      <c r="D11" s="82">
        <v>2500</v>
      </c>
      <c r="E11" s="83">
        <v>1</v>
      </c>
      <c r="F11" s="82">
        <f t="shared" si="0"/>
        <v>7500</v>
      </c>
      <c r="G11" s="18"/>
      <c r="H11" s="94"/>
      <c r="I11" s="92">
        <f t="shared" si="2"/>
        <v>0</v>
      </c>
      <c r="J11" s="41" t="str">
        <f t="shared" si="3"/>
        <v/>
      </c>
      <c r="K11" s="19"/>
      <c r="L11" s="18"/>
      <c r="M11" s="20" t="s">
        <v>20</v>
      </c>
      <c r="N11" s="21">
        <f t="shared" si="5"/>
        <v>0</v>
      </c>
      <c r="O11" s="92">
        <f t="shared" si="4"/>
        <v>0</v>
      </c>
      <c r="P11" s="41" t="str">
        <f t="shared" si="1"/>
        <v/>
      </c>
      <c r="Q11" s="22"/>
    </row>
    <row r="12" spans="1:17" ht="18.75">
      <c r="A12" s="79" t="s">
        <v>31</v>
      </c>
      <c r="B12" s="80" t="s">
        <v>23</v>
      </c>
      <c r="C12" s="80"/>
      <c r="D12" s="82">
        <v>2000</v>
      </c>
      <c r="E12" s="83">
        <v>1</v>
      </c>
      <c r="F12" s="82">
        <f t="shared" si="0"/>
        <v>6000</v>
      </c>
      <c r="G12" s="18"/>
      <c r="H12" s="94"/>
      <c r="I12" s="92">
        <f t="shared" si="2"/>
        <v>0</v>
      </c>
      <c r="J12" s="41" t="str">
        <f t="shared" si="3"/>
        <v/>
      </c>
      <c r="K12" s="19"/>
      <c r="L12" s="18"/>
      <c r="M12" s="20" t="s">
        <v>20</v>
      </c>
      <c r="N12" s="21">
        <f t="shared" si="5"/>
        <v>0</v>
      </c>
      <c r="O12" s="92">
        <f t="shared" si="4"/>
        <v>0</v>
      </c>
      <c r="P12" s="41" t="str">
        <f t="shared" si="1"/>
        <v/>
      </c>
      <c r="Q12" s="22"/>
    </row>
    <row r="13" spans="1:17" ht="18.75">
      <c r="A13" s="79" t="s">
        <v>32</v>
      </c>
      <c r="B13" s="80" t="s">
        <v>28</v>
      </c>
      <c r="C13" s="80"/>
      <c r="D13" s="82">
        <v>200</v>
      </c>
      <c r="E13" s="83">
        <v>1</v>
      </c>
      <c r="F13" s="82">
        <f t="shared" si="0"/>
        <v>600</v>
      </c>
      <c r="G13" s="18"/>
      <c r="H13" s="94"/>
      <c r="I13" s="92">
        <f t="shared" si="2"/>
        <v>0</v>
      </c>
      <c r="J13" s="41" t="str">
        <f t="shared" si="3"/>
        <v/>
      </c>
      <c r="K13" s="19"/>
      <c r="L13" s="18"/>
      <c r="M13" s="20" t="s">
        <v>20</v>
      </c>
      <c r="N13" s="21">
        <f t="shared" si="5"/>
        <v>0</v>
      </c>
      <c r="O13" s="92">
        <f t="shared" si="4"/>
        <v>0</v>
      </c>
      <c r="P13" s="41" t="str">
        <f t="shared" si="1"/>
        <v/>
      </c>
      <c r="Q13" s="22"/>
    </row>
    <row r="14" spans="1:17" ht="37.5">
      <c r="A14" s="84" t="s">
        <v>33</v>
      </c>
      <c r="B14" s="80" t="s">
        <v>18</v>
      </c>
      <c r="C14" s="80" t="s">
        <v>34</v>
      </c>
      <c r="D14" s="82">
        <v>1000</v>
      </c>
      <c r="E14" s="83">
        <v>1</v>
      </c>
      <c r="F14" s="82">
        <f t="shared" si="0"/>
        <v>3000</v>
      </c>
      <c r="G14" s="18"/>
      <c r="H14" s="94"/>
      <c r="I14" s="92">
        <f t="shared" si="2"/>
        <v>0</v>
      </c>
      <c r="J14" s="41" t="str">
        <f t="shared" si="3"/>
        <v/>
      </c>
      <c r="K14" s="19"/>
      <c r="L14" s="18"/>
      <c r="M14" s="20" t="s">
        <v>20</v>
      </c>
      <c r="N14" s="21">
        <f t="shared" si="5"/>
        <v>0</v>
      </c>
      <c r="O14" s="92">
        <f t="shared" si="4"/>
        <v>0</v>
      </c>
      <c r="P14" s="41" t="str">
        <f t="shared" si="1"/>
        <v/>
      </c>
      <c r="Q14" s="22"/>
    </row>
    <row r="15" spans="1:17" ht="21" thickBot="1">
      <c r="A15" s="174" t="s">
        <v>35</v>
      </c>
      <c r="B15" s="175"/>
      <c r="C15" s="175"/>
      <c r="D15" s="24">
        <f>SUM(D6:D14)</f>
        <v>13170</v>
      </c>
      <c r="E15" s="24"/>
      <c r="F15" s="24">
        <f>SUM(F6:F14)</f>
        <v>34710</v>
      </c>
      <c r="G15" s="25"/>
      <c r="H15" s="26"/>
      <c r="I15" s="24">
        <f>SUM(I6:I14)</f>
        <v>0</v>
      </c>
      <c r="J15" s="27" t="str">
        <f>IF(I15=0,"",IF(OR(I15-$F15&gt;0,I15-$F15&lt;0), (I15-$F15)/$F15, ""))</f>
        <v/>
      </c>
      <c r="K15" s="24"/>
      <c r="L15" s="25"/>
      <c r="M15" s="26"/>
      <c r="N15" s="26"/>
      <c r="O15" s="24">
        <f>SUM(O6:O14)</f>
        <v>0</v>
      </c>
      <c r="P15" s="27" t="str">
        <f>IF(O15=0,"",IF(OR(O15-$F15&gt;0,O15-$F15&lt;0), (O15-$F15)/$F15, ""))</f>
        <v/>
      </c>
      <c r="Q15" s="2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0">
      <c r="A49" s="18"/>
      <c r="B49" s="18"/>
      <c r="C49" s="18"/>
      <c r="D49" s="18"/>
      <c r="E49" s="18"/>
      <c r="F49" s="18"/>
      <c r="G49" s="18"/>
      <c r="H49" s="18"/>
      <c r="I49" s="18"/>
      <c r="J49" s="18"/>
    </row>
    <row r="50" spans="1:10">
      <c r="A50" s="18"/>
      <c r="B50" s="18"/>
      <c r="C50" s="18"/>
      <c r="D50" s="18"/>
      <c r="E50" s="18"/>
      <c r="F50" s="18"/>
      <c r="G50" s="18"/>
      <c r="H50" s="18"/>
      <c r="I50" s="18"/>
      <c r="J50" s="18"/>
    </row>
    <row r="51" spans="1:10">
      <c r="A51" s="18"/>
      <c r="B51" s="18"/>
      <c r="C51" s="18"/>
      <c r="D51" s="18"/>
      <c r="E51" s="18"/>
      <c r="F51" s="18"/>
      <c r="G51" s="18"/>
      <c r="H51" s="18"/>
      <c r="I51" s="18"/>
      <c r="J51" s="18"/>
    </row>
    <row r="52" spans="1:10">
      <c r="A52" s="18"/>
      <c r="B52" s="18"/>
      <c r="C52" s="18"/>
      <c r="D52" s="18"/>
      <c r="E52" s="18"/>
      <c r="F52" s="18"/>
      <c r="G52" s="18"/>
      <c r="H52" s="18"/>
      <c r="I52" s="18"/>
      <c r="J52" s="18"/>
    </row>
    <row r="53" spans="1:10">
      <c r="A53" s="18"/>
      <c r="B53" s="18"/>
      <c r="C53" s="18"/>
      <c r="D53" s="18"/>
      <c r="E53" s="18"/>
      <c r="F53" s="18"/>
      <c r="G53" s="18"/>
      <c r="H53" s="18"/>
      <c r="I53" s="18"/>
      <c r="J53" s="18"/>
    </row>
    <row r="54" spans="1:10">
      <c r="A54" s="18"/>
      <c r="B54" s="18"/>
      <c r="C54" s="18"/>
      <c r="D54" s="18"/>
      <c r="E54" s="18"/>
      <c r="F54" s="18"/>
      <c r="G54" s="18"/>
      <c r="H54" s="18"/>
      <c r="I54" s="18"/>
      <c r="J54" s="18"/>
    </row>
    <row r="55" spans="1:10">
      <c r="A55" s="18"/>
      <c r="B55" s="18"/>
      <c r="C55" s="18"/>
      <c r="D55" s="18"/>
      <c r="E55" s="18"/>
      <c r="F55" s="18"/>
      <c r="G55" s="18"/>
      <c r="H55" s="18"/>
      <c r="I55" s="18"/>
      <c r="J55" s="18"/>
    </row>
    <row r="56" spans="1:10">
      <c r="A56" s="18"/>
      <c r="B56" s="18"/>
      <c r="C56" s="18"/>
      <c r="D56" s="18"/>
      <c r="E56" s="18"/>
      <c r="F56" s="18"/>
      <c r="G56" s="18"/>
      <c r="H56" s="18"/>
      <c r="I56" s="18"/>
      <c r="J56" s="18"/>
    </row>
    <row r="57" spans="1:10">
      <c r="A57" s="18"/>
      <c r="B57" s="18"/>
      <c r="C57" s="18"/>
      <c r="D57" s="18"/>
      <c r="E57" s="18"/>
      <c r="F57" s="18"/>
      <c r="G57" s="18"/>
      <c r="H57" s="18"/>
      <c r="I57" s="18"/>
      <c r="J57" s="18"/>
    </row>
    <row r="58" spans="1:10">
      <c r="A58" s="18"/>
      <c r="B58" s="18"/>
      <c r="C58" s="18"/>
      <c r="D58" s="18"/>
      <c r="E58" s="18"/>
      <c r="F58" s="18"/>
      <c r="G58" s="18"/>
      <c r="H58" s="18"/>
      <c r="I58" s="18"/>
      <c r="J58" s="18"/>
    </row>
    <row r="59" spans="1:10">
      <c r="A59" s="18"/>
      <c r="B59" s="18"/>
      <c r="C59" s="18"/>
      <c r="D59" s="18"/>
      <c r="E59" s="18"/>
      <c r="F59" s="18"/>
      <c r="G59" s="18"/>
      <c r="H59" s="18"/>
      <c r="I59" s="18"/>
      <c r="J59" s="18"/>
    </row>
    <row r="60" spans="1:10">
      <c r="A60" s="18"/>
      <c r="B60" s="18"/>
      <c r="C60" s="18"/>
      <c r="D60" s="18"/>
      <c r="E60" s="18"/>
      <c r="F60" s="18"/>
      <c r="G60" s="18"/>
      <c r="H60" s="18"/>
      <c r="I60" s="18"/>
      <c r="J60" s="18"/>
    </row>
    <row r="61" spans="1:10">
      <c r="A61" s="18"/>
      <c r="B61" s="18"/>
      <c r="C61" s="18"/>
      <c r="D61" s="18"/>
      <c r="E61" s="18"/>
      <c r="F61" s="18"/>
      <c r="G61" s="18"/>
      <c r="H61" s="18"/>
      <c r="I61" s="18"/>
      <c r="J61" s="18"/>
    </row>
    <row r="62" spans="1:10">
      <c r="A62" s="18"/>
      <c r="B62" s="18"/>
      <c r="C62" s="18"/>
      <c r="D62" s="18"/>
      <c r="E62" s="18"/>
      <c r="F62" s="18"/>
      <c r="G62" s="18"/>
      <c r="H62" s="18"/>
      <c r="I62" s="18"/>
      <c r="J62" s="18"/>
    </row>
    <row r="63" spans="1:10">
      <c r="A63" s="18"/>
      <c r="B63" s="18"/>
      <c r="C63" s="18"/>
      <c r="D63" s="18"/>
      <c r="E63" s="18"/>
      <c r="F63" s="18"/>
      <c r="G63" s="18"/>
      <c r="H63" s="18"/>
      <c r="I63" s="18"/>
      <c r="J63" s="18"/>
    </row>
    <row r="64" spans="1:10">
      <c r="A64" s="18"/>
      <c r="B64" s="18"/>
      <c r="C64" s="18"/>
      <c r="D64" s="18"/>
      <c r="E64" s="18"/>
      <c r="F64" s="18"/>
      <c r="G64" s="18"/>
      <c r="H64" s="18"/>
      <c r="I64" s="18"/>
      <c r="J64" s="18"/>
    </row>
    <row r="65" spans="1:10">
      <c r="A65" s="18"/>
      <c r="B65" s="18"/>
      <c r="C65" s="18"/>
      <c r="D65" s="18"/>
      <c r="E65" s="18"/>
      <c r="F65" s="18"/>
      <c r="G65" s="18"/>
      <c r="H65" s="18"/>
      <c r="I65" s="18"/>
      <c r="J65" s="18"/>
    </row>
    <row r="66" spans="1:10">
      <c r="A66" s="18"/>
      <c r="B66" s="18"/>
      <c r="C66" s="18"/>
      <c r="D66" s="18"/>
      <c r="E66" s="18"/>
      <c r="F66" s="18"/>
      <c r="G66" s="18"/>
      <c r="H66" s="18"/>
      <c r="I66" s="18"/>
      <c r="J66" s="18"/>
    </row>
    <row r="67" spans="1:10">
      <c r="A67" s="18"/>
      <c r="B67" s="18"/>
      <c r="C67" s="18"/>
      <c r="D67" s="18"/>
      <c r="E67" s="18"/>
      <c r="F67" s="18"/>
      <c r="G67" s="18"/>
      <c r="H67" s="18"/>
      <c r="I67" s="18"/>
      <c r="J67" s="18"/>
    </row>
    <row r="68" spans="1:10">
      <c r="A68" s="18"/>
      <c r="B68" s="18"/>
      <c r="C68" s="18"/>
      <c r="D68" s="18"/>
      <c r="E68" s="18"/>
      <c r="F68" s="18"/>
      <c r="G68" s="18"/>
      <c r="H68" s="18"/>
      <c r="I68" s="18"/>
      <c r="J68" s="18"/>
    </row>
    <row r="69" spans="1:10">
      <c r="A69" s="18"/>
      <c r="B69" s="18"/>
      <c r="C69" s="18"/>
      <c r="D69" s="18"/>
      <c r="E69" s="18"/>
      <c r="F69" s="18"/>
      <c r="G69" s="18"/>
      <c r="H69" s="18"/>
      <c r="I69" s="18"/>
      <c r="J69" s="18"/>
    </row>
    <row r="70" spans="1:10">
      <c r="A70" s="18"/>
      <c r="B70" s="18"/>
      <c r="C70" s="18"/>
      <c r="D70" s="18"/>
      <c r="E70" s="18"/>
      <c r="F70" s="18"/>
      <c r="G70" s="18"/>
      <c r="H70" s="18"/>
      <c r="I70" s="18"/>
      <c r="J70" s="18"/>
    </row>
    <row r="71" spans="1:10">
      <c r="A71" s="18"/>
      <c r="B71" s="18"/>
      <c r="C71" s="18"/>
      <c r="D71" s="18"/>
      <c r="E71" s="18"/>
      <c r="F71" s="18"/>
      <c r="G71" s="18"/>
      <c r="H71" s="18"/>
      <c r="I71" s="18"/>
      <c r="J71" s="18"/>
    </row>
    <row r="72" spans="1:10">
      <c r="A72" s="18"/>
      <c r="B72" s="18"/>
      <c r="C72" s="18"/>
      <c r="D72" s="18"/>
      <c r="E72" s="18"/>
      <c r="F72" s="18"/>
      <c r="G72" s="18"/>
      <c r="H72" s="18"/>
      <c r="I72" s="18"/>
      <c r="J72" s="18"/>
    </row>
    <row r="73" spans="1:10">
      <c r="A73" s="18"/>
      <c r="B73" s="18"/>
      <c r="C73" s="18"/>
      <c r="D73" s="18"/>
      <c r="E73" s="18"/>
      <c r="F73" s="18"/>
      <c r="G73" s="18"/>
      <c r="H73" s="18"/>
      <c r="I73" s="18"/>
      <c r="J73" s="18"/>
    </row>
    <row r="74" spans="1:10">
      <c r="A74" s="18"/>
      <c r="B74" s="18"/>
      <c r="C74" s="18"/>
      <c r="D74" s="18"/>
      <c r="E74" s="18"/>
      <c r="F74" s="18"/>
      <c r="G74" s="18"/>
      <c r="H74" s="18"/>
      <c r="I74" s="18"/>
      <c r="J74" s="18"/>
    </row>
    <row r="75" spans="1:10">
      <c r="A75" s="18"/>
      <c r="B75" s="18"/>
      <c r="C75" s="18"/>
      <c r="D75" s="18"/>
      <c r="E75" s="18"/>
      <c r="F75" s="18"/>
      <c r="G75" s="18"/>
      <c r="H75" s="18"/>
      <c r="I75" s="18"/>
      <c r="J75" s="18"/>
    </row>
    <row r="76" spans="1:10">
      <c r="A76" s="18"/>
      <c r="B76" s="18"/>
      <c r="C76" s="18"/>
      <c r="D76" s="18"/>
      <c r="E76" s="18"/>
      <c r="F76" s="18"/>
      <c r="G76" s="18"/>
      <c r="H76" s="18"/>
      <c r="I76" s="18"/>
      <c r="J76" s="18"/>
    </row>
    <row r="77" spans="1:10">
      <c r="A77" s="18"/>
      <c r="B77" s="18"/>
      <c r="C77" s="18"/>
      <c r="D77" s="18"/>
      <c r="E77" s="18"/>
      <c r="F77" s="18"/>
      <c r="G77" s="18"/>
      <c r="H77" s="18"/>
      <c r="I77" s="18"/>
      <c r="J77" s="18"/>
    </row>
    <row r="78" spans="1:10">
      <c r="A78" s="18"/>
      <c r="B78" s="18"/>
      <c r="C78" s="18"/>
      <c r="D78" s="18"/>
      <c r="E78" s="18"/>
      <c r="F78" s="18"/>
      <c r="G78" s="18"/>
      <c r="H78" s="18"/>
      <c r="I78" s="18"/>
      <c r="J78" s="18"/>
    </row>
    <row r="79" spans="1:10">
      <c r="A79" s="18"/>
      <c r="B79" s="18"/>
      <c r="C79" s="18"/>
      <c r="D79" s="18"/>
      <c r="E79" s="18"/>
      <c r="F79" s="18"/>
      <c r="G79" s="18"/>
      <c r="H79" s="18"/>
      <c r="I79" s="18"/>
      <c r="J79" s="18"/>
    </row>
    <row r="80" spans="1:10">
      <c r="A80" s="18"/>
      <c r="B80" s="18"/>
      <c r="C80" s="18"/>
      <c r="D80" s="18"/>
      <c r="E80" s="18"/>
      <c r="F80" s="18"/>
      <c r="G80" s="18"/>
      <c r="H80" s="18"/>
      <c r="I80" s="18"/>
      <c r="J80" s="18"/>
    </row>
    <row r="81" spans="1:10">
      <c r="A81" s="18"/>
      <c r="B81" s="18"/>
      <c r="C81" s="18"/>
      <c r="D81" s="18"/>
      <c r="E81" s="18"/>
      <c r="F81" s="18"/>
      <c r="G81" s="18"/>
      <c r="H81" s="18"/>
      <c r="I81" s="18"/>
      <c r="J81" s="18"/>
    </row>
    <row r="82" spans="1:10">
      <c r="A82" s="18"/>
      <c r="B82" s="18"/>
      <c r="C82" s="18"/>
      <c r="D82" s="18"/>
      <c r="E82" s="18"/>
      <c r="F82" s="18"/>
      <c r="G82" s="18"/>
      <c r="H82" s="18"/>
      <c r="I82" s="18"/>
      <c r="J82" s="18"/>
    </row>
    <row r="83" spans="1:10">
      <c r="A83" s="18"/>
      <c r="B83" s="18"/>
      <c r="C83" s="18"/>
      <c r="D83" s="18"/>
      <c r="E83" s="18"/>
      <c r="F83" s="18"/>
      <c r="G83" s="18"/>
      <c r="H83" s="18"/>
      <c r="I83" s="18"/>
      <c r="J83" s="18"/>
    </row>
    <row r="84" spans="1:10">
      <c r="A84" s="18"/>
      <c r="B84" s="18"/>
      <c r="C84" s="18"/>
      <c r="D84" s="18"/>
      <c r="E84" s="18"/>
      <c r="F84" s="18"/>
      <c r="G84" s="18"/>
      <c r="H84" s="18"/>
      <c r="I84" s="18"/>
      <c r="J84" s="18"/>
    </row>
    <row r="85" spans="1:10">
      <c r="A85" s="18"/>
      <c r="B85" s="18"/>
      <c r="C85" s="18"/>
      <c r="D85" s="18"/>
      <c r="E85" s="18"/>
      <c r="F85" s="18"/>
      <c r="G85" s="18"/>
      <c r="H85" s="18"/>
      <c r="I85" s="18"/>
      <c r="J85" s="18"/>
    </row>
  </sheetData>
  <sheetProtection password="CC3D" sheet="1" objects="1" scenarios="1"/>
  <mergeCells count="6">
    <mergeCell ref="A4:F4"/>
    <mergeCell ref="H4:K4"/>
    <mergeCell ref="M4:Q4"/>
    <mergeCell ref="A15:C15"/>
    <mergeCell ref="H3:K3"/>
    <mergeCell ref="A3:F3"/>
  </mergeCells>
  <dataValidations count="1">
    <dataValidation type="list" allowBlank="1" showInputMessage="1" showErrorMessage="1" sqref="M6:M14">
      <formula1>"מאשר, מאשר חלקי"</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rightToLeft="1" topLeftCell="A40" zoomScale="80" zoomScaleNormal="80" workbookViewId="0">
      <selection activeCell="N44" sqref="N44:R44"/>
    </sheetView>
  </sheetViews>
  <sheetFormatPr defaultColWidth="9" defaultRowHeight="15"/>
  <cols>
    <col min="1" max="1" width="9" style="2"/>
    <col min="2" max="2" width="14.5" style="2" customWidth="1"/>
    <col min="3" max="3" width="11.125" style="2" customWidth="1"/>
    <col min="4" max="4" width="28.375" style="2" customWidth="1"/>
    <col min="5" max="5" width="12.25" style="2" bestFit="1" customWidth="1"/>
    <col min="6" max="6" width="9" style="2"/>
    <col min="7" max="7" width="12.375" style="2" customWidth="1"/>
    <col min="8" max="8" width="3.625" style="2" customWidth="1"/>
    <col min="9" max="9" width="9" style="2"/>
    <col min="10" max="10" width="11.125" style="2" customWidth="1"/>
    <col min="11" max="11" width="9" style="2"/>
    <col min="12" max="12" width="37" style="2" customWidth="1"/>
    <col min="13" max="13" width="3.75" style="2" customWidth="1"/>
    <col min="14" max="14" width="12.75" style="2" customWidth="1"/>
    <col min="15" max="15" width="10.625" style="2" customWidth="1"/>
    <col min="16" max="16" width="10.375" style="2" bestFit="1" customWidth="1"/>
    <col min="17" max="17" width="10.125" style="2" bestFit="1" customWidth="1"/>
    <col min="18" max="18" width="36" style="2" customWidth="1"/>
    <col min="19" max="16384" width="9" style="2"/>
  </cols>
  <sheetData>
    <row r="1" spans="1:23" ht="23.25">
      <c r="C1" s="152"/>
      <c r="D1" s="153"/>
      <c r="E1" s="151"/>
      <c r="G1" s="29"/>
      <c r="H1" s="30"/>
      <c r="I1" s="30"/>
      <c r="J1" s="30"/>
      <c r="K1" s="50"/>
      <c r="L1" s="51"/>
      <c r="M1" s="52"/>
      <c r="N1" s="52"/>
      <c r="O1" s="31"/>
      <c r="P1" s="31"/>
    </row>
    <row r="2" spans="1:23" ht="29.25" customHeight="1" thickBot="1">
      <c r="F2" s="32"/>
      <c r="V2" s="31"/>
      <c r="W2" s="31" t="s">
        <v>145</v>
      </c>
    </row>
    <row r="3" spans="1:23" ht="64.5" customHeight="1" thickBot="1">
      <c r="B3" s="182" t="s">
        <v>128</v>
      </c>
      <c r="C3" s="183"/>
      <c r="D3" s="183"/>
      <c r="E3" s="183"/>
      <c r="F3" s="183"/>
      <c r="G3" s="184"/>
      <c r="V3" s="31"/>
      <c r="W3" s="31" t="s">
        <v>146</v>
      </c>
    </row>
    <row r="4" spans="1:23" s="8" customFormat="1" ht="29.25" customHeight="1">
      <c r="A4" s="31"/>
      <c r="B4" s="171" t="s">
        <v>1</v>
      </c>
      <c r="C4" s="172"/>
      <c r="D4" s="172"/>
      <c r="E4" s="172"/>
      <c r="F4" s="172"/>
      <c r="G4" s="172"/>
      <c r="H4" s="33"/>
      <c r="I4" s="172" t="s">
        <v>2</v>
      </c>
      <c r="J4" s="172"/>
      <c r="K4" s="172"/>
      <c r="L4" s="172"/>
      <c r="M4" s="34"/>
      <c r="N4" s="172" t="s">
        <v>3</v>
      </c>
      <c r="O4" s="172"/>
      <c r="P4" s="172"/>
      <c r="Q4" s="172"/>
      <c r="R4" s="173"/>
    </row>
    <row r="5" spans="1:23" ht="61.5" customHeight="1">
      <c r="B5" s="86" t="s">
        <v>36</v>
      </c>
      <c r="C5" s="87" t="s">
        <v>59</v>
      </c>
      <c r="D5" s="87" t="s">
        <v>6</v>
      </c>
      <c r="E5" s="87" t="s">
        <v>37</v>
      </c>
      <c r="F5" s="88" t="s">
        <v>132</v>
      </c>
      <c r="G5" s="87" t="s">
        <v>38</v>
      </c>
      <c r="H5" s="53"/>
      <c r="I5" s="88" t="s">
        <v>10</v>
      </c>
      <c r="J5" s="87" t="s">
        <v>133</v>
      </c>
      <c r="K5" s="87" t="s">
        <v>12</v>
      </c>
      <c r="L5" s="87" t="s">
        <v>13</v>
      </c>
      <c r="M5" s="53"/>
      <c r="N5" s="88" t="s">
        <v>14</v>
      </c>
      <c r="O5" s="88" t="s">
        <v>134</v>
      </c>
      <c r="P5" s="87" t="s">
        <v>60</v>
      </c>
      <c r="Q5" s="87" t="s">
        <v>12</v>
      </c>
      <c r="R5" s="89" t="s">
        <v>16</v>
      </c>
    </row>
    <row r="6" spans="1:23" ht="37.5">
      <c r="B6" s="37" t="s">
        <v>51</v>
      </c>
      <c r="C6" s="35" t="s">
        <v>61</v>
      </c>
      <c r="D6" s="36" t="s">
        <v>148</v>
      </c>
      <c r="E6" s="36">
        <v>8000</v>
      </c>
      <c r="F6" s="55">
        <v>1</v>
      </c>
      <c r="G6" s="16">
        <f t="shared" ref="G6:G15" si="0">F6*E6</f>
        <v>8000</v>
      </c>
      <c r="H6" s="53"/>
      <c r="I6" s="91"/>
      <c r="J6" s="92">
        <f>I6*E6</f>
        <v>0</v>
      </c>
      <c r="K6" s="93" t="str">
        <f t="shared" ref="K6:K40" si="1">IF(J6=0,"",IF(OR(J6-G6&gt;0,J6-G6&lt;0), (J6-G6)/G6, ""))</f>
        <v/>
      </c>
      <c r="L6" s="19"/>
      <c r="M6" s="53"/>
      <c r="N6" s="57" t="s">
        <v>20</v>
      </c>
      <c r="O6" s="21">
        <f>IF(ISBLANK(N6), "", IF(N6="מאשר", I6, "נא למלא כמות מאושרת"))</f>
        <v>0</v>
      </c>
      <c r="P6" s="92">
        <f>IFERROR(O6*E6, "")</f>
        <v>0</v>
      </c>
      <c r="Q6" s="93" t="str">
        <f>IFERROR(IF(P6=0,"",IF(OR(P6-G6&gt;0,P6-G6&lt;0), (P6-G6)/G6, "")), "")</f>
        <v/>
      </c>
      <c r="R6" s="22"/>
    </row>
    <row r="7" spans="1:23" ht="37.5">
      <c r="B7" s="58" t="s">
        <v>62</v>
      </c>
      <c r="C7" s="38" t="s">
        <v>61</v>
      </c>
      <c r="D7" s="36" t="s">
        <v>149</v>
      </c>
      <c r="E7" s="36">
        <v>6500</v>
      </c>
      <c r="F7" s="55">
        <v>1</v>
      </c>
      <c r="G7" s="16">
        <f t="shared" si="0"/>
        <v>6500</v>
      </c>
      <c r="H7" s="53"/>
      <c r="I7" s="91"/>
      <c r="J7" s="92">
        <f>I7*E7</f>
        <v>0</v>
      </c>
      <c r="K7" s="93" t="str">
        <f t="shared" si="1"/>
        <v/>
      </c>
      <c r="L7" s="19"/>
      <c r="M7" s="53"/>
      <c r="N7" s="57" t="s">
        <v>20</v>
      </c>
      <c r="O7" s="21">
        <f t="shared" ref="O7:O38" si="2">IF(ISBLANK(N7), "", IF(N7="מאשר", I7, "נא למלא כמות מאושרת"))</f>
        <v>0</v>
      </c>
      <c r="P7" s="92">
        <f t="shared" ref="P7:P15" si="3">IFERROR(O7*E7, "")</f>
        <v>0</v>
      </c>
      <c r="Q7" s="93" t="str">
        <f t="shared" ref="Q7:Q15" si="4">IFERROR(IF(P7=0,"",IF(OR(P7-G7&gt;0,P7-G7&lt;0), (P7-G7)/G7, "")), "")</f>
        <v/>
      </c>
      <c r="R7" s="22"/>
    </row>
    <row r="8" spans="1:23" ht="37.5">
      <c r="B8" s="37" t="s">
        <v>46</v>
      </c>
      <c r="C8" s="38" t="s">
        <v>61</v>
      </c>
      <c r="D8" s="36" t="s">
        <v>152</v>
      </c>
      <c r="E8" s="36">
        <v>4000</v>
      </c>
      <c r="F8" s="55">
        <v>1</v>
      </c>
      <c r="G8" s="16">
        <f t="shared" si="0"/>
        <v>4000</v>
      </c>
      <c r="H8" s="53"/>
      <c r="I8" s="91"/>
      <c r="J8" s="92">
        <f t="shared" ref="J8:J15" si="5">I8*E8</f>
        <v>0</v>
      </c>
      <c r="K8" s="93" t="str">
        <f t="shared" si="1"/>
        <v/>
      </c>
      <c r="L8" s="19"/>
      <c r="M8" s="53"/>
      <c r="N8" s="57" t="s">
        <v>20</v>
      </c>
      <c r="O8" s="21">
        <f t="shared" si="2"/>
        <v>0</v>
      </c>
      <c r="P8" s="92">
        <f t="shared" si="3"/>
        <v>0</v>
      </c>
      <c r="Q8" s="93" t="str">
        <f t="shared" si="4"/>
        <v/>
      </c>
      <c r="R8" s="22"/>
    </row>
    <row r="9" spans="1:23" ht="37.5">
      <c r="B9" s="37" t="s">
        <v>63</v>
      </c>
      <c r="C9" s="38" t="s">
        <v>61</v>
      </c>
      <c r="D9" s="36"/>
      <c r="E9" s="36">
        <v>600</v>
      </c>
      <c r="F9" s="55">
        <v>1</v>
      </c>
      <c r="G9" s="16">
        <f t="shared" si="0"/>
        <v>600</v>
      </c>
      <c r="H9" s="53"/>
      <c r="I9" s="91"/>
      <c r="J9" s="92">
        <f t="shared" si="5"/>
        <v>0</v>
      </c>
      <c r="K9" s="93" t="str">
        <f t="shared" si="1"/>
        <v/>
      </c>
      <c r="L9" s="19"/>
      <c r="M9" s="53"/>
      <c r="N9" s="57" t="s">
        <v>20</v>
      </c>
      <c r="O9" s="21">
        <f t="shared" si="2"/>
        <v>0</v>
      </c>
      <c r="P9" s="92">
        <f t="shared" si="3"/>
        <v>0</v>
      </c>
      <c r="Q9" s="93" t="str">
        <f t="shared" si="4"/>
        <v/>
      </c>
      <c r="R9" s="22"/>
    </row>
    <row r="10" spans="1:23" ht="93.75">
      <c r="B10" s="37" t="s">
        <v>50</v>
      </c>
      <c r="C10" s="38" t="s">
        <v>61</v>
      </c>
      <c r="D10" s="36" t="s">
        <v>150</v>
      </c>
      <c r="E10" s="36">
        <v>3200</v>
      </c>
      <c r="F10" s="55">
        <v>1</v>
      </c>
      <c r="G10" s="16">
        <f t="shared" si="0"/>
        <v>3200</v>
      </c>
      <c r="H10" s="53"/>
      <c r="I10" s="91"/>
      <c r="J10" s="92">
        <f t="shared" si="5"/>
        <v>0</v>
      </c>
      <c r="K10" s="93" t="str">
        <f t="shared" si="1"/>
        <v/>
      </c>
      <c r="L10" s="19"/>
      <c r="M10" s="53"/>
      <c r="N10" s="57" t="s">
        <v>20</v>
      </c>
      <c r="O10" s="21">
        <f t="shared" si="2"/>
        <v>0</v>
      </c>
      <c r="P10" s="92">
        <f t="shared" si="3"/>
        <v>0</v>
      </c>
      <c r="Q10" s="93" t="str">
        <f t="shared" si="4"/>
        <v/>
      </c>
      <c r="R10" s="22"/>
    </row>
    <row r="11" spans="1:23" ht="37.5">
      <c r="B11" s="37" t="s">
        <v>49</v>
      </c>
      <c r="C11" s="38" t="s">
        <v>61</v>
      </c>
      <c r="D11" s="59" t="str">
        <f>IF($F$3=[1]נוסחאות!$N$2,[1]נוסחאות!N23,IF($F$3=[1]נוסחאות!$R$2,[1]נוסחאות!R23,""))</f>
        <v/>
      </c>
      <c r="E11" s="36">
        <v>600</v>
      </c>
      <c r="F11" s="55">
        <v>1</v>
      </c>
      <c r="G11" s="16">
        <f t="shared" si="0"/>
        <v>600</v>
      </c>
      <c r="H11" s="53"/>
      <c r="I11" s="91"/>
      <c r="J11" s="92">
        <f t="shared" si="5"/>
        <v>0</v>
      </c>
      <c r="K11" s="93" t="str">
        <f t="shared" si="1"/>
        <v/>
      </c>
      <c r="L11" s="19"/>
      <c r="M11" s="53"/>
      <c r="N11" s="57" t="s">
        <v>20</v>
      </c>
      <c r="O11" s="21">
        <f t="shared" si="2"/>
        <v>0</v>
      </c>
      <c r="P11" s="92">
        <f t="shared" si="3"/>
        <v>0</v>
      </c>
      <c r="Q11" s="93" t="str">
        <f t="shared" si="4"/>
        <v/>
      </c>
      <c r="R11" s="22"/>
    </row>
    <row r="12" spans="1:23" ht="37.5">
      <c r="B12" s="37" t="s">
        <v>47</v>
      </c>
      <c r="C12" s="38" t="s">
        <v>61</v>
      </c>
      <c r="D12" s="36" t="s">
        <v>153</v>
      </c>
      <c r="E12" s="36">
        <v>4000</v>
      </c>
      <c r="F12" s="55">
        <v>1</v>
      </c>
      <c r="G12" s="16">
        <f t="shared" si="0"/>
        <v>4000</v>
      </c>
      <c r="H12" s="53"/>
      <c r="I12" s="91"/>
      <c r="J12" s="92">
        <f t="shared" si="5"/>
        <v>0</v>
      </c>
      <c r="K12" s="93" t="str">
        <f t="shared" si="1"/>
        <v/>
      </c>
      <c r="L12" s="19"/>
      <c r="M12" s="53"/>
      <c r="N12" s="57" t="s">
        <v>20</v>
      </c>
      <c r="O12" s="21">
        <f t="shared" si="2"/>
        <v>0</v>
      </c>
      <c r="P12" s="92">
        <f t="shared" si="3"/>
        <v>0</v>
      </c>
      <c r="Q12" s="93" t="str">
        <f t="shared" si="4"/>
        <v/>
      </c>
      <c r="R12" s="22"/>
    </row>
    <row r="13" spans="1:23" ht="37.5">
      <c r="B13" s="37" t="s">
        <v>45</v>
      </c>
      <c r="C13" s="38" t="s">
        <v>61</v>
      </c>
      <c r="D13" s="59"/>
      <c r="E13" s="36">
        <v>150</v>
      </c>
      <c r="F13" s="55">
        <v>1</v>
      </c>
      <c r="G13" s="16">
        <f t="shared" si="0"/>
        <v>150</v>
      </c>
      <c r="H13" s="53"/>
      <c r="I13" s="91"/>
      <c r="J13" s="92">
        <f t="shared" si="5"/>
        <v>0</v>
      </c>
      <c r="K13" s="93" t="str">
        <f t="shared" si="1"/>
        <v/>
      </c>
      <c r="L13" s="19"/>
      <c r="M13" s="53"/>
      <c r="N13" s="57" t="s">
        <v>20</v>
      </c>
      <c r="O13" s="21">
        <f t="shared" si="2"/>
        <v>0</v>
      </c>
      <c r="P13" s="92">
        <f t="shared" si="3"/>
        <v>0</v>
      </c>
      <c r="Q13" s="93" t="str">
        <f t="shared" si="4"/>
        <v/>
      </c>
      <c r="R13" s="22"/>
    </row>
    <row r="14" spans="1:23" ht="37.5">
      <c r="B14" s="37" t="s">
        <v>64</v>
      </c>
      <c r="C14" s="38" t="s">
        <v>61</v>
      </c>
      <c r="D14" s="59"/>
      <c r="E14" s="36">
        <v>4000</v>
      </c>
      <c r="F14" s="55">
        <v>1</v>
      </c>
      <c r="G14" s="16">
        <f t="shared" si="0"/>
        <v>4000</v>
      </c>
      <c r="H14" s="53"/>
      <c r="I14" s="91"/>
      <c r="J14" s="92">
        <f t="shared" si="5"/>
        <v>0</v>
      </c>
      <c r="K14" s="93" t="str">
        <f t="shared" si="1"/>
        <v/>
      </c>
      <c r="L14" s="19"/>
      <c r="M14" s="53"/>
      <c r="N14" s="57" t="s">
        <v>20</v>
      </c>
      <c r="O14" s="21">
        <f t="shared" si="2"/>
        <v>0</v>
      </c>
      <c r="P14" s="92">
        <f t="shared" si="3"/>
        <v>0</v>
      </c>
      <c r="Q14" s="93" t="str">
        <f t="shared" si="4"/>
        <v/>
      </c>
      <c r="R14" s="22"/>
    </row>
    <row r="15" spans="1:23" ht="33" customHeight="1">
      <c r="B15" s="37" t="s">
        <v>48</v>
      </c>
      <c r="C15" s="38" t="s">
        <v>61</v>
      </c>
      <c r="D15" s="36" t="s">
        <v>154</v>
      </c>
      <c r="E15" s="36">
        <v>7000</v>
      </c>
      <c r="F15" s="55">
        <v>1</v>
      </c>
      <c r="G15" s="16">
        <f t="shared" si="0"/>
        <v>7000</v>
      </c>
      <c r="H15" s="53"/>
      <c r="I15" s="91"/>
      <c r="J15" s="92">
        <f t="shared" si="5"/>
        <v>0</v>
      </c>
      <c r="K15" s="93" t="str">
        <f t="shared" si="1"/>
        <v/>
      </c>
      <c r="L15" s="54"/>
      <c r="M15" s="53"/>
      <c r="N15" s="57" t="s">
        <v>20</v>
      </c>
      <c r="O15" s="21">
        <f t="shared" si="2"/>
        <v>0</v>
      </c>
      <c r="P15" s="92">
        <f t="shared" si="3"/>
        <v>0</v>
      </c>
      <c r="Q15" s="93" t="str">
        <f t="shared" si="4"/>
        <v/>
      </c>
      <c r="R15" s="60"/>
    </row>
    <row r="16" spans="1:23" ht="18.75">
      <c r="B16" s="180" t="s">
        <v>65</v>
      </c>
      <c r="C16" s="181"/>
      <c r="D16" s="181"/>
      <c r="E16" s="39">
        <f>SUM(E6:E15)</f>
        <v>38050</v>
      </c>
      <c r="F16" s="44"/>
      <c r="G16" s="39">
        <f>SUM(G6:G15)</f>
        <v>38050</v>
      </c>
      <c r="H16" s="53"/>
      <c r="I16" s="61"/>
      <c r="J16" s="39">
        <f>SUM(J6:J15)</f>
        <v>0</v>
      </c>
      <c r="K16" s="40" t="str">
        <f t="shared" si="1"/>
        <v/>
      </c>
      <c r="L16" s="42" t="s">
        <v>65</v>
      </c>
      <c r="M16" s="53"/>
      <c r="N16" s="61"/>
      <c r="O16" s="61"/>
      <c r="P16" s="39">
        <f>SUM(P6:P15)</f>
        <v>0</v>
      </c>
      <c r="Q16" s="41" t="str">
        <f>IF(P16=0,"",IF(OR(P16-G16&gt;0,P16-G16&lt;0), (P16-G16)/G16, ""))</f>
        <v/>
      </c>
      <c r="R16" s="43" t="s">
        <v>65</v>
      </c>
    </row>
    <row r="17" spans="2:18" ht="36.75" customHeight="1">
      <c r="B17" s="37" t="s">
        <v>42</v>
      </c>
      <c r="C17" s="38" t="s">
        <v>66</v>
      </c>
      <c r="D17" s="36" t="s">
        <v>151</v>
      </c>
      <c r="E17" s="36">
        <v>10000</v>
      </c>
      <c r="F17" s="55">
        <v>1</v>
      </c>
      <c r="G17" s="16">
        <f t="shared" ref="G17:G22" si="6">F17*E17</f>
        <v>10000</v>
      </c>
      <c r="H17" s="53"/>
      <c r="I17" s="91"/>
      <c r="J17" s="92">
        <f t="shared" ref="J17:J22" si="7">I17*E17</f>
        <v>0</v>
      </c>
      <c r="K17" s="93" t="str">
        <f t="shared" si="1"/>
        <v/>
      </c>
      <c r="L17" s="54"/>
      <c r="M17" s="53"/>
      <c r="N17" s="57" t="s">
        <v>20</v>
      </c>
      <c r="O17" s="21">
        <f t="shared" si="2"/>
        <v>0</v>
      </c>
      <c r="P17" s="92">
        <f t="shared" ref="P17:P22" si="8">IFERROR(O17*E17, "")</f>
        <v>0</v>
      </c>
      <c r="Q17" s="93" t="str">
        <f t="shared" ref="Q17:Q22" si="9">IFERROR(IF(P17=0,"",IF(OR(P17-G17&gt;0,P17-G17&lt;0), (P17-G17)/G17, "")), "")</f>
        <v/>
      </c>
      <c r="R17" s="60"/>
    </row>
    <row r="18" spans="2:18" ht="37.5">
      <c r="B18" s="37" t="s">
        <v>67</v>
      </c>
      <c r="C18" s="38" t="s">
        <v>66</v>
      </c>
      <c r="D18" s="36"/>
      <c r="E18" s="36">
        <v>10000</v>
      </c>
      <c r="F18" s="55">
        <v>1</v>
      </c>
      <c r="G18" s="16">
        <f t="shared" si="6"/>
        <v>10000</v>
      </c>
      <c r="H18" s="53"/>
      <c r="I18" s="91"/>
      <c r="J18" s="92">
        <f t="shared" si="7"/>
        <v>0</v>
      </c>
      <c r="K18" s="93" t="str">
        <f t="shared" si="1"/>
        <v/>
      </c>
      <c r="L18" s="54"/>
      <c r="M18" s="53"/>
      <c r="N18" s="57" t="s">
        <v>20</v>
      </c>
      <c r="O18" s="21">
        <f t="shared" si="2"/>
        <v>0</v>
      </c>
      <c r="P18" s="92">
        <f t="shared" si="8"/>
        <v>0</v>
      </c>
      <c r="Q18" s="93" t="str">
        <f t="shared" si="9"/>
        <v/>
      </c>
      <c r="R18" s="60"/>
    </row>
    <row r="19" spans="2:18" ht="37.5">
      <c r="B19" s="37" t="s">
        <v>41</v>
      </c>
      <c r="C19" s="38" t="s">
        <v>66</v>
      </c>
      <c r="D19" s="36" t="s">
        <v>155</v>
      </c>
      <c r="E19" s="36">
        <v>1400</v>
      </c>
      <c r="F19" s="55">
        <v>1</v>
      </c>
      <c r="G19" s="16">
        <f t="shared" si="6"/>
        <v>1400</v>
      </c>
      <c r="H19" s="53"/>
      <c r="I19" s="91"/>
      <c r="J19" s="92">
        <f t="shared" si="7"/>
        <v>0</v>
      </c>
      <c r="K19" s="93" t="str">
        <f t="shared" si="1"/>
        <v/>
      </c>
      <c r="L19" s="54"/>
      <c r="M19" s="53"/>
      <c r="N19" s="57" t="s">
        <v>20</v>
      </c>
      <c r="O19" s="21">
        <f t="shared" si="2"/>
        <v>0</v>
      </c>
      <c r="P19" s="92">
        <f t="shared" si="8"/>
        <v>0</v>
      </c>
      <c r="Q19" s="93" t="str">
        <f t="shared" si="9"/>
        <v/>
      </c>
      <c r="R19" s="60"/>
    </row>
    <row r="20" spans="2:18" ht="56.25">
      <c r="B20" s="37" t="s">
        <v>44</v>
      </c>
      <c r="C20" s="38" t="s">
        <v>66</v>
      </c>
      <c r="D20" s="59"/>
      <c r="E20" s="36">
        <v>9600</v>
      </c>
      <c r="F20" s="55">
        <v>1</v>
      </c>
      <c r="G20" s="16">
        <f t="shared" si="6"/>
        <v>9600</v>
      </c>
      <c r="H20" s="53"/>
      <c r="I20" s="91"/>
      <c r="J20" s="92">
        <f t="shared" si="7"/>
        <v>0</v>
      </c>
      <c r="K20" s="93" t="str">
        <f t="shared" si="1"/>
        <v/>
      </c>
      <c r="L20" s="54"/>
      <c r="M20" s="53"/>
      <c r="N20" s="57" t="s">
        <v>20</v>
      </c>
      <c r="O20" s="21">
        <f t="shared" si="2"/>
        <v>0</v>
      </c>
      <c r="P20" s="92">
        <f t="shared" si="8"/>
        <v>0</v>
      </c>
      <c r="Q20" s="93" t="str">
        <f t="shared" si="9"/>
        <v/>
      </c>
      <c r="R20" s="60"/>
    </row>
    <row r="21" spans="2:18" ht="56.25">
      <c r="B21" s="62" t="s">
        <v>68</v>
      </c>
      <c r="C21" s="38" t="s">
        <v>66</v>
      </c>
      <c r="D21" s="59"/>
      <c r="E21" s="36">
        <v>6000</v>
      </c>
      <c r="F21" s="55">
        <v>1</v>
      </c>
      <c r="G21" s="16">
        <f t="shared" si="6"/>
        <v>6000</v>
      </c>
      <c r="H21" s="53"/>
      <c r="I21" s="91"/>
      <c r="J21" s="92">
        <f t="shared" si="7"/>
        <v>0</v>
      </c>
      <c r="K21" s="93" t="str">
        <f t="shared" si="1"/>
        <v/>
      </c>
      <c r="L21" s="54"/>
      <c r="M21" s="53"/>
      <c r="N21" s="57" t="s">
        <v>20</v>
      </c>
      <c r="O21" s="21">
        <f t="shared" si="2"/>
        <v>0</v>
      </c>
      <c r="P21" s="92">
        <f t="shared" si="8"/>
        <v>0</v>
      </c>
      <c r="Q21" s="93" t="str">
        <f t="shared" si="9"/>
        <v/>
      </c>
      <c r="R21" s="60"/>
    </row>
    <row r="22" spans="2:18" ht="37.5">
      <c r="B22" s="37" t="s">
        <v>69</v>
      </c>
      <c r="C22" s="38" t="s">
        <v>66</v>
      </c>
      <c r="D22" s="59"/>
      <c r="E22" s="36">
        <v>9000</v>
      </c>
      <c r="F22" s="55">
        <v>1</v>
      </c>
      <c r="G22" s="16">
        <f t="shared" si="6"/>
        <v>9000</v>
      </c>
      <c r="H22" s="53"/>
      <c r="I22" s="91"/>
      <c r="J22" s="92">
        <f t="shared" si="7"/>
        <v>0</v>
      </c>
      <c r="K22" s="93" t="str">
        <f t="shared" si="1"/>
        <v/>
      </c>
      <c r="L22" s="54"/>
      <c r="M22" s="53"/>
      <c r="N22" s="57" t="s">
        <v>20</v>
      </c>
      <c r="O22" s="21">
        <f t="shared" si="2"/>
        <v>0</v>
      </c>
      <c r="P22" s="92">
        <f t="shared" si="8"/>
        <v>0</v>
      </c>
      <c r="Q22" s="93" t="str">
        <f t="shared" si="9"/>
        <v/>
      </c>
      <c r="R22" s="60"/>
    </row>
    <row r="23" spans="2:18" ht="18.75">
      <c r="B23" s="180" t="s">
        <v>70</v>
      </c>
      <c r="C23" s="181"/>
      <c r="D23" s="181"/>
      <c r="E23" s="39">
        <f>SUM(E17:E22)</f>
        <v>46000</v>
      </c>
      <c r="F23" s="44"/>
      <c r="G23" s="39">
        <f>SUM(G17:G22)</f>
        <v>46000</v>
      </c>
      <c r="H23" s="53"/>
      <c r="I23" s="61"/>
      <c r="J23" s="39">
        <f>SUM(J17:J22)</f>
        <v>0</v>
      </c>
      <c r="K23" s="40" t="str">
        <f t="shared" si="1"/>
        <v/>
      </c>
      <c r="L23" s="42" t="s">
        <v>70</v>
      </c>
      <c r="M23" s="53"/>
      <c r="N23" s="61"/>
      <c r="O23" s="61"/>
      <c r="P23" s="39">
        <f>SUM(P17:P22)</f>
        <v>0</v>
      </c>
      <c r="Q23" s="41" t="str">
        <f>IF(P23=0,"",IF(OR(P23-G23&gt;0,P23-G23&lt;0), (P23-G23)/G23, ""))</f>
        <v/>
      </c>
      <c r="R23" s="43" t="s">
        <v>70</v>
      </c>
    </row>
    <row r="24" spans="2:18" ht="37.5">
      <c r="B24" s="37" t="s">
        <v>71</v>
      </c>
      <c r="C24" s="38"/>
      <c r="D24" s="59"/>
      <c r="E24" s="36">
        <v>1000</v>
      </c>
      <c r="F24" s="55">
        <v>1</v>
      </c>
      <c r="G24" s="16">
        <f>F24*E24</f>
        <v>1000</v>
      </c>
      <c r="H24" s="53"/>
      <c r="I24" s="91"/>
      <c r="J24" s="40"/>
      <c r="K24" s="93" t="str">
        <f t="shared" si="1"/>
        <v/>
      </c>
      <c r="L24" s="54"/>
      <c r="M24" s="53"/>
      <c r="N24" s="57" t="s">
        <v>20</v>
      </c>
      <c r="O24" s="21">
        <f t="shared" si="2"/>
        <v>0</v>
      </c>
      <c r="P24" s="92">
        <f>IFERROR(O24*E24, "")</f>
        <v>0</v>
      </c>
      <c r="Q24" s="93" t="str">
        <f>IFERROR(IF(P24=0,"",IF(OR(P24-G24&gt;0,P24-G24&lt;0), (P24-G24)/G24, "")), "")</f>
        <v/>
      </c>
      <c r="R24" s="60"/>
    </row>
    <row r="25" spans="2:18" ht="37.5">
      <c r="B25" s="37" t="s">
        <v>72</v>
      </c>
      <c r="C25" s="38"/>
      <c r="D25" s="36" t="s">
        <v>156</v>
      </c>
      <c r="E25" s="36">
        <v>1000</v>
      </c>
      <c r="F25" s="55">
        <v>1</v>
      </c>
      <c r="G25" s="16">
        <f>F25*E25</f>
        <v>1000</v>
      </c>
      <c r="H25" s="53"/>
      <c r="I25" s="91"/>
      <c r="J25" s="40"/>
      <c r="K25" s="93" t="str">
        <f t="shared" si="1"/>
        <v/>
      </c>
      <c r="L25" s="54"/>
      <c r="M25" s="53"/>
      <c r="N25" s="57" t="s">
        <v>20</v>
      </c>
      <c r="O25" s="21">
        <f t="shared" si="2"/>
        <v>0</v>
      </c>
      <c r="P25" s="92">
        <f>IFERROR(O25*E25, "")</f>
        <v>0</v>
      </c>
      <c r="Q25" s="93" t="str">
        <f>IFERROR(IF(P25=0,"",IF(OR(P25-G25&gt;0,P25-G25&lt;0), (P25-G25)/G25, "")), "")</f>
        <v/>
      </c>
      <c r="R25" s="60"/>
    </row>
    <row r="26" spans="2:18" ht="18.75">
      <c r="B26" s="180" t="s">
        <v>73</v>
      </c>
      <c r="C26" s="181"/>
      <c r="D26" s="181">
        <f>IF($D$5=[1]נוסחאות!$N$2,[1]נוסחאות!N18,IF($D$5=[1]נוסחאות!$R$2,[1]נוסחאות!R18,0))</f>
        <v>0</v>
      </c>
      <c r="E26" s="39">
        <f>SUM(E24:E25)</f>
        <v>2000</v>
      </c>
      <c r="F26" s="44"/>
      <c r="G26" s="39">
        <f>SUM(G24:G25)</f>
        <v>2000</v>
      </c>
      <c r="H26" s="53"/>
      <c r="I26" s="61"/>
      <c r="J26" s="39">
        <f>SUM(J24:J25)</f>
        <v>0</v>
      </c>
      <c r="K26" s="40" t="str">
        <f t="shared" si="1"/>
        <v/>
      </c>
      <c r="L26" s="42" t="s">
        <v>73</v>
      </c>
      <c r="M26" s="53"/>
      <c r="N26" s="61"/>
      <c r="O26" s="61"/>
      <c r="P26" s="39">
        <f>SUM(P24:P25)</f>
        <v>0</v>
      </c>
      <c r="Q26" s="41" t="str">
        <f>IF(P26=0,"",IF(OR(P26-G26&gt;0,P26-G26&lt;0), (P26-G26)/G26, ""))</f>
        <v/>
      </c>
      <c r="R26" s="43" t="s">
        <v>73</v>
      </c>
    </row>
    <row r="27" spans="2:18" ht="18.75">
      <c r="B27" s="37" t="s">
        <v>74</v>
      </c>
      <c r="C27" s="38"/>
      <c r="D27" s="36" t="s">
        <v>157</v>
      </c>
      <c r="E27" s="36">
        <v>1200</v>
      </c>
      <c r="F27" s="55">
        <v>1</v>
      </c>
      <c r="G27" s="16">
        <f t="shared" ref="G27:G35" si="10">F27*E27</f>
        <v>1200</v>
      </c>
      <c r="H27" s="53"/>
      <c r="I27" s="91"/>
      <c r="J27" s="92">
        <f t="shared" ref="J27:J35" si="11">I27*E27</f>
        <v>0</v>
      </c>
      <c r="K27" s="93" t="str">
        <f t="shared" si="1"/>
        <v/>
      </c>
      <c r="L27" s="54"/>
      <c r="M27" s="53"/>
      <c r="N27" s="57" t="s">
        <v>20</v>
      </c>
      <c r="O27" s="21">
        <f t="shared" si="2"/>
        <v>0</v>
      </c>
      <c r="P27" s="92">
        <f t="shared" ref="P27:P35" si="12">IFERROR(O27*E27, "")</f>
        <v>0</v>
      </c>
      <c r="Q27" s="93" t="str">
        <f t="shared" ref="Q27:Q35" si="13">IFERROR(IF(P27=0,"",IF(OR(P27-G27&gt;0,P27-G27&lt;0), (P27-G27)/G27, "")), "")</f>
        <v/>
      </c>
      <c r="R27" s="60"/>
    </row>
    <row r="28" spans="2:18" ht="18.75">
      <c r="B28" s="37" t="s">
        <v>54</v>
      </c>
      <c r="C28" s="15"/>
      <c r="D28" s="59"/>
      <c r="E28" s="36">
        <v>500</v>
      </c>
      <c r="F28" s="55">
        <v>1</v>
      </c>
      <c r="G28" s="16">
        <f t="shared" si="10"/>
        <v>500</v>
      </c>
      <c r="H28" s="53"/>
      <c r="I28" s="91"/>
      <c r="J28" s="92">
        <f t="shared" si="11"/>
        <v>0</v>
      </c>
      <c r="K28" s="93" t="str">
        <f t="shared" si="1"/>
        <v/>
      </c>
      <c r="L28" s="54"/>
      <c r="M28" s="53"/>
      <c r="N28" s="57" t="s">
        <v>20</v>
      </c>
      <c r="O28" s="21">
        <f t="shared" si="2"/>
        <v>0</v>
      </c>
      <c r="P28" s="92">
        <f t="shared" si="12"/>
        <v>0</v>
      </c>
      <c r="Q28" s="93" t="str">
        <f t="shared" si="13"/>
        <v/>
      </c>
      <c r="R28" s="60"/>
    </row>
    <row r="29" spans="2:18" ht="37.5">
      <c r="B29" s="37" t="s">
        <v>75</v>
      </c>
      <c r="C29" s="38"/>
      <c r="D29" s="36" t="s">
        <v>158</v>
      </c>
      <c r="E29" s="36">
        <v>9500</v>
      </c>
      <c r="F29" s="55">
        <v>1</v>
      </c>
      <c r="G29" s="16">
        <f t="shared" si="10"/>
        <v>9500</v>
      </c>
      <c r="H29" s="53"/>
      <c r="I29" s="91"/>
      <c r="J29" s="92">
        <f t="shared" si="11"/>
        <v>0</v>
      </c>
      <c r="K29" s="93" t="str">
        <f t="shared" si="1"/>
        <v/>
      </c>
      <c r="L29" s="54"/>
      <c r="M29" s="53"/>
      <c r="N29" s="57" t="s">
        <v>20</v>
      </c>
      <c r="O29" s="21">
        <f t="shared" si="2"/>
        <v>0</v>
      </c>
      <c r="P29" s="92">
        <f t="shared" si="12"/>
        <v>0</v>
      </c>
      <c r="Q29" s="93" t="str">
        <f t="shared" si="13"/>
        <v/>
      </c>
      <c r="R29" s="60"/>
    </row>
    <row r="30" spans="2:18" ht="37.5">
      <c r="B30" s="37" t="s">
        <v>76</v>
      </c>
      <c r="C30" s="38"/>
      <c r="D30" s="36"/>
      <c r="E30" s="36">
        <v>7500</v>
      </c>
      <c r="F30" s="55">
        <v>1</v>
      </c>
      <c r="G30" s="16">
        <f t="shared" si="10"/>
        <v>7500</v>
      </c>
      <c r="H30" s="53"/>
      <c r="I30" s="91"/>
      <c r="J30" s="92">
        <f t="shared" si="11"/>
        <v>0</v>
      </c>
      <c r="K30" s="93" t="str">
        <f t="shared" si="1"/>
        <v/>
      </c>
      <c r="L30" s="54"/>
      <c r="M30" s="53"/>
      <c r="N30" s="57" t="s">
        <v>20</v>
      </c>
      <c r="O30" s="21">
        <f t="shared" si="2"/>
        <v>0</v>
      </c>
      <c r="P30" s="92">
        <f t="shared" si="12"/>
        <v>0</v>
      </c>
      <c r="Q30" s="93" t="str">
        <f t="shared" si="13"/>
        <v/>
      </c>
      <c r="R30" s="60"/>
    </row>
    <row r="31" spans="2:18" ht="18.75">
      <c r="B31" s="37" t="s">
        <v>57</v>
      </c>
      <c r="C31" s="38"/>
      <c r="D31" s="36"/>
      <c r="E31" s="36">
        <v>100</v>
      </c>
      <c r="F31" s="55">
        <v>1</v>
      </c>
      <c r="G31" s="16">
        <f t="shared" si="10"/>
        <v>100</v>
      </c>
      <c r="H31" s="53"/>
      <c r="I31" s="91"/>
      <c r="J31" s="92">
        <f t="shared" si="11"/>
        <v>0</v>
      </c>
      <c r="K31" s="93" t="str">
        <f t="shared" si="1"/>
        <v/>
      </c>
      <c r="L31" s="54"/>
      <c r="M31" s="53"/>
      <c r="N31" s="57" t="s">
        <v>20</v>
      </c>
      <c r="O31" s="21">
        <f t="shared" si="2"/>
        <v>0</v>
      </c>
      <c r="P31" s="92">
        <f t="shared" si="12"/>
        <v>0</v>
      </c>
      <c r="Q31" s="93" t="str">
        <f t="shared" si="13"/>
        <v/>
      </c>
      <c r="R31" s="60"/>
    </row>
    <row r="32" spans="2:18" ht="18.75">
      <c r="B32" s="37" t="s">
        <v>56</v>
      </c>
      <c r="C32" s="38"/>
      <c r="D32" s="36"/>
      <c r="E32" s="36">
        <v>200</v>
      </c>
      <c r="F32" s="55">
        <v>1</v>
      </c>
      <c r="G32" s="16">
        <f t="shared" si="10"/>
        <v>200</v>
      </c>
      <c r="H32" s="53"/>
      <c r="I32" s="91"/>
      <c r="J32" s="92">
        <f t="shared" si="11"/>
        <v>0</v>
      </c>
      <c r="K32" s="93" t="str">
        <f t="shared" si="1"/>
        <v/>
      </c>
      <c r="L32" s="54"/>
      <c r="M32" s="53"/>
      <c r="N32" s="57" t="s">
        <v>20</v>
      </c>
      <c r="O32" s="21">
        <f t="shared" si="2"/>
        <v>0</v>
      </c>
      <c r="P32" s="92">
        <f t="shared" si="12"/>
        <v>0</v>
      </c>
      <c r="Q32" s="93" t="str">
        <f t="shared" si="13"/>
        <v/>
      </c>
      <c r="R32" s="60"/>
    </row>
    <row r="33" spans="2:19" ht="56.25">
      <c r="B33" s="37" t="s">
        <v>77</v>
      </c>
      <c r="C33" s="38"/>
      <c r="D33" s="59"/>
      <c r="E33" s="36">
        <v>3000</v>
      </c>
      <c r="F33" s="55">
        <v>1</v>
      </c>
      <c r="G33" s="16">
        <f t="shared" si="10"/>
        <v>3000</v>
      </c>
      <c r="H33" s="53"/>
      <c r="I33" s="91"/>
      <c r="J33" s="92">
        <f t="shared" si="11"/>
        <v>0</v>
      </c>
      <c r="K33" s="93" t="str">
        <f t="shared" si="1"/>
        <v/>
      </c>
      <c r="L33" s="54"/>
      <c r="M33" s="53"/>
      <c r="N33" s="57" t="s">
        <v>20</v>
      </c>
      <c r="O33" s="21">
        <f t="shared" si="2"/>
        <v>0</v>
      </c>
      <c r="P33" s="92">
        <f t="shared" si="12"/>
        <v>0</v>
      </c>
      <c r="Q33" s="93" t="str">
        <f t="shared" si="13"/>
        <v/>
      </c>
      <c r="R33" s="60"/>
    </row>
    <row r="34" spans="2:19" ht="75">
      <c r="B34" s="64" t="s">
        <v>55</v>
      </c>
      <c r="C34" s="38"/>
      <c r="D34" s="59"/>
      <c r="E34" s="36">
        <v>400</v>
      </c>
      <c r="F34" s="55">
        <v>1</v>
      </c>
      <c r="G34" s="16">
        <f t="shared" si="10"/>
        <v>400</v>
      </c>
      <c r="H34" s="53"/>
      <c r="I34" s="91"/>
      <c r="J34" s="92">
        <f t="shared" si="11"/>
        <v>0</v>
      </c>
      <c r="K34" s="93" t="str">
        <f t="shared" si="1"/>
        <v/>
      </c>
      <c r="L34" s="54"/>
      <c r="M34" s="53"/>
      <c r="N34" s="57" t="s">
        <v>20</v>
      </c>
      <c r="O34" s="21">
        <f t="shared" si="2"/>
        <v>0</v>
      </c>
      <c r="P34" s="92">
        <f t="shared" si="12"/>
        <v>0</v>
      </c>
      <c r="Q34" s="93" t="str">
        <f t="shared" si="13"/>
        <v/>
      </c>
      <c r="R34" s="60"/>
    </row>
    <row r="35" spans="2:19" ht="37.5">
      <c r="B35" s="37" t="s">
        <v>58</v>
      </c>
      <c r="C35" s="38"/>
      <c r="D35" s="59"/>
      <c r="E35" s="36">
        <v>5000</v>
      </c>
      <c r="F35" s="55">
        <v>1</v>
      </c>
      <c r="G35" s="16">
        <f t="shared" si="10"/>
        <v>5000</v>
      </c>
      <c r="H35" s="53"/>
      <c r="I35" s="91"/>
      <c r="J35" s="92">
        <f t="shared" si="11"/>
        <v>0</v>
      </c>
      <c r="K35" s="93" t="str">
        <f t="shared" si="1"/>
        <v/>
      </c>
      <c r="L35" s="54"/>
      <c r="M35" s="53"/>
      <c r="N35" s="57" t="s">
        <v>20</v>
      </c>
      <c r="O35" s="21">
        <f t="shared" si="2"/>
        <v>0</v>
      </c>
      <c r="P35" s="92">
        <f t="shared" si="12"/>
        <v>0</v>
      </c>
      <c r="Q35" s="93" t="str">
        <f t="shared" si="13"/>
        <v/>
      </c>
      <c r="R35" s="60"/>
    </row>
    <row r="36" spans="2:19" ht="18.75">
      <c r="B36" s="180" t="s">
        <v>78</v>
      </c>
      <c r="C36" s="181"/>
      <c r="D36" s="181"/>
      <c r="E36" s="39">
        <f>SUM(E27:E35)</f>
        <v>27400</v>
      </c>
      <c r="F36" s="44"/>
      <c r="G36" s="39">
        <f>SUM(G27:G35)</f>
        <v>27400</v>
      </c>
      <c r="H36" s="53"/>
      <c r="I36" s="61"/>
      <c r="J36" s="39">
        <f>SUM(J27:J35)</f>
        <v>0</v>
      </c>
      <c r="K36" s="40" t="str">
        <f t="shared" si="1"/>
        <v/>
      </c>
      <c r="L36" s="42" t="s">
        <v>78</v>
      </c>
      <c r="M36" s="53"/>
      <c r="N36" s="61"/>
      <c r="O36" s="61"/>
      <c r="P36" s="39">
        <f>SUM(P27:P35)</f>
        <v>0</v>
      </c>
      <c r="Q36" s="41" t="str">
        <f>IF(P36=0,"",IF(OR(P36-G36&gt;0,P36-G36&lt;0), (P36-G36)/G36, ""))</f>
        <v/>
      </c>
      <c r="R36" s="43" t="s">
        <v>78</v>
      </c>
    </row>
    <row r="37" spans="2:19" ht="18.75">
      <c r="B37" s="37" t="s">
        <v>79</v>
      </c>
      <c r="C37" s="38" t="s">
        <v>80</v>
      </c>
      <c r="D37" s="59"/>
      <c r="E37" s="36">
        <v>5000</v>
      </c>
      <c r="F37" s="55">
        <v>1</v>
      </c>
      <c r="G37" s="16">
        <f>F37*E37</f>
        <v>5000</v>
      </c>
      <c r="H37" s="53"/>
      <c r="I37" s="91"/>
      <c r="J37" s="92">
        <f>I37*E37</f>
        <v>0</v>
      </c>
      <c r="K37" s="93" t="str">
        <f t="shared" si="1"/>
        <v/>
      </c>
      <c r="L37" s="54"/>
      <c r="M37" s="53"/>
      <c r="N37" s="57" t="s">
        <v>20</v>
      </c>
      <c r="O37" s="21">
        <f t="shared" si="2"/>
        <v>0</v>
      </c>
      <c r="P37" s="92">
        <f>IFERROR(O37*E37, "")</f>
        <v>0</v>
      </c>
      <c r="Q37" s="93" t="str">
        <f>IFERROR(IF(P37=0,"",IF(OR(P37-G37&gt;0,P37-G37&lt;0), (P37-G37)/G37, "")), "")</f>
        <v/>
      </c>
      <c r="R37" s="60"/>
    </row>
    <row r="38" spans="2:19" ht="37.5">
      <c r="B38" s="37" t="s">
        <v>81</v>
      </c>
      <c r="C38" s="38" t="s">
        <v>80</v>
      </c>
      <c r="D38" s="36"/>
      <c r="E38" s="36">
        <v>2000</v>
      </c>
      <c r="F38" s="55">
        <v>1</v>
      </c>
      <c r="G38" s="16">
        <f>F38*E38</f>
        <v>2000</v>
      </c>
      <c r="H38" s="53"/>
      <c r="I38" s="91"/>
      <c r="J38" s="92">
        <f>I38*E38</f>
        <v>0</v>
      </c>
      <c r="K38" s="93" t="str">
        <f t="shared" si="1"/>
        <v/>
      </c>
      <c r="L38" s="54"/>
      <c r="M38" s="53"/>
      <c r="N38" s="57" t="s">
        <v>20</v>
      </c>
      <c r="O38" s="21">
        <f t="shared" si="2"/>
        <v>0</v>
      </c>
      <c r="P38" s="92">
        <f>IFERROR(O38*E38, "")</f>
        <v>0</v>
      </c>
      <c r="Q38" s="93" t="str">
        <f>IFERROR(IF(P38=0,"",IF(OR(P38-G38&gt;0,P38-G38&lt;0), (P38-G38)/G38, "")), "")</f>
        <v/>
      </c>
      <c r="R38" s="60"/>
    </row>
    <row r="39" spans="2:19" ht="18.75">
      <c r="B39" s="180" t="s">
        <v>82</v>
      </c>
      <c r="C39" s="181"/>
      <c r="D39" s="181"/>
      <c r="E39" s="39">
        <f>SUM(E37:E38)</f>
        <v>7000</v>
      </c>
      <c r="F39" s="44"/>
      <c r="G39" s="39">
        <f>SUM(G37:G38)</f>
        <v>7000</v>
      </c>
      <c r="H39" s="65"/>
      <c r="I39" s="63"/>
      <c r="J39" s="39">
        <f>SUM(J37:J38)</f>
        <v>0</v>
      </c>
      <c r="K39" s="40" t="str">
        <f t="shared" si="1"/>
        <v/>
      </c>
      <c r="L39" s="45" t="s">
        <v>82</v>
      </c>
      <c r="M39" s="65"/>
      <c r="N39" s="63"/>
      <c r="O39" s="63"/>
      <c r="P39" s="39">
        <f>SUM(P37:P38)</f>
        <v>0</v>
      </c>
      <c r="Q39" s="41" t="str">
        <f>IF(P39=0,"",IF(OR(P39-G39&gt;0,P39-G39&lt;0), (P39-G39)/G39, ""))</f>
        <v/>
      </c>
      <c r="R39" s="46" t="s">
        <v>82</v>
      </c>
      <c r="S39" s="30"/>
    </row>
    <row r="40" spans="2:19" s="53" customFormat="1" ht="38.25" thickBot="1">
      <c r="B40" s="174" t="s">
        <v>83</v>
      </c>
      <c r="C40" s="175"/>
      <c r="D40" s="175"/>
      <c r="E40" s="47">
        <f>E16+E23+E26+E36+E39</f>
        <v>120450</v>
      </c>
      <c r="F40" s="48"/>
      <c r="G40" s="47">
        <f>G16+G23+G26+G36+G39</f>
        <v>120450</v>
      </c>
      <c r="H40" s="66"/>
      <c r="I40" s="67"/>
      <c r="J40" s="47">
        <f>J16+J23+J26+J36+J39</f>
        <v>0</v>
      </c>
      <c r="K40" s="48" t="str">
        <f t="shared" si="1"/>
        <v/>
      </c>
      <c r="L40" s="68" t="s">
        <v>84</v>
      </c>
      <c r="M40" s="66"/>
      <c r="N40" s="67"/>
      <c r="O40" s="67"/>
      <c r="P40" s="47">
        <f>P16+P23+P26+P36+P39</f>
        <v>0</v>
      </c>
      <c r="Q40" s="49" t="str">
        <f>IF(P40=0,"",IF(OR(P40-G40&gt;0,P40-G40&lt;0), (P40-G40)/G40, ""))</f>
        <v/>
      </c>
      <c r="R40" s="69" t="s">
        <v>84</v>
      </c>
      <c r="S40" s="65"/>
    </row>
    <row r="41" spans="2:19" s="53" customFormat="1" ht="16.5" thickBot="1">
      <c r="B41" s="70" t="s">
        <v>85</v>
      </c>
    </row>
    <row r="42" spans="2:19" s="53" customFormat="1" ht="22.5" customHeight="1" thickBot="1">
      <c r="B42" s="188" t="s">
        <v>138</v>
      </c>
      <c r="C42" s="189"/>
      <c r="D42" s="189"/>
      <c r="E42" s="189"/>
      <c r="F42" s="189"/>
      <c r="G42" s="137">
        <v>10000</v>
      </c>
      <c r="I42" s="185" t="s">
        <v>145</v>
      </c>
      <c r="J42" s="186"/>
      <c r="K42" s="187"/>
      <c r="L42" s="149" t="s">
        <v>147</v>
      </c>
    </row>
    <row r="43" spans="2:19" s="53" customFormat="1" ht="59.25" customHeight="1" thickBot="1">
      <c r="B43" s="190" t="s">
        <v>130</v>
      </c>
      <c r="C43" s="190"/>
      <c r="D43" s="190"/>
      <c r="E43" s="190"/>
      <c r="F43" s="190"/>
      <c r="G43" s="190"/>
      <c r="H43" s="2"/>
      <c r="I43" s="2"/>
      <c r="M43" s="2"/>
      <c r="N43" s="191" t="s">
        <v>131</v>
      </c>
      <c r="O43" s="191"/>
      <c r="P43" s="192"/>
      <c r="Q43" s="90">
        <v>1</v>
      </c>
      <c r="S43" s="2"/>
    </row>
    <row r="44" spans="2:19" s="53" customFormat="1" ht="27.75">
      <c r="B44" s="171" t="s">
        <v>1</v>
      </c>
      <c r="C44" s="172"/>
      <c r="D44" s="172"/>
      <c r="E44" s="172"/>
      <c r="F44" s="172"/>
      <c r="G44" s="172"/>
      <c r="H44" s="33"/>
      <c r="I44" s="172" t="s">
        <v>2</v>
      </c>
      <c r="J44" s="172"/>
      <c r="K44" s="172"/>
      <c r="L44" s="172"/>
      <c r="M44" s="34"/>
      <c r="N44" s="172" t="s">
        <v>3</v>
      </c>
      <c r="O44" s="172"/>
      <c r="P44" s="172"/>
      <c r="Q44" s="172"/>
      <c r="R44" s="173"/>
      <c r="S44" s="8"/>
    </row>
    <row r="45" spans="2:19" s="53" customFormat="1" ht="56.25">
      <c r="B45" s="86" t="s">
        <v>36</v>
      </c>
      <c r="C45" s="87" t="s">
        <v>59</v>
      </c>
      <c r="D45" s="87" t="s">
        <v>6</v>
      </c>
      <c r="E45" s="87" t="s">
        <v>37</v>
      </c>
      <c r="F45" s="88" t="s">
        <v>132</v>
      </c>
      <c r="G45" s="87" t="s">
        <v>38</v>
      </c>
      <c r="I45" s="88" t="s">
        <v>10</v>
      </c>
      <c r="J45" s="87" t="s">
        <v>39</v>
      </c>
      <c r="K45" s="87" t="s">
        <v>12</v>
      </c>
      <c r="L45" s="87" t="s">
        <v>13</v>
      </c>
      <c r="N45" s="88" t="s">
        <v>14</v>
      </c>
      <c r="O45" s="88" t="s">
        <v>134</v>
      </c>
      <c r="P45" s="87" t="s">
        <v>60</v>
      </c>
      <c r="Q45" s="87" t="s">
        <v>12</v>
      </c>
      <c r="R45" s="89" t="s">
        <v>16</v>
      </c>
      <c r="S45" s="2"/>
    </row>
    <row r="46" spans="2:19" s="53" customFormat="1" ht="37.5">
      <c r="B46" s="37" t="s">
        <v>86</v>
      </c>
      <c r="C46" s="35" t="s">
        <v>87</v>
      </c>
      <c r="D46" s="36"/>
      <c r="E46" s="71">
        <v>1000</v>
      </c>
      <c r="F46" s="55">
        <v>1</v>
      </c>
      <c r="G46" s="16">
        <f>$Q$43*E46</f>
        <v>1000</v>
      </c>
      <c r="I46" s="91"/>
      <c r="J46" s="92">
        <f>I46*E46</f>
        <v>0</v>
      </c>
      <c r="K46" s="93" t="str">
        <f t="shared" ref="K46:K60" si="14">IF(J46=0,"",IF(OR(J46-G46&gt;0,J46-G46&lt;0), (J46-G46)/G46, ""))</f>
        <v/>
      </c>
      <c r="L46" s="19"/>
      <c r="N46" s="57" t="s">
        <v>20</v>
      </c>
      <c r="O46" s="72">
        <f>IF(ISBLANK(N46), "", IF(N46="מאשר", I46, "נא למלא כמות מאושרת"))</f>
        <v>0</v>
      </c>
      <c r="P46" s="16">
        <f>IFERROR(O46*E46, "")</f>
        <v>0</v>
      </c>
      <c r="Q46" s="56" t="str">
        <f>IFERROR(IF(P46=0,"",IF(OR(P46-G46&gt;0,P46-G46&lt;0), (P46-G46)/G46, "")), "")</f>
        <v/>
      </c>
      <c r="R46" s="22"/>
      <c r="S46" s="2"/>
    </row>
    <row r="47" spans="2:19" s="53" customFormat="1" ht="18.75">
      <c r="B47" s="58" t="s">
        <v>40</v>
      </c>
      <c r="C47" s="35" t="s">
        <v>87</v>
      </c>
      <c r="D47" s="36" t="s">
        <v>88</v>
      </c>
      <c r="E47" s="71">
        <v>500</v>
      </c>
      <c r="F47" s="55">
        <v>1</v>
      </c>
      <c r="G47" s="16">
        <f>$Q$43*E47</f>
        <v>500</v>
      </c>
      <c r="I47" s="91"/>
      <c r="J47" s="92">
        <f>I47*E47</f>
        <v>0</v>
      </c>
      <c r="K47" s="93" t="str">
        <f t="shared" si="14"/>
        <v/>
      </c>
      <c r="L47" s="19"/>
      <c r="N47" s="57" t="s">
        <v>20</v>
      </c>
      <c r="O47" s="72">
        <f>IF(ISBLANK(N47), "", IF(N47="מאשר", I47, "נא למלא כמות מאושרת"))</f>
        <v>0</v>
      </c>
      <c r="P47" s="16">
        <f>IFERROR(O47*E47, "")</f>
        <v>0</v>
      </c>
      <c r="Q47" s="56" t="str">
        <f>IFERROR(IF(P47=0,"",IF(OR(P47-G47&gt;0,P47-G47&lt;0), (P47-G47)/G47, "")), "")</f>
        <v/>
      </c>
      <c r="R47" s="22"/>
      <c r="S47" s="2"/>
    </row>
    <row r="48" spans="2:19" s="53" customFormat="1" ht="37.5">
      <c r="B48" s="37" t="s">
        <v>43</v>
      </c>
      <c r="C48" s="35" t="s">
        <v>87</v>
      </c>
      <c r="D48" s="36"/>
      <c r="E48" s="71">
        <v>100</v>
      </c>
      <c r="F48" s="55">
        <v>1</v>
      </c>
      <c r="G48" s="16">
        <f>$Q$43*E48</f>
        <v>100</v>
      </c>
      <c r="I48" s="91"/>
      <c r="J48" s="92">
        <f>I48*E48</f>
        <v>0</v>
      </c>
      <c r="K48" s="93" t="str">
        <f t="shared" si="14"/>
        <v/>
      </c>
      <c r="L48" s="19"/>
      <c r="N48" s="57" t="s">
        <v>20</v>
      </c>
      <c r="O48" s="72">
        <f>IF(ISBLANK(N48), "", IF(N48="מאשר", I48, "נא למלא כמות מאושרת"))</f>
        <v>0</v>
      </c>
      <c r="P48" s="16">
        <f>IFERROR(O48*E48, "")</f>
        <v>0</v>
      </c>
      <c r="Q48" s="56" t="str">
        <f>IFERROR(IF(P48=0,"",IF(OR(P48-G48&gt;0,P48-G48&lt;0), (P48-G48)/G48, "")), "")</f>
        <v/>
      </c>
      <c r="R48" s="22"/>
      <c r="S48" s="2"/>
    </row>
    <row r="49" spans="2:19" s="53" customFormat="1" ht="37.5">
      <c r="B49" s="37" t="s">
        <v>89</v>
      </c>
      <c r="C49" s="35" t="s">
        <v>87</v>
      </c>
      <c r="D49" s="36"/>
      <c r="E49" s="71">
        <v>400</v>
      </c>
      <c r="F49" s="55">
        <v>1</v>
      </c>
      <c r="G49" s="16">
        <f>$Q$43*E49</f>
        <v>400</v>
      </c>
      <c r="I49" s="91"/>
      <c r="J49" s="92">
        <f>I49*E49</f>
        <v>0</v>
      </c>
      <c r="K49" s="93" t="str">
        <f t="shared" si="14"/>
        <v/>
      </c>
      <c r="L49" s="19"/>
      <c r="N49" s="57" t="s">
        <v>20</v>
      </c>
      <c r="O49" s="72">
        <f>IF(ISBLANK(N49), "", IF(N49="מאשר", I49, "נא למלא כמות מאושרת"))</f>
        <v>0</v>
      </c>
      <c r="P49" s="16">
        <f>IFERROR(O49*E49, "")</f>
        <v>0</v>
      </c>
      <c r="Q49" s="56" t="str">
        <f>IFERROR(IF(P49=0,"",IF(OR(P49-G49&gt;0,P49-G49&lt;0), (P49-G49)/G49, "")), "")</f>
        <v/>
      </c>
      <c r="R49" s="22"/>
      <c r="S49" s="2"/>
    </row>
    <row r="50" spans="2:19" s="53" customFormat="1" ht="18.75">
      <c r="B50" s="180" t="s">
        <v>90</v>
      </c>
      <c r="C50" s="181"/>
      <c r="D50" s="181"/>
      <c r="E50" s="39">
        <f>SUM(E46:E49)</f>
        <v>2000</v>
      </c>
      <c r="F50" s="44"/>
      <c r="G50" s="39">
        <f>SUM(G46:G49)</f>
        <v>2000</v>
      </c>
      <c r="I50" s="61"/>
      <c r="J50" s="39">
        <f>SUM(J46:J49)</f>
        <v>0</v>
      </c>
      <c r="K50" s="40" t="str">
        <f t="shared" si="14"/>
        <v/>
      </c>
      <c r="L50" s="42" t="s">
        <v>90</v>
      </c>
      <c r="N50" s="61"/>
      <c r="O50" s="63"/>
      <c r="P50" s="39">
        <f>SUM(P46:P49)</f>
        <v>0</v>
      </c>
      <c r="Q50" s="41" t="str">
        <f>IF(P50=0,"",IF(OR(P50-G50&gt;0,P50-G50&lt;0), (P50-G50)/G50, ""))</f>
        <v/>
      </c>
      <c r="R50" s="43" t="s">
        <v>90</v>
      </c>
      <c r="S50" s="2"/>
    </row>
    <row r="51" spans="2:19" s="53" customFormat="1" ht="37.5">
      <c r="B51" s="37" t="s">
        <v>91</v>
      </c>
      <c r="C51" s="35" t="s">
        <v>51</v>
      </c>
      <c r="D51" s="36"/>
      <c r="E51" s="71">
        <v>300</v>
      </c>
      <c r="F51" s="55">
        <v>1</v>
      </c>
      <c r="G51" s="16">
        <f>$Q$43*E51</f>
        <v>300</v>
      </c>
      <c r="I51" s="91"/>
      <c r="J51" s="92">
        <f t="shared" ref="J51:J59" si="15">I51*E51</f>
        <v>0</v>
      </c>
      <c r="K51" s="93" t="str">
        <f t="shared" si="14"/>
        <v/>
      </c>
      <c r="L51" s="19"/>
      <c r="N51" s="57" t="s">
        <v>20</v>
      </c>
      <c r="O51" s="72">
        <f>IF(ISBLANK(N51), "", IF(N51="מאשר", I51, "נא למלא כמות מאושרת"))</f>
        <v>0</v>
      </c>
      <c r="P51" s="16">
        <f>IFERROR(O51*E51, "")</f>
        <v>0</v>
      </c>
      <c r="Q51" s="56" t="str">
        <f>IFERROR(IF(P51=0,"",IF(OR(P51-G51&gt;0,P51-G51&lt;0), (P51-G51)/G51, "")), "")</f>
        <v/>
      </c>
      <c r="R51" s="22"/>
      <c r="S51" s="2"/>
    </row>
    <row r="52" spans="2:19" s="53" customFormat="1" ht="18.75">
      <c r="B52" s="58" t="s">
        <v>45</v>
      </c>
      <c r="C52" s="35" t="s">
        <v>51</v>
      </c>
      <c r="D52" s="36" t="s">
        <v>88</v>
      </c>
      <c r="E52" s="71">
        <v>150</v>
      </c>
      <c r="F52" s="55">
        <v>1</v>
      </c>
      <c r="G52" s="16">
        <f t="shared" ref="G52:G59" si="16">$Q$43*E52</f>
        <v>150</v>
      </c>
      <c r="I52" s="91"/>
      <c r="J52" s="92">
        <f t="shared" si="15"/>
        <v>0</v>
      </c>
      <c r="K52" s="93" t="str">
        <f t="shared" si="14"/>
        <v/>
      </c>
      <c r="L52" s="19"/>
      <c r="N52" s="57" t="s">
        <v>20</v>
      </c>
      <c r="O52" s="72">
        <f t="shared" ref="O52:O59" si="17">IF(ISBLANK(N52), "", IF(N52="מאשר", I52, "נא למלא כמות מאושרת"))</f>
        <v>0</v>
      </c>
      <c r="P52" s="16">
        <f t="shared" ref="P52:P59" si="18">IFERROR(O52*E52, "")</f>
        <v>0</v>
      </c>
      <c r="Q52" s="56" t="str">
        <f t="shared" ref="Q52:Q59" si="19">IFERROR(IF(P52=0,"",IF(OR(P52-G52&gt;0,P52-G52&lt;0), (P52-G52)/G52, "")), "")</f>
        <v/>
      </c>
      <c r="R52" s="22"/>
      <c r="S52" s="2"/>
    </row>
    <row r="53" spans="2:19" s="53" customFormat="1" ht="18.75">
      <c r="B53" s="37" t="s">
        <v>46</v>
      </c>
      <c r="C53" s="35" t="s">
        <v>51</v>
      </c>
      <c r="D53" s="36"/>
      <c r="E53" s="71">
        <v>1000</v>
      </c>
      <c r="F53" s="55">
        <v>1</v>
      </c>
      <c r="G53" s="16">
        <f t="shared" si="16"/>
        <v>1000</v>
      </c>
      <c r="I53" s="91"/>
      <c r="J53" s="92">
        <f t="shared" si="15"/>
        <v>0</v>
      </c>
      <c r="K53" s="93" t="str">
        <f t="shared" si="14"/>
        <v/>
      </c>
      <c r="L53" s="19"/>
      <c r="N53" s="57" t="s">
        <v>20</v>
      </c>
      <c r="O53" s="72">
        <f t="shared" si="17"/>
        <v>0</v>
      </c>
      <c r="P53" s="16">
        <f t="shared" si="18"/>
        <v>0</v>
      </c>
      <c r="Q53" s="56" t="str">
        <f t="shared" si="19"/>
        <v/>
      </c>
      <c r="R53" s="22"/>
      <c r="S53" s="2"/>
    </row>
    <row r="54" spans="2:19" s="53" customFormat="1" ht="37.5">
      <c r="B54" s="37" t="s">
        <v>92</v>
      </c>
      <c r="C54" s="35" t="s">
        <v>51</v>
      </c>
      <c r="D54" s="36"/>
      <c r="E54" s="71">
        <v>1500</v>
      </c>
      <c r="F54" s="55">
        <v>1</v>
      </c>
      <c r="G54" s="16">
        <f t="shared" si="16"/>
        <v>1500</v>
      </c>
      <c r="I54" s="91"/>
      <c r="J54" s="92">
        <f t="shared" si="15"/>
        <v>0</v>
      </c>
      <c r="K54" s="93" t="str">
        <f t="shared" si="14"/>
        <v/>
      </c>
      <c r="L54" s="19"/>
      <c r="N54" s="57" t="s">
        <v>20</v>
      </c>
      <c r="O54" s="72">
        <f>IF(ISBLANK(N54), "", IF(N54="מאשר", I54, "נא למלא כמות מאושרת"))</f>
        <v>0</v>
      </c>
      <c r="P54" s="16">
        <f>IFERROR(O54*E54, "")</f>
        <v>0</v>
      </c>
      <c r="Q54" s="56" t="str">
        <f>IFERROR(IF(P54=0,"",IF(OR(P54-G54&gt;0,P54-G54&lt;0), (P54-G54)/G54, "")), "")</f>
        <v/>
      </c>
      <c r="R54" s="22"/>
      <c r="S54" s="2"/>
    </row>
    <row r="55" spans="2:19" s="53" customFormat="1" ht="18.75">
      <c r="B55" s="58" t="s">
        <v>93</v>
      </c>
      <c r="C55" s="35" t="s">
        <v>51</v>
      </c>
      <c r="D55" s="36" t="s">
        <v>88</v>
      </c>
      <c r="E55" s="71">
        <v>2900</v>
      </c>
      <c r="F55" s="55">
        <v>1</v>
      </c>
      <c r="G55" s="16">
        <f t="shared" si="16"/>
        <v>2900</v>
      </c>
      <c r="I55" s="91"/>
      <c r="J55" s="92">
        <f t="shared" si="15"/>
        <v>0</v>
      </c>
      <c r="K55" s="93" t="str">
        <f t="shared" si="14"/>
        <v/>
      </c>
      <c r="L55" s="19"/>
      <c r="N55" s="57" t="s">
        <v>20</v>
      </c>
      <c r="O55" s="72">
        <f>IF(ISBLANK(N55), "", IF(N55="מאשר", I55, "נא למלא כמות מאושרת"))</f>
        <v>0</v>
      </c>
      <c r="P55" s="16">
        <f>IFERROR(O55*E55, "")</f>
        <v>0</v>
      </c>
      <c r="Q55" s="56" t="str">
        <f>IFERROR(IF(P55=0,"",IF(OR(P55-G55&gt;0,P55-G55&lt;0), (P55-G55)/G55, "")), "")</f>
        <v/>
      </c>
      <c r="R55" s="22"/>
      <c r="S55" s="2"/>
    </row>
    <row r="56" spans="2:19" s="53" customFormat="1" ht="18.75">
      <c r="B56" s="37" t="s">
        <v>49</v>
      </c>
      <c r="C56" s="35" t="s">
        <v>51</v>
      </c>
      <c r="D56" s="36"/>
      <c r="E56" s="71">
        <v>600</v>
      </c>
      <c r="F56" s="55">
        <v>1</v>
      </c>
      <c r="G56" s="16">
        <f t="shared" si="16"/>
        <v>600</v>
      </c>
      <c r="I56" s="91"/>
      <c r="J56" s="92">
        <f t="shared" si="15"/>
        <v>0</v>
      </c>
      <c r="K56" s="93" t="str">
        <f t="shared" si="14"/>
        <v/>
      </c>
      <c r="L56" s="19"/>
      <c r="N56" s="57" t="s">
        <v>20</v>
      </c>
      <c r="O56" s="72">
        <f>IF(ISBLANK(N56), "", IF(N56="מאשר", I56, "נא למלא כמות מאושרת"))</f>
        <v>0</v>
      </c>
      <c r="P56" s="16">
        <f>IFERROR(O56*E56, "")</f>
        <v>0</v>
      </c>
      <c r="Q56" s="56" t="str">
        <f>IFERROR(IF(P56=0,"",IF(OR(P56-G56&gt;0,P56-G56&lt;0), (P56-G56)/G56, "")), "")</f>
        <v/>
      </c>
      <c r="R56" s="22"/>
      <c r="S56" s="2"/>
    </row>
    <row r="57" spans="2:19" s="53" customFormat="1" ht="18.75">
      <c r="B57" s="37" t="s">
        <v>51</v>
      </c>
      <c r="C57" s="35" t="s">
        <v>51</v>
      </c>
      <c r="D57" s="36"/>
      <c r="E57" s="71">
        <v>4000</v>
      </c>
      <c r="F57" s="55">
        <v>1</v>
      </c>
      <c r="G57" s="16">
        <f t="shared" si="16"/>
        <v>4000</v>
      </c>
      <c r="I57" s="91"/>
      <c r="J57" s="92">
        <f t="shared" si="15"/>
        <v>0</v>
      </c>
      <c r="K57" s="93" t="str">
        <f t="shared" si="14"/>
        <v/>
      </c>
      <c r="L57" s="19"/>
      <c r="N57" s="57" t="s">
        <v>20</v>
      </c>
      <c r="O57" s="72">
        <f t="shared" si="17"/>
        <v>0</v>
      </c>
      <c r="P57" s="16">
        <f t="shared" si="18"/>
        <v>0</v>
      </c>
      <c r="Q57" s="56" t="str">
        <f t="shared" si="19"/>
        <v/>
      </c>
      <c r="R57" s="22"/>
      <c r="S57" s="2"/>
    </row>
    <row r="58" spans="2:19" s="53" customFormat="1" ht="18.75">
      <c r="B58" s="37" t="s">
        <v>52</v>
      </c>
      <c r="C58" s="35" t="s">
        <v>51</v>
      </c>
      <c r="D58" s="36"/>
      <c r="E58" s="71">
        <v>600</v>
      </c>
      <c r="F58" s="55">
        <v>1</v>
      </c>
      <c r="G58" s="16">
        <f t="shared" si="16"/>
        <v>600</v>
      </c>
      <c r="I58" s="91"/>
      <c r="J58" s="92">
        <f t="shared" si="15"/>
        <v>0</v>
      </c>
      <c r="K58" s="93" t="str">
        <f t="shared" si="14"/>
        <v/>
      </c>
      <c r="L58" s="19"/>
      <c r="N58" s="57" t="s">
        <v>20</v>
      </c>
      <c r="O58" s="72">
        <f t="shared" si="17"/>
        <v>0</v>
      </c>
      <c r="P58" s="16">
        <f t="shared" si="18"/>
        <v>0</v>
      </c>
      <c r="Q58" s="56" t="str">
        <f t="shared" si="19"/>
        <v/>
      </c>
      <c r="R58" s="22"/>
      <c r="S58" s="2"/>
    </row>
    <row r="59" spans="2:19" s="53" customFormat="1" ht="37.5">
      <c r="B59" s="37" t="s">
        <v>53</v>
      </c>
      <c r="C59" s="35" t="s">
        <v>51</v>
      </c>
      <c r="D59" s="36"/>
      <c r="E59" s="71">
        <v>1500</v>
      </c>
      <c r="F59" s="55">
        <v>1</v>
      </c>
      <c r="G59" s="16">
        <f t="shared" si="16"/>
        <v>1500</v>
      </c>
      <c r="I59" s="91"/>
      <c r="J59" s="92">
        <f t="shared" si="15"/>
        <v>0</v>
      </c>
      <c r="K59" s="93" t="str">
        <f t="shared" si="14"/>
        <v/>
      </c>
      <c r="L59" s="19"/>
      <c r="N59" s="57" t="s">
        <v>20</v>
      </c>
      <c r="O59" s="72">
        <f t="shared" si="17"/>
        <v>0</v>
      </c>
      <c r="P59" s="16">
        <f t="shared" si="18"/>
        <v>0</v>
      </c>
      <c r="Q59" s="56" t="str">
        <f t="shared" si="19"/>
        <v/>
      </c>
      <c r="R59" s="22"/>
      <c r="S59" s="2"/>
    </row>
    <row r="60" spans="2:19" s="53" customFormat="1" ht="18.75">
      <c r="B60" s="180" t="s">
        <v>94</v>
      </c>
      <c r="C60" s="181"/>
      <c r="D60" s="181"/>
      <c r="E60" s="39">
        <f>SUM(E51:E59)</f>
        <v>12550</v>
      </c>
      <c r="F60" s="44"/>
      <c r="G60" s="39">
        <f>SUM(G51:G59)</f>
        <v>12550</v>
      </c>
      <c r="I60" s="61"/>
      <c r="J60" s="39">
        <f>SUM(J51:J57)</f>
        <v>0</v>
      </c>
      <c r="K60" s="40" t="str">
        <f t="shared" si="14"/>
        <v/>
      </c>
      <c r="L60" s="42" t="s">
        <v>94</v>
      </c>
      <c r="N60" s="61"/>
      <c r="O60" s="63"/>
      <c r="P60" s="39">
        <f>SUM(P51:P59)</f>
        <v>0</v>
      </c>
      <c r="Q60" s="41" t="str">
        <f>IF(P60=0,"",IF(OR(P60-G60&gt;0,P60-G60&lt;0), (P60-G60)/G60, ""))</f>
        <v/>
      </c>
      <c r="R60" s="43" t="s">
        <v>94</v>
      </c>
      <c r="S60" s="2"/>
    </row>
    <row r="61" spans="2:19" s="53" customFormat="1"/>
    <row r="62" spans="2:19" s="53" customFormat="1"/>
    <row r="63" spans="2:19" s="53" customFormat="1"/>
    <row r="64" spans="2:19" s="53" customFormat="1"/>
    <row r="65" s="53" customFormat="1"/>
    <row r="66" s="53" customFormat="1"/>
    <row r="67" s="53" customFormat="1"/>
    <row r="68" s="53" customFormat="1"/>
    <row r="69" s="53" customFormat="1"/>
    <row r="70" s="53" customFormat="1"/>
    <row r="71" s="53" customFormat="1"/>
    <row r="72" s="53" customFormat="1"/>
    <row r="73" s="53" customFormat="1"/>
    <row r="74" s="53" customFormat="1"/>
    <row r="75" s="53" customFormat="1"/>
    <row r="76" s="53" customFormat="1"/>
    <row r="77" s="53" customFormat="1"/>
    <row r="78" s="53" customFormat="1"/>
    <row r="79" s="53" customFormat="1"/>
    <row r="80" s="53" customFormat="1"/>
    <row r="81" s="53" customFormat="1"/>
    <row r="82" s="53" customFormat="1"/>
    <row r="83" s="53" customFormat="1"/>
    <row r="84" s="53" customFormat="1"/>
    <row r="85" s="53" customFormat="1"/>
    <row r="86" s="53" customFormat="1"/>
  </sheetData>
  <sheetProtection password="CC3D" sheet="1" objects="1" scenarios="1"/>
  <mergeCells count="19">
    <mergeCell ref="N4:R4"/>
    <mergeCell ref="B3:G3"/>
    <mergeCell ref="B60:D60"/>
    <mergeCell ref="B39:D39"/>
    <mergeCell ref="B40:D40"/>
    <mergeCell ref="B44:G44"/>
    <mergeCell ref="I44:L44"/>
    <mergeCell ref="B50:D50"/>
    <mergeCell ref="I42:K42"/>
    <mergeCell ref="B42:F42"/>
    <mergeCell ref="N44:R44"/>
    <mergeCell ref="B43:G43"/>
    <mergeCell ref="N43:P43"/>
    <mergeCell ref="B16:D16"/>
    <mergeCell ref="B23:D23"/>
    <mergeCell ref="B26:D26"/>
    <mergeCell ref="B36:D36"/>
    <mergeCell ref="B4:G4"/>
    <mergeCell ref="I4:L4"/>
  </mergeCells>
  <dataValidations count="3">
    <dataValidation type="list" allowBlank="1" showInputMessage="1" showErrorMessage="1" sqref="N6:N15 N17:N22 N24:N25 N27:N35 N37:N38 N46:N49 N51:N59">
      <formula1>"מאשר, מאשר חלקי"</formula1>
    </dataValidation>
    <dataValidation allowBlank="1" error="מיועד לדירות עם 9-24  מספר דיירים. _x000a_" sqref="E1"/>
    <dataValidation type="list" allowBlank="1" showInputMessage="1" showErrorMessage="1" sqref="I42">
      <formula1>$W$2:$W$3</formula1>
    </dataValidation>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8"/>
  <sheetViews>
    <sheetView showGridLines="0" rightToLeft="1" workbookViewId="0">
      <selection activeCell="H19" sqref="H19"/>
    </sheetView>
  </sheetViews>
  <sheetFormatPr defaultColWidth="9" defaultRowHeight="14.25"/>
  <cols>
    <col min="1" max="1" width="9" style="113"/>
    <col min="2" max="2" width="5.25" style="113" customWidth="1"/>
    <col min="3" max="3" width="18.875" style="113" customWidth="1"/>
    <col min="4" max="4" width="12" style="113" bestFit="1" customWidth="1"/>
    <col min="5" max="5" width="35.25" style="113" customWidth="1"/>
    <col min="6" max="16384" width="9" style="113"/>
  </cols>
  <sheetData>
    <row r="1" spans="2:9" ht="15" thickBot="1"/>
    <row r="2" spans="2:9" ht="15" thickBot="1">
      <c r="B2" s="114"/>
      <c r="C2" s="115"/>
      <c r="D2" s="115"/>
      <c r="E2" s="115"/>
      <c r="F2" s="115"/>
      <c r="G2" s="115"/>
      <c r="H2" s="116"/>
      <c r="I2" s="117"/>
    </row>
    <row r="3" spans="2:9" ht="18.75" thickBot="1">
      <c r="B3" s="118"/>
      <c r="C3" s="200" t="s">
        <v>123</v>
      </c>
      <c r="D3" s="200"/>
      <c r="E3" s="200"/>
      <c r="F3" s="201" t="s">
        <v>124</v>
      </c>
      <c r="G3" s="201"/>
      <c r="H3" s="150">
        <f>'שאלון למילוי הגוף - חובה'!G23</f>
        <v>0</v>
      </c>
      <c r="I3" s="117"/>
    </row>
    <row r="4" spans="2:9">
      <c r="B4" s="118"/>
      <c r="C4" s="117"/>
      <c r="D4" s="117"/>
      <c r="E4" s="117"/>
      <c r="F4" s="117"/>
      <c r="G4" s="117"/>
      <c r="H4" s="119"/>
      <c r="I4" s="117"/>
    </row>
    <row r="5" spans="2:9">
      <c r="B5" s="118"/>
      <c r="C5" s="117"/>
      <c r="D5" s="117"/>
      <c r="E5" s="117"/>
      <c r="F5" s="117"/>
      <c r="G5" s="117"/>
      <c r="H5" s="119"/>
      <c r="I5" s="117"/>
    </row>
    <row r="6" spans="2:9" ht="15.75">
      <c r="B6" s="118"/>
      <c r="C6" s="120" t="s">
        <v>95</v>
      </c>
      <c r="D6" s="193" t="str">
        <f>IF(ISBLANK('שאלון למילוי הגוף - חובה'!G7),"נא למלא את התאריך בגיליון של השאלון",'שאלון למילוי הגוף - חובה'!G7)</f>
        <v>נא למלא את התאריך בגיליון של השאלון</v>
      </c>
      <c r="E6" s="193"/>
      <c r="F6" s="117"/>
      <c r="G6" s="117"/>
      <c r="H6" s="119"/>
      <c r="I6" s="117"/>
    </row>
    <row r="7" spans="2:9" ht="15.75">
      <c r="B7" s="118"/>
      <c r="C7" s="121" t="s">
        <v>96</v>
      </c>
      <c r="D7" s="193" t="str">
        <f>IF(ISBLANK('שאלון למילוי הגוף - חובה'!G8),"נא למלא את השם בגיליון של השאלון",'שאלון למילוי הגוף - חובה'!G8)</f>
        <v>נא למלא את השם בגיליון של השאלון</v>
      </c>
      <c r="E7" s="193"/>
      <c r="F7" s="117"/>
      <c r="G7" s="117"/>
      <c r="H7" s="119"/>
      <c r="I7" s="117"/>
    </row>
    <row r="8" spans="2:9" ht="15.75">
      <c r="B8" s="118"/>
      <c r="C8" s="121" t="s">
        <v>97</v>
      </c>
      <c r="D8" s="193" t="str">
        <f>IF(ISBLANK('שאלון למילוי הגוף - חובה'!G9),"נא למלא את הח.פ. בגיליון של השאלון",'שאלון למילוי הגוף - חובה'!G9)</f>
        <v>נא למלא את הח.פ. בגיליון של השאלון</v>
      </c>
      <c r="E8" s="193"/>
      <c r="F8" s="117"/>
      <c r="G8" s="117"/>
      <c r="H8" s="119"/>
      <c r="I8" s="117"/>
    </row>
    <row r="9" spans="2:9" ht="15.75">
      <c r="B9" s="118"/>
      <c r="C9" s="121" t="s">
        <v>121</v>
      </c>
      <c r="D9" s="193" t="str">
        <f>IF(ISBLANK('שאלון למילוי הגוף - חובה'!G10),"נא למלא את כתובת הגוף בגיליון של השאלון",'שאלון למילוי הגוף - חובה'!G10)</f>
        <v>נא למלא את כתובת הגוף בגיליון של השאלון</v>
      </c>
      <c r="E9" s="193"/>
      <c r="F9" s="117"/>
      <c r="G9" s="117"/>
      <c r="H9" s="119"/>
      <c r="I9" s="117"/>
    </row>
    <row r="10" spans="2:9" ht="15.75">
      <c r="B10" s="118"/>
      <c r="C10" s="121" t="s">
        <v>98</v>
      </c>
      <c r="D10" s="193" t="str">
        <f>IF(ISBLANK('שאלון למילוי הגוף - חובה'!G11),"נא למלא את שם המסגרת בגיליון של השאלון",'שאלון למילוי הגוף - חובה'!G11)</f>
        <v>נא למלא את שם המסגרת בגיליון של השאלון</v>
      </c>
      <c r="E10" s="193"/>
      <c r="F10" s="117"/>
      <c r="G10" s="117"/>
      <c r="H10" s="119"/>
      <c r="I10" s="117"/>
    </row>
    <row r="11" spans="2:9" ht="15.75">
      <c r="B11" s="118"/>
      <c r="C11" s="120" t="s">
        <v>99</v>
      </c>
      <c r="D11" s="193" t="str">
        <f>IF(ISBLANK('שאלון למילוי הגוף - חובה'!G12),"נא למלא את כתובת המסגרת בגיליון של השאלון",'שאלון למילוי הגוף - חובה'!G12)</f>
        <v>נא למלא את כתובת המסגרת בגיליון של השאלון</v>
      </c>
      <c r="E11" s="193"/>
      <c r="F11" s="117"/>
      <c r="G11" s="117"/>
      <c r="H11" s="119"/>
      <c r="I11" s="117"/>
    </row>
    <row r="12" spans="2:9" ht="15.75">
      <c r="B12" s="122"/>
      <c r="C12" s="120" t="s">
        <v>100</v>
      </c>
      <c r="D12" s="193" t="str">
        <f>IF(ISBLANK('שאלון למילוי הגוף - חובה'!G13),"נא למלא את איש הקשר בגיליון של השאלון",'שאלון למילוי הגוף - חובה'!G13)</f>
        <v>נא למלא את איש הקשר בגיליון של השאלון</v>
      </c>
      <c r="E12" s="193"/>
      <c r="F12" s="117"/>
      <c r="G12" s="117"/>
      <c r="H12" s="119"/>
      <c r="I12" s="117"/>
    </row>
    <row r="13" spans="2:9" ht="15.75">
      <c r="B13" s="118"/>
      <c r="C13" s="120" t="s">
        <v>101</v>
      </c>
      <c r="D13" s="193" t="str">
        <f>IF(ISBLANK('שאלון למילוי הגוף - חובה'!G14),"נא למלא את המייל בגיליון של השאלון",'שאלון למילוי הגוף - חובה'!G14)</f>
        <v>נא למלא את המייל בגיליון של השאלון</v>
      </c>
      <c r="E13" s="193"/>
      <c r="F13" s="117"/>
      <c r="G13" s="117"/>
      <c r="H13" s="119"/>
      <c r="I13" s="117"/>
    </row>
    <row r="14" spans="2:9">
      <c r="B14" s="118"/>
      <c r="C14" s="117"/>
      <c r="D14" s="117"/>
      <c r="E14" s="117"/>
      <c r="F14" s="117"/>
      <c r="G14" s="117"/>
      <c r="H14" s="119"/>
      <c r="I14" s="117"/>
    </row>
    <row r="15" spans="2:9">
      <c r="B15" s="118"/>
      <c r="C15" s="117"/>
      <c r="D15" s="117"/>
      <c r="E15" s="117"/>
      <c r="F15" s="117"/>
      <c r="G15" s="117"/>
      <c r="H15" s="119"/>
      <c r="I15" s="117"/>
    </row>
    <row r="16" spans="2:9" ht="15.75">
      <c r="B16" s="118"/>
      <c r="C16" s="123" t="s">
        <v>102</v>
      </c>
      <c r="D16" s="117"/>
      <c r="E16" s="117"/>
      <c r="F16" s="117"/>
      <c r="G16" s="117"/>
      <c r="H16" s="119"/>
      <c r="I16" s="117"/>
    </row>
    <row r="17" spans="2:9" ht="15">
      <c r="B17" s="118"/>
      <c r="C17" s="197" t="s">
        <v>103</v>
      </c>
      <c r="D17" s="197"/>
      <c r="E17" s="132" t="s">
        <v>125</v>
      </c>
      <c r="F17" s="117"/>
      <c r="G17" s="117"/>
      <c r="H17" s="119"/>
      <c r="I17" s="117"/>
    </row>
    <row r="18" spans="2:9">
      <c r="B18" s="118"/>
      <c r="C18" s="198" t="s">
        <v>104</v>
      </c>
      <c r="D18" s="199"/>
      <c r="E18" s="133">
        <f>'ציוד וריהוט לחדר שינה'!O15</f>
        <v>0</v>
      </c>
      <c r="F18" s="117"/>
      <c r="G18" s="117"/>
      <c r="H18" s="119"/>
      <c r="I18" s="117"/>
    </row>
    <row r="19" spans="2:9" ht="14.25" customHeight="1">
      <c r="B19" s="118"/>
      <c r="C19" s="195" t="s">
        <v>128</v>
      </c>
      <c r="D19" s="134" t="s">
        <v>51</v>
      </c>
      <c r="E19" s="133">
        <f>'חללים משותפים'!P16</f>
        <v>0</v>
      </c>
      <c r="F19" s="117"/>
      <c r="G19" s="117"/>
      <c r="H19" s="119"/>
      <c r="I19" s="117"/>
    </row>
    <row r="20" spans="2:9">
      <c r="B20" s="118"/>
      <c r="C20" s="195"/>
      <c r="D20" s="134" t="s">
        <v>105</v>
      </c>
      <c r="E20" s="133">
        <f>'חללים משותפים'!P23</f>
        <v>0</v>
      </c>
      <c r="F20" s="117"/>
      <c r="G20" s="117"/>
      <c r="H20" s="119"/>
      <c r="I20" s="117"/>
    </row>
    <row r="21" spans="2:9">
      <c r="B21" s="118"/>
      <c r="C21" s="195"/>
      <c r="D21" s="134" t="s">
        <v>106</v>
      </c>
      <c r="E21" s="133">
        <f>'חללים משותפים'!P26</f>
        <v>0</v>
      </c>
      <c r="F21" s="117"/>
      <c r="G21" s="117"/>
      <c r="H21" s="119"/>
      <c r="I21" s="117"/>
    </row>
    <row r="22" spans="2:9" ht="14.25" customHeight="1">
      <c r="B22" s="118"/>
      <c r="C22" s="195"/>
      <c r="D22" s="134" t="s">
        <v>107</v>
      </c>
      <c r="E22" s="133">
        <f>'חללים משותפים'!P36</f>
        <v>0</v>
      </c>
      <c r="F22" s="117"/>
      <c r="G22" s="117"/>
      <c r="H22" s="119"/>
      <c r="I22" s="117"/>
    </row>
    <row r="23" spans="2:9">
      <c r="B23" s="118"/>
      <c r="C23" s="195"/>
      <c r="D23" s="134" t="s">
        <v>108</v>
      </c>
      <c r="E23" s="133">
        <f>'חללים משותפים'!P39</f>
        <v>0</v>
      </c>
      <c r="F23" s="117"/>
      <c r="G23" s="117"/>
      <c r="H23" s="119"/>
      <c r="I23" s="117"/>
    </row>
    <row r="24" spans="2:9">
      <c r="B24" s="118"/>
      <c r="C24" s="196" t="s">
        <v>129</v>
      </c>
      <c r="D24" s="134" t="s">
        <v>87</v>
      </c>
      <c r="E24" s="133">
        <f>'חללים משותפים'!P50</f>
        <v>0</v>
      </c>
      <c r="F24" s="117"/>
      <c r="G24" s="117"/>
      <c r="H24" s="119"/>
      <c r="I24" s="117"/>
    </row>
    <row r="25" spans="2:9">
      <c r="B25" s="118"/>
      <c r="C25" s="196"/>
      <c r="D25" s="134" t="s">
        <v>126</v>
      </c>
      <c r="E25" s="133">
        <f>'חללים משותפים'!P60</f>
        <v>0</v>
      </c>
      <c r="F25" s="117"/>
      <c r="G25" s="117"/>
      <c r="H25" s="119"/>
      <c r="I25" s="117"/>
    </row>
    <row r="26" spans="2:9" s="117" customFormat="1">
      <c r="B26" s="118"/>
      <c r="C26" s="138"/>
      <c r="D26" s="135" t="s">
        <v>137</v>
      </c>
      <c r="E26" s="136">
        <f>IF('חללים משותפים'!I42='חללים משותפים'!W2,'חללים משותפים'!G42,0)</f>
        <v>10000</v>
      </c>
      <c r="H26" s="119"/>
    </row>
    <row r="27" spans="2:9" s="117" customFormat="1">
      <c r="B27" s="118"/>
      <c r="C27" s="194" t="s">
        <v>109</v>
      </c>
      <c r="D27" s="194"/>
      <c r="E27" s="133">
        <f>SUM(E18:E25)</f>
        <v>0</v>
      </c>
      <c r="H27" s="119"/>
    </row>
    <row r="28" spans="2:9">
      <c r="B28" s="118"/>
      <c r="C28" s="117"/>
      <c r="D28" s="117"/>
      <c r="E28" s="117"/>
      <c r="F28" s="117"/>
      <c r="G28" s="117"/>
      <c r="H28" s="119"/>
      <c r="I28" s="117"/>
    </row>
    <row r="29" spans="2:9">
      <c r="B29" s="118"/>
      <c r="C29" s="117"/>
      <c r="D29" s="117"/>
      <c r="E29" s="117"/>
      <c r="F29" s="117"/>
      <c r="G29" s="117"/>
      <c r="H29" s="119"/>
      <c r="I29" s="117"/>
    </row>
    <row r="30" spans="2:9" ht="15.75">
      <c r="B30" s="118"/>
      <c r="C30" s="123" t="s">
        <v>110</v>
      </c>
      <c r="D30" s="117"/>
      <c r="E30" s="117"/>
      <c r="F30" s="117"/>
      <c r="G30" s="117"/>
      <c r="H30" s="119"/>
      <c r="I30" s="117"/>
    </row>
    <row r="31" spans="2:9" ht="15">
      <c r="B31" s="118"/>
      <c r="C31" s="139" t="s">
        <v>111</v>
      </c>
      <c r="D31" s="139" t="s">
        <v>112</v>
      </c>
      <c r="E31" s="139" t="s">
        <v>113</v>
      </c>
      <c r="F31" s="117"/>
      <c r="G31" s="117"/>
      <c r="H31" s="119"/>
      <c r="I31" s="117"/>
    </row>
    <row r="32" spans="2:9" ht="30">
      <c r="B32" s="118"/>
      <c r="C32" s="125" t="s">
        <v>114</v>
      </c>
      <c r="D32" s="126">
        <f>IF(H3&lt;=4,90%,IF(H3&gt;=8,70%,80%))</f>
        <v>0.9</v>
      </c>
      <c r="E32" s="127">
        <f>E27*D32</f>
        <v>0</v>
      </c>
      <c r="F32" s="117"/>
      <c r="G32" s="117"/>
      <c r="H32" s="119"/>
      <c r="I32" s="117"/>
    </row>
    <row r="33" spans="2:9" ht="15">
      <c r="B33" s="118"/>
      <c r="C33" s="124" t="s">
        <v>115</v>
      </c>
      <c r="D33" s="126">
        <f>100%-D32</f>
        <v>9.9999999999999978E-2</v>
      </c>
      <c r="E33" s="127">
        <f>E27*D33</f>
        <v>0</v>
      </c>
      <c r="F33" s="117"/>
      <c r="G33" s="117"/>
      <c r="H33" s="119"/>
      <c r="I33" s="117"/>
    </row>
    <row r="34" spans="2:9" ht="15">
      <c r="B34" s="118"/>
      <c r="C34" s="124" t="s">
        <v>116</v>
      </c>
      <c r="D34" s="128">
        <f>SUM(D32:D33)</f>
        <v>1</v>
      </c>
      <c r="E34" s="127">
        <f>SUM(E32:E33)</f>
        <v>0</v>
      </c>
      <c r="F34" s="117"/>
      <c r="G34" s="117"/>
      <c r="H34" s="119"/>
      <c r="I34" s="117"/>
    </row>
    <row r="35" spans="2:9">
      <c r="B35" s="118"/>
      <c r="C35" s="117"/>
      <c r="D35" s="117"/>
      <c r="E35" s="117"/>
      <c r="F35" s="117"/>
      <c r="G35" s="117"/>
      <c r="H35" s="119"/>
      <c r="I35" s="117"/>
    </row>
    <row r="36" spans="2:9">
      <c r="B36" s="118"/>
      <c r="C36" s="117"/>
      <c r="D36" s="117"/>
      <c r="E36" s="117"/>
      <c r="F36" s="117"/>
      <c r="G36" s="117"/>
      <c r="H36" s="119"/>
      <c r="I36" s="117"/>
    </row>
    <row r="37" spans="2:9" ht="15" thickBot="1">
      <c r="B37" s="129"/>
      <c r="C37" s="130"/>
      <c r="D37" s="130"/>
      <c r="E37" s="130"/>
      <c r="F37" s="130"/>
      <c r="G37" s="130"/>
      <c r="H37" s="131"/>
      <c r="I37" s="117"/>
    </row>
    <row r="38" spans="2:9">
      <c r="C38" s="117"/>
      <c r="D38" s="117"/>
      <c r="E38" s="117"/>
      <c r="F38" s="117"/>
      <c r="G38" s="117"/>
    </row>
  </sheetData>
  <mergeCells count="15">
    <mergeCell ref="C3:E3"/>
    <mergeCell ref="F3:G3"/>
    <mergeCell ref="D6:E6"/>
    <mergeCell ref="D7:E7"/>
    <mergeCell ref="D8:E8"/>
    <mergeCell ref="D9:E9"/>
    <mergeCell ref="C27:D27"/>
    <mergeCell ref="C19:C23"/>
    <mergeCell ref="C24:C25"/>
    <mergeCell ref="C17:D17"/>
    <mergeCell ref="C18:D18"/>
    <mergeCell ref="D10:E10"/>
    <mergeCell ref="D11:E11"/>
    <mergeCell ref="D12:E12"/>
    <mergeCell ref="D13:E13"/>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74E3F86D58734C7AA1EEF000005FC8B6" ma:contentTypeVersion="1" ma:contentTypeDescription="צור מסמך חדש." ma:contentTypeScope="" ma:versionID="ae5ff37499b070873e287761911273f1">
  <xsd:schema xmlns:xsd="http://www.w3.org/2001/XMLSchema" xmlns:xs="http://www.w3.org/2001/XMLSchema" xmlns:p="http://schemas.microsoft.com/office/2006/metadata/properties" xmlns:ns1="http://schemas.microsoft.com/sharepoint/v3" targetNamespace="http://schemas.microsoft.com/office/2006/metadata/properties" ma:root="true" ma:fieldsID="08da46b6ae811ef844734bd8bf08ae2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26658B1-88C2-4061-8D99-B5CE3A92D66D}"/>
</file>

<file path=customXml/itemProps2.xml><?xml version="1.0" encoding="utf-8"?>
<ds:datastoreItem xmlns:ds="http://schemas.openxmlformats.org/officeDocument/2006/customXml" ds:itemID="{E14CE9C3-682F-499D-AD06-FC539FD155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5</vt:i4>
      </vt:variant>
    </vt:vector>
  </HeadingPairs>
  <TitlesOfParts>
    <vt:vector size="5" baseType="lpstr">
      <vt:lpstr>פתיח</vt:lpstr>
      <vt:lpstr>שאלון למילוי הגוף - חובה</vt:lpstr>
      <vt:lpstr>ציוד וריהוט לחדר שינה</vt:lpstr>
      <vt:lpstr>חללים משותפים</vt:lpstr>
      <vt:lpstr>סיכום</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‏‏משתמש Windows</dc:creator>
  <cp:lastModifiedBy>al</cp:lastModifiedBy>
  <dcterms:created xsi:type="dcterms:W3CDTF">2019-05-20T06:27:29Z</dcterms:created>
  <dcterms:modified xsi:type="dcterms:W3CDTF">2019-10-06T15:31:57Z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964004864</vt:i4>
  </property>
  <property fmtid="{D5CDD505-2E9C-101B-9397-08002B2CF9AE}" pid="4" name="_EmailSubject">
    <vt:lpwstr>תקן- העברה לפנימי</vt:lpwstr>
  </property>
  <property fmtid="{D5CDD505-2E9C-101B-9397-08002B2CF9AE}" pid="5" name="_AuthorEmail">
    <vt:lpwstr>tamar_lazar@snifim.blroot</vt:lpwstr>
  </property>
  <property fmtid="{D5CDD505-2E9C-101B-9397-08002B2CF9AE}" pid="6" name="_AuthorEmailDisplayName">
    <vt:lpwstr>תמר לזר</vt:lpwstr>
  </property>
  <property fmtid="{D5CDD505-2E9C-101B-9397-08002B2CF9AE}" pid="7" name="_ReviewingToolsShownOnce">
    <vt:lpwstr/>
  </property>
  <property fmtid="{D5CDD505-2E9C-101B-9397-08002B2CF9AE}" pid="8" name="ContentTypeId">
    <vt:lpwstr>0x01010074E3F86D58734C7AA1EEF000005FC8B6</vt:lpwstr>
  </property>
  <property fmtid="{D5CDD505-2E9C-101B-9397-08002B2CF9AE}" pid="9" name="Order">
    <vt:r8>9800</vt:r8>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