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307538\Desktop\"/>
    </mc:Choice>
  </mc:AlternateContent>
  <bookViews>
    <workbookView xWindow="-120" yWindow="-120" windowWidth="20730" windowHeight="11160" tabRatio="782" firstSheet="1" activeTab="6"/>
  </bookViews>
  <sheets>
    <sheet name="נוסחאות" sheetId="1" state="hidden" r:id="rId1"/>
    <sheet name="פתיח " sheetId="3" r:id="rId2"/>
    <sheet name="שאלון למילוי הגוף-חובה" sheetId="7" r:id="rId3"/>
    <sheet name="ריהוט וציוד לחדר שינה" sheetId="6" r:id="rId4"/>
    <sheet name="דירה עד 6 דיירים" sheetId="2" r:id="rId5"/>
    <sheet name="דירה עד 8 דיירים" sheetId="8" r:id="rId6"/>
    <sheet name="דירה מעל 9 דיירים" sheetId="4" r:id="rId7"/>
    <sheet name="פורמט לועדה- סיכום" sheetId="5" r:id="rId8"/>
  </sheets>
  <definedNames>
    <definedName name="BedroomType" localSheetId="6">#REF!</definedName>
    <definedName name="BedroomType" localSheetId="5">#REF!</definedName>
    <definedName name="BedroomType">#REF!</definedName>
    <definedName name="_xlnm.Print_Area" localSheetId="7">'פורמט לועדה- סיכום'!$A$1:$G$39</definedName>
    <definedName name="_xlnm.Print_Area" localSheetId="1">'פתיח '!$B$1:$M$23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5" i="4" l="1"/>
  <c r="S24" i="4"/>
  <c r="P16" i="8" l="1"/>
  <c r="X10" i="4"/>
  <c r="AC10" i="4" s="1"/>
  <c r="AC55" i="4"/>
  <c r="AD52" i="4"/>
  <c r="AC38" i="4"/>
  <c r="AD38" i="4" s="1"/>
  <c r="AC37" i="4"/>
  <c r="AC35" i="4"/>
  <c r="AC34" i="4"/>
  <c r="AC33" i="4"/>
  <c r="AC32" i="4"/>
  <c r="AC31" i="4"/>
  <c r="AC30" i="4"/>
  <c r="AC29" i="4"/>
  <c r="AC28" i="4"/>
  <c r="AC27" i="4"/>
  <c r="AC25" i="4"/>
  <c r="AC24" i="4"/>
  <c r="AC22" i="4"/>
  <c r="AC21" i="4"/>
  <c r="AC20" i="4"/>
  <c r="AC19" i="4"/>
  <c r="AC18" i="4"/>
  <c r="AC17" i="4"/>
  <c r="AC15" i="4"/>
  <c r="AC14" i="4"/>
  <c r="AC13" i="4"/>
  <c r="AC12" i="4"/>
  <c r="AC11" i="4"/>
  <c r="AC9" i="4"/>
  <c r="AC8" i="4"/>
  <c r="AC7" i="4"/>
  <c r="T38" i="8"/>
  <c r="T37" i="8"/>
  <c r="T36" i="8"/>
  <c r="T35" i="8"/>
  <c r="T34" i="8"/>
  <c r="T33" i="8"/>
  <c r="T32" i="8"/>
  <c r="T31" i="8"/>
  <c r="T30" i="8"/>
  <c r="T29" i="8"/>
  <c r="T27" i="8"/>
  <c r="T26" i="8"/>
  <c r="T25" i="8"/>
  <c r="T24" i="8"/>
  <c r="T23" i="8"/>
  <c r="T22" i="8"/>
  <c r="T21" i="8"/>
  <c r="T20" i="8"/>
  <c r="T19" i="8"/>
  <c r="T18" i="8"/>
  <c r="T17" i="8"/>
  <c r="T15" i="8"/>
  <c r="T14" i="8"/>
  <c r="T13" i="8"/>
  <c r="T12" i="8"/>
  <c r="T11" i="8"/>
  <c r="U11" i="8" s="1"/>
  <c r="T10" i="8"/>
  <c r="T9" i="8"/>
  <c r="T8" i="8"/>
  <c r="T7" i="8"/>
  <c r="T6" i="8"/>
  <c r="G3" i="8"/>
  <c r="D36" i="8" s="1"/>
  <c r="Q39" i="2"/>
  <c r="G3" i="2"/>
  <c r="E6" i="2" s="1"/>
  <c r="G6" i="2" s="1"/>
  <c r="O38" i="8"/>
  <c r="O37" i="8"/>
  <c r="O36" i="8"/>
  <c r="O35" i="8"/>
  <c r="O34" i="8"/>
  <c r="O33" i="8"/>
  <c r="O32" i="8"/>
  <c r="O31" i="8"/>
  <c r="O30" i="8"/>
  <c r="O29" i="8"/>
  <c r="O27" i="8"/>
  <c r="O26" i="8"/>
  <c r="O25" i="8"/>
  <c r="O24" i="8"/>
  <c r="O23" i="8"/>
  <c r="O22" i="8"/>
  <c r="O21" i="8"/>
  <c r="O20" i="8"/>
  <c r="O19" i="8"/>
  <c r="O18" i="8"/>
  <c r="O17" i="8"/>
  <c r="O15" i="8"/>
  <c r="O14" i="8"/>
  <c r="O13" i="8"/>
  <c r="O12" i="8"/>
  <c r="O11" i="8"/>
  <c r="O10" i="8"/>
  <c r="O9" i="8"/>
  <c r="O8" i="8"/>
  <c r="O7" i="8"/>
  <c r="O6" i="8"/>
  <c r="D13" i="8" l="1"/>
  <c r="E20" i="8"/>
  <c r="P20" i="8" s="1"/>
  <c r="Q20" i="8" s="1"/>
  <c r="D32" i="8"/>
  <c r="D7" i="8"/>
  <c r="D11" i="8"/>
  <c r="E18" i="8"/>
  <c r="E26" i="8"/>
  <c r="D30" i="8"/>
  <c r="D38" i="8"/>
  <c r="E7" i="8"/>
  <c r="D9" i="8"/>
  <c r="E24" i="8"/>
  <c r="E37" i="8"/>
  <c r="E35" i="8"/>
  <c r="U35" i="8" s="1"/>
  <c r="E33" i="8"/>
  <c r="E31" i="8"/>
  <c r="U31" i="8" s="1"/>
  <c r="E29" i="8"/>
  <c r="D26" i="8"/>
  <c r="D24" i="8"/>
  <c r="D22" i="8"/>
  <c r="D20" i="8"/>
  <c r="D18" i="8"/>
  <c r="E14" i="8"/>
  <c r="E12" i="8"/>
  <c r="U12" i="8" s="1"/>
  <c r="E10" i="8"/>
  <c r="E8" i="8"/>
  <c r="D37" i="8"/>
  <c r="D35" i="8"/>
  <c r="D33" i="8"/>
  <c r="D31" i="8"/>
  <c r="D29" i="8"/>
  <c r="E27" i="8"/>
  <c r="U27" i="8" s="1"/>
  <c r="E25" i="8"/>
  <c r="E23" i="8"/>
  <c r="E21" i="8"/>
  <c r="E19" i="8"/>
  <c r="U19" i="8" s="1"/>
  <c r="E17" i="8"/>
  <c r="U17" i="8" s="1"/>
  <c r="D14" i="8"/>
  <c r="D12" i="8"/>
  <c r="D10" i="8"/>
  <c r="D8" i="8"/>
  <c r="D6" i="8"/>
  <c r="E13" i="8"/>
  <c r="E9" i="8"/>
  <c r="P9" i="8" s="1"/>
  <c r="Q9" i="8" s="1"/>
  <c r="E38" i="8"/>
  <c r="E36" i="8"/>
  <c r="U36" i="8" s="1"/>
  <c r="E34" i="8"/>
  <c r="P34" i="8" s="1"/>
  <c r="Q34" i="8" s="1"/>
  <c r="E32" i="8"/>
  <c r="P32" i="8" s="1"/>
  <c r="Q32" i="8" s="1"/>
  <c r="E30" i="8"/>
  <c r="P30" i="8" s="1"/>
  <c r="Q30" i="8" s="1"/>
  <c r="D27" i="8"/>
  <c r="D25" i="8"/>
  <c r="D23" i="8"/>
  <c r="D21" i="8"/>
  <c r="D19" i="8"/>
  <c r="D17" i="8"/>
  <c r="E15" i="8"/>
  <c r="P15" i="8" s="1"/>
  <c r="Q15" i="8" s="1"/>
  <c r="E11" i="8"/>
  <c r="E6" i="8"/>
  <c r="U10" i="8"/>
  <c r="D15" i="8"/>
  <c r="E22" i="8"/>
  <c r="U29" i="8"/>
  <c r="D34" i="8"/>
  <c r="U37" i="8"/>
  <c r="P38" i="8"/>
  <c r="Q38" i="8" s="1"/>
  <c r="O17" i="2"/>
  <c r="O6" i="2"/>
  <c r="O7" i="2"/>
  <c r="U20" i="8" l="1"/>
  <c r="U32" i="8"/>
  <c r="U9" i="8"/>
  <c r="P11" i="8"/>
  <c r="Q11" i="8" s="1"/>
  <c r="U15" i="8"/>
  <c r="T6" i="2"/>
  <c r="U6" i="2" s="1"/>
  <c r="P6" i="2"/>
  <c r="J13" i="8"/>
  <c r="K13" i="8" s="1"/>
  <c r="G13" i="8"/>
  <c r="P21" i="8"/>
  <c r="Q21" i="8" s="1"/>
  <c r="G21" i="8"/>
  <c r="J21" i="8"/>
  <c r="K21" i="8" s="1"/>
  <c r="J14" i="8"/>
  <c r="K14" i="8" s="1"/>
  <c r="P14" i="8"/>
  <c r="Q14" i="8" s="1"/>
  <c r="G14" i="8"/>
  <c r="J33" i="8"/>
  <c r="K33" i="8" s="1"/>
  <c r="P33" i="8"/>
  <c r="Q33" i="8" s="1"/>
  <c r="G33" i="8"/>
  <c r="J24" i="8"/>
  <c r="K24" i="8" s="1"/>
  <c r="G24" i="8"/>
  <c r="U22" i="8"/>
  <c r="J18" i="8"/>
  <c r="K18" i="8" s="1"/>
  <c r="G18" i="8"/>
  <c r="P24" i="8"/>
  <c r="Q24" i="8" s="1"/>
  <c r="E16" i="8"/>
  <c r="P6" i="8"/>
  <c r="J6" i="8"/>
  <c r="G6" i="8"/>
  <c r="J36" i="8"/>
  <c r="K36" i="8" s="1"/>
  <c r="G36" i="8"/>
  <c r="P23" i="8"/>
  <c r="Q23" i="8" s="1"/>
  <c r="G23" i="8"/>
  <c r="J23" i="8"/>
  <c r="K23" i="8" s="1"/>
  <c r="J8" i="8"/>
  <c r="K8" i="8" s="1"/>
  <c r="G8" i="8"/>
  <c r="P8" i="8"/>
  <c r="Q8" i="8" s="1"/>
  <c r="J35" i="8"/>
  <c r="K35" i="8" s="1"/>
  <c r="G35" i="8"/>
  <c r="P35" i="8"/>
  <c r="Q35" i="8" s="1"/>
  <c r="U21" i="8"/>
  <c r="P13" i="8"/>
  <c r="Q13" i="8" s="1"/>
  <c r="U6" i="8"/>
  <c r="U23" i="8"/>
  <c r="J7" i="8"/>
  <c r="K7" i="8" s="1"/>
  <c r="G7" i="8"/>
  <c r="J26" i="8"/>
  <c r="K26" i="8" s="1"/>
  <c r="G26" i="8"/>
  <c r="U24" i="8"/>
  <c r="U13" i="8"/>
  <c r="J11" i="8"/>
  <c r="K11" i="8" s="1"/>
  <c r="G11" i="8"/>
  <c r="J30" i="8"/>
  <c r="K30" i="8" s="1"/>
  <c r="G30" i="8"/>
  <c r="J38" i="8"/>
  <c r="K38" i="8" s="1"/>
  <c r="G38" i="8"/>
  <c r="E28" i="8"/>
  <c r="P17" i="8"/>
  <c r="G17" i="8"/>
  <c r="J17" i="8"/>
  <c r="P25" i="8"/>
  <c r="Q25" i="8" s="1"/>
  <c r="G25" i="8"/>
  <c r="J25" i="8"/>
  <c r="K25" i="8" s="1"/>
  <c r="J10" i="8"/>
  <c r="K10" i="8" s="1"/>
  <c r="G10" i="8"/>
  <c r="P10" i="8"/>
  <c r="Q10" i="8" s="1"/>
  <c r="E39" i="8"/>
  <c r="J29" i="8"/>
  <c r="G29" i="8"/>
  <c r="P29" i="8"/>
  <c r="J37" i="8"/>
  <c r="K37" i="8" s="1"/>
  <c r="G37" i="8"/>
  <c r="P37" i="8"/>
  <c r="Q37" i="8" s="1"/>
  <c r="P26" i="8"/>
  <c r="Q26" i="8" s="1"/>
  <c r="P18" i="8"/>
  <c r="Q18" i="8" s="1"/>
  <c r="U30" i="8"/>
  <c r="P7" i="8"/>
  <c r="Q7" i="8" s="1"/>
  <c r="U33" i="8"/>
  <c r="U14" i="8"/>
  <c r="U38" i="8"/>
  <c r="U25" i="8"/>
  <c r="U8" i="8"/>
  <c r="J34" i="8"/>
  <c r="K34" i="8" s="1"/>
  <c r="G34" i="8"/>
  <c r="J22" i="8"/>
  <c r="K22" i="8" s="1"/>
  <c r="G22" i="8"/>
  <c r="J15" i="8"/>
  <c r="K15" i="8" s="1"/>
  <c r="G15" i="8"/>
  <c r="J32" i="8"/>
  <c r="K32" i="8" s="1"/>
  <c r="G32" i="8"/>
  <c r="J9" i="8"/>
  <c r="K9" i="8" s="1"/>
  <c r="G9" i="8"/>
  <c r="P19" i="8"/>
  <c r="Q19" i="8" s="1"/>
  <c r="G19" i="8"/>
  <c r="J19" i="8"/>
  <c r="K19" i="8" s="1"/>
  <c r="P27" i="8"/>
  <c r="Q27" i="8" s="1"/>
  <c r="G27" i="8"/>
  <c r="J27" i="8"/>
  <c r="K27" i="8" s="1"/>
  <c r="J12" i="8"/>
  <c r="K12" i="8" s="1"/>
  <c r="P12" i="8"/>
  <c r="Q12" i="8" s="1"/>
  <c r="G12" i="8"/>
  <c r="J31" i="8"/>
  <c r="K31" i="8" s="1"/>
  <c r="P31" i="8"/>
  <c r="Q31" i="8" s="1"/>
  <c r="G31" i="8"/>
  <c r="U34" i="8"/>
  <c r="U26" i="8"/>
  <c r="U18" i="8"/>
  <c r="P22" i="8"/>
  <c r="Q22" i="8" s="1"/>
  <c r="P36" i="8"/>
  <c r="Q36" i="8" s="1"/>
  <c r="J20" i="8"/>
  <c r="K20" i="8" s="1"/>
  <c r="G20" i="8"/>
  <c r="U7" i="8"/>
  <c r="N60" i="4"/>
  <c r="I7" i="6"/>
  <c r="J7" i="6" s="1"/>
  <c r="X59" i="4"/>
  <c r="Y59" i="4" s="1"/>
  <c r="S59" i="4"/>
  <c r="T59" i="4" s="1"/>
  <c r="P59" i="4"/>
  <c r="X58" i="4"/>
  <c r="Y58" i="4" s="1"/>
  <c r="Z58" i="4" s="1"/>
  <c r="S58" i="4"/>
  <c r="T58" i="4" s="1"/>
  <c r="P58" i="4"/>
  <c r="X56" i="4"/>
  <c r="AC56" i="4" s="1"/>
  <c r="S56" i="4"/>
  <c r="T56" i="4" s="1"/>
  <c r="P56" i="4"/>
  <c r="X55" i="4"/>
  <c r="S55" i="4"/>
  <c r="T55" i="4" s="1"/>
  <c r="P55" i="4"/>
  <c r="X54" i="4"/>
  <c r="AC54" i="4" s="1"/>
  <c r="S54" i="4"/>
  <c r="T54" i="4" s="1"/>
  <c r="P54" i="4"/>
  <c r="X57" i="4"/>
  <c r="AC57" i="4" s="1"/>
  <c r="S57" i="4"/>
  <c r="T57" i="4" s="1"/>
  <c r="P57" i="4"/>
  <c r="X53" i="4"/>
  <c r="Y53" i="4" s="1"/>
  <c r="S53" i="4"/>
  <c r="T53" i="4" s="1"/>
  <c r="P53" i="4"/>
  <c r="X52" i="4"/>
  <c r="Y52" i="4" s="1"/>
  <c r="Z52" i="4" s="1"/>
  <c r="S52" i="4"/>
  <c r="T52" i="4" s="1"/>
  <c r="P52" i="4"/>
  <c r="X51" i="4"/>
  <c r="AC51" i="4" s="1"/>
  <c r="AD51" i="4" s="1"/>
  <c r="S51" i="4"/>
  <c r="P51" i="4"/>
  <c r="X49" i="4"/>
  <c r="AC49" i="4" s="1"/>
  <c r="AD49" i="4" s="1"/>
  <c r="X48" i="4"/>
  <c r="AC48" i="4" s="1"/>
  <c r="X47" i="4"/>
  <c r="AC47" i="4" s="1"/>
  <c r="X46" i="4"/>
  <c r="AC46" i="4" s="1"/>
  <c r="AD46" i="4" s="1"/>
  <c r="AD50" i="4" s="1"/>
  <c r="Q24" i="1"/>
  <c r="Q10" i="1"/>
  <c r="Q7" i="1"/>
  <c r="Q6" i="1"/>
  <c r="Q4" i="1"/>
  <c r="F7" i="6"/>
  <c r="F3" i="5"/>
  <c r="C13" i="5"/>
  <c r="C12" i="5"/>
  <c r="C11" i="5"/>
  <c r="C10" i="5"/>
  <c r="C9" i="5"/>
  <c r="C8" i="5"/>
  <c r="C7" i="5"/>
  <c r="C6" i="5"/>
  <c r="C5" i="5"/>
  <c r="X38" i="4"/>
  <c r="X37" i="4"/>
  <c r="X35" i="4"/>
  <c r="X34" i="4"/>
  <c r="X33" i="4"/>
  <c r="X32" i="4"/>
  <c r="X31" i="4"/>
  <c r="X30" i="4"/>
  <c r="X29" i="4"/>
  <c r="X28" i="4"/>
  <c r="X27" i="4"/>
  <c r="X25" i="4"/>
  <c r="X24" i="4"/>
  <c r="X22" i="4"/>
  <c r="X21" i="4"/>
  <c r="X20" i="4"/>
  <c r="X19" i="4"/>
  <c r="X18" i="4"/>
  <c r="X17" i="4"/>
  <c r="X15" i="4"/>
  <c r="X14" i="4"/>
  <c r="X13" i="4"/>
  <c r="X12" i="4"/>
  <c r="X11" i="4"/>
  <c r="X9" i="4"/>
  <c r="X8" i="4"/>
  <c r="X7" i="4"/>
  <c r="X6" i="4"/>
  <c r="AC6" i="4" s="1"/>
  <c r="O38" i="2"/>
  <c r="T38" i="2" s="1"/>
  <c r="O37" i="2"/>
  <c r="T37" i="2" s="1"/>
  <c r="O36" i="2"/>
  <c r="T36" i="2" s="1"/>
  <c r="O35" i="2"/>
  <c r="T35" i="2" s="1"/>
  <c r="O34" i="2"/>
  <c r="T34" i="2" s="1"/>
  <c r="O33" i="2"/>
  <c r="T33" i="2" s="1"/>
  <c r="O32" i="2"/>
  <c r="T32" i="2" s="1"/>
  <c r="O31" i="2"/>
  <c r="T31" i="2" s="1"/>
  <c r="O30" i="2"/>
  <c r="T30" i="2" s="1"/>
  <c r="O29" i="2"/>
  <c r="T29" i="2" s="1"/>
  <c r="O27" i="2"/>
  <c r="T27" i="2" s="1"/>
  <c r="O26" i="2"/>
  <c r="T26" i="2" s="1"/>
  <c r="O25" i="2"/>
  <c r="T25" i="2" s="1"/>
  <c r="O24" i="2"/>
  <c r="T24" i="2" s="1"/>
  <c r="O23" i="2"/>
  <c r="T23" i="2" s="1"/>
  <c r="O22" i="2"/>
  <c r="T22" i="2" s="1"/>
  <c r="O21" i="2"/>
  <c r="T21" i="2" s="1"/>
  <c r="O20" i="2"/>
  <c r="T20" i="2" s="1"/>
  <c r="O19" i="2"/>
  <c r="T19" i="2" s="1"/>
  <c r="O18" i="2"/>
  <c r="T18" i="2" s="1"/>
  <c r="T17" i="2"/>
  <c r="O15" i="2"/>
  <c r="T15" i="2" s="1"/>
  <c r="O14" i="2"/>
  <c r="T14" i="2" s="1"/>
  <c r="O13" i="2"/>
  <c r="T13" i="2" s="1"/>
  <c r="O12" i="2"/>
  <c r="T12" i="2" s="1"/>
  <c r="O11" i="2"/>
  <c r="T11" i="2" s="1"/>
  <c r="O10" i="2"/>
  <c r="T10" i="2" s="1"/>
  <c r="O9" i="2"/>
  <c r="T9" i="2" s="1"/>
  <c r="O8" i="2"/>
  <c r="T8" i="2" s="1"/>
  <c r="T7" i="2"/>
  <c r="N15" i="6"/>
  <c r="O15" i="6" s="1"/>
  <c r="N14" i="6"/>
  <c r="O14" i="6" s="1"/>
  <c r="N13" i="6"/>
  <c r="N12" i="6"/>
  <c r="O12" i="6" s="1"/>
  <c r="N11" i="6"/>
  <c r="O11" i="6" s="1"/>
  <c r="N10" i="6"/>
  <c r="O10" i="6" s="1"/>
  <c r="N8" i="6"/>
  <c r="O8" i="6" s="1"/>
  <c r="N7" i="6"/>
  <c r="O7" i="6" s="1"/>
  <c r="N9" i="6"/>
  <c r="O9" i="6" s="1"/>
  <c r="O13" i="6"/>
  <c r="U28" i="8" l="1"/>
  <c r="D22" i="5" s="1"/>
  <c r="E40" i="8"/>
  <c r="U39" i="8"/>
  <c r="D23" i="5" s="1"/>
  <c r="P39" i="8"/>
  <c r="Q29" i="8"/>
  <c r="P28" i="8"/>
  <c r="Q28" i="8" s="1"/>
  <c r="Q17" i="8"/>
  <c r="U16" i="8"/>
  <c r="Q16" i="8"/>
  <c r="Q6" i="8"/>
  <c r="G28" i="8"/>
  <c r="K6" i="8"/>
  <c r="J16" i="8"/>
  <c r="K16" i="8" s="1"/>
  <c r="G39" i="8"/>
  <c r="K29" i="8"/>
  <c r="J39" i="8"/>
  <c r="J28" i="8"/>
  <c r="K28" i="8" s="1"/>
  <c r="K17" i="8"/>
  <c r="G16" i="8"/>
  <c r="P60" i="4"/>
  <c r="AC52" i="4"/>
  <c r="Y57" i="4"/>
  <c r="Z57" i="4" s="1"/>
  <c r="AC53" i="4"/>
  <c r="AD53" i="4" s="1"/>
  <c r="AC58" i="4"/>
  <c r="AD58" i="4" s="1"/>
  <c r="AC59" i="4"/>
  <c r="Y51" i="4"/>
  <c r="Y46" i="4"/>
  <c r="AD56" i="4"/>
  <c r="AD54" i="4"/>
  <c r="AD59" i="4"/>
  <c r="AD57" i="4"/>
  <c r="AD55" i="4"/>
  <c r="AD60" i="4" s="1"/>
  <c r="Z59" i="4"/>
  <c r="Z53" i="4"/>
  <c r="Z51" i="4"/>
  <c r="S60" i="4"/>
  <c r="T60" i="4" s="1"/>
  <c r="Y54" i="4"/>
  <c r="Z54" i="4" s="1"/>
  <c r="Y55" i="4"/>
  <c r="Y56" i="4"/>
  <c r="Z56" i="4" s="1"/>
  <c r="T51" i="4"/>
  <c r="O3" i="4"/>
  <c r="C35" i="5"/>
  <c r="C36" i="5" s="1"/>
  <c r="T25" i="4"/>
  <c r="T24" i="4"/>
  <c r="U40" i="8" l="1"/>
  <c r="D21" i="5"/>
  <c r="G40" i="8"/>
  <c r="J40" i="8"/>
  <c r="K40" i="8" s="1"/>
  <c r="K39" i="8"/>
  <c r="Q39" i="8"/>
  <c r="P40" i="8"/>
  <c r="Q40" i="8" s="1"/>
  <c r="D30" i="5"/>
  <c r="Z55" i="4"/>
  <c r="Y60" i="4"/>
  <c r="Z60" i="4" s="1"/>
  <c r="P49" i="4"/>
  <c r="P48" i="4"/>
  <c r="P47" i="4"/>
  <c r="P46" i="4"/>
  <c r="O38" i="4"/>
  <c r="O33" i="4"/>
  <c r="O29" i="4"/>
  <c r="O24" i="4"/>
  <c r="O19" i="4"/>
  <c r="O15" i="4"/>
  <c r="O11" i="4"/>
  <c r="O7" i="4"/>
  <c r="O37" i="4"/>
  <c r="O32" i="4"/>
  <c r="O28" i="4"/>
  <c r="O22" i="4"/>
  <c r="O18" i="4"/>
  <c r="O14" i="4"/>
  <c r="O10" i="4"/>
  <c r="O6" i="4"/>
  <c r="O35" i="4"/>
  <c r="O31" i="4"/>
  <c r="O27" i="4"/>
  <c r="O21" i="4"/>
  <c r="O17" i="4"/>
  <c r="O13" i="4"/>
  <c r="O9" i="4"/>
  <c r="O34" i="4"/>
  <c r="O30" i="4"/>
  <c r="O25" i="4"/>
  <c r="O20" i="4"/>
  <c r="O12" i="4"/>
  <c r="O8" i="4"/>
  <c r="P7" i="6"/>
  <c r="I8" i="6"/>
  <c r="P50" i="4" l="1"/>
  <c r="S46" i="4"/>
  <c r="N50" i="4"/>
  <c r="S47" i="4"/>
  <c r="T47" i="4" s="1"/>
  <c r="AD47" i="4"/>
  <c r="Y47" i="4"/>
  <c r="S48" i="4"/>
  <c r="T48" i="4" s="1"/>
  <c r="Y48" i="4"/>
  <c r="Z48" i="4" s="1"/>
  <c r="AD48" i="4"/>
  <c r="S49" i="4"/>
  <c r="T49" i="4" s="1"/>
  <c r="Y49" i="4"/>
  <c r="Z49" i="4" s="1"/>
  <c r="C37" i="5"/>
  <c r="S50" i="4" l="1"/>
  <c r="Z47" i="4"/>
  <c r="Y50" i="4"/>
  <c r="Z50" i="4" s="1"/>
  <c r="D29" i="5"/>
  <c r="T46" i="4"/>
  <c r="T50" i="4"/>
  <c r="Z46" i="4"/>
  <c r="D16" i="6"/>
  <c r="F15" i="6"/>
  <c r="P15" i="6" s="1"/>
  <c r="I15" i="6"/>
  <c r="J15" i="6" s="1"/>
  <c r="F14" i="6"/>
  <c r="P14" i="6" s="1"/>
  <c r="I14" i="6"/>
  <c r="J14" i="6" s="1"/>
  <c r="F13" i="6"/>
  <c r="P13" i="6" s="1"/>
  <c r="I13" i="6"/>
  <c r="J13" i="6" s="1"/>
  <c r="F12" i="6"/>
  <c r="P12" i="6" s="1"/>
  <c r="I12" i="6"/>
  <c r="J12" i="6" s="1"/>
  <c r="F11" i="6"/>
  <c r="P11" i="6" s="1"/>
  <c r="I11" i="6"/>
  <c r="J11" i="6" s="1"/>
  <c r="F10" i="6"/>
  <c r="P10" i="6" s="1"/>
  <c r="I10" i="6"/>
  <c r="J10" i="6" s="1"/>
  <c r="F9" i="6"/>
  <c r="P9" i="6" s="1"/>
  <c r="I9" i="6"/>
  <c r="F8" i="6"/>
  <c r="P8" i="6" l="1"/>
  <c r="J8" i="6"/>
  <c r="J9" i="6"/>
  <c r="I16" i="6"/>
  <c r="O16" i="6"/>
  <c r="P16" i="6" s="1"/>
  <c r="F16" i="6"/>
  <c r="J16" i="6" l="1"/>
  <c r="D17" i="5"/>
  <c r="G14" i="4"/>
  <c r="G6" i="4" l="1"/>
  <c r="F6" i="4"/>
  <c r="D15" i="4"/>
  <c r="F14" i="4"/>
  <c r="H14" i="4" s="1"/>
  <c r="G13" i="4"/>
  <c r="F13" i="4"/>
  <c r="G12" i="4"/>
  <c r="F12" i="4"/>
  <c r="G11" i="4"/>
  <c r="F11" i="4"/>
  <c r="G10" i="4"/>
  <c r="F10" i="4"/>
  <c r="G9" i="4"/>
  <c r="F9" i="4"/>
  <c r="G8" i="4"/>
  <c r="F8" i="4"/>
  <c r="G7" i="4"/>
  <c r="F7" i="4"/>
  <c r="S26" i="4"/>
  <c r="T26" i="4" s="1"/>
  <c r="M26" i="4"/>
  <c r="H7" i="4" l="1"/>
  <c r="H11" i="4"/>
  <c r="H9" i="4"/>
  <c r="H13" i="4"/>
  <c r="H8" i="4"/>
  <c r="H10" i="4"/>
  <c r="H12" i="4"/>
  <c r="M19" i="4"/>
  <c r="N37" i="4"/>
  <c r="N14" i="4"/>
  <c r="M22" i="4"/>
  <c r="M10" i="4"/>
  <c r="N17" i="4"/>
  <c r="M15" i="4"/>
  <c r="N21" i="4"/>
  <c r="N11" i="4"/>
  <c r="M18" i="4"/>
  <c r="E15" i="2"/>
  <c r="F15" i="4"/>
  <c r="M7" i="4"/>
  <c r="M12" i="4"/>
  <c r="N6" i="4"/>
  <c r="N12" i="4"/>
  <c r="N15" i="4"/>
  <c r="N18" i="4"/>
  <c r="N22" i="4"/>
  <c r="M6" i="4"/>
  <c r="N35" i="4"/>
  <c r="N31" i="4"/>
  <c r="N27" i="4"/>
  <c r="M37" i="4"/>
  <c r="M32" i="4"/>
  <c r="M28" i="4"/>
  <c r="N28" i="4"/>
  <c r="M33" i="4"/>
  <c r="N34" i="4"/>
  <c r="N30" i="4"/>
  <c r="N25" i="4"/>
  <c r="M35" i="4"/>
  <c r="M31" i="4"/>
  <c r="M27" i="4"/>
  <c r="N32" i="4"/>
  <c r="M29" i="4"/>
  <c r="N38" i="4"/>
  <c r="N33" i="4"/>
  <c r="N29" i="4"/>
  <c r="N24" i="4"/>
  <c r="M34" i="4"/>
  <c r="M30" i="4"/>
  <c r="M25" i="4"/>
  <c r="M38" i="4"/>
  <c r="M24" i="4"/>
  <c r="M8" i="4"/>
  <c r="M13" i="4"/>
  <c r="N7" i="4"/>
  <c r="N13" i="4"/>
  <c r="M11" i="4"/>
  <c r="N19" i="4"/>
  <c r="M20" i="4"/>
  <c r="H6" i="4"/>
  <c r="M9" i="4"/>
  <c r="M14" i="4"/>
  <c r="N8" i="4"/>
  <c r="N10" i="4"/>
  <c r="N9" i="4"/>
  <c r="N20" i="4"/>
  <c r="M17" i="4"/>
  <c r="M21" i="4"/>
  <c r="D7" i="2"/>
  <c r="D11" i="2"/>
  <c r="D15" i="2"/>
  <c r="D8" i="2"/>
  <c r="D12" i="2"/>
  <c r="D9" i="2"/>
  <c r="D13" i="2"/>
  <c r="E7" i="2"/>
  <c r="G7" i="2" s="1"/>
  <c r="D6" i="2"/>
  <c r="D10" i="2"/>
  <c r="D14" i="2"/>
  <c r="G15" i="4"/>
  <c r="AD9" i="4" l="1"/>
  <c r="Y9" i="4"/>
  <c r="P9" i="4"/>
  <c r="AD33" i="4"/>
  <c r="Y33" i="4"/>
  <c r="AD18" i="4"/>
  <c r="Y18" i="4"/>
  <c r="AD14" i="4"/>
  <c r="Y14" i="4"/>
  <c r="Y8" i="4"/>
  <c r="AD8" i="4"/>
  <c r="AD7" i="4"/>
  <c r="Y7" i="4"/>
  <c r="AD24" i="4"/>
  <c r="Y24" i="4"/>
  <c r="Y12" i="4"/>
  <c r="AD12" i="4"/>
  <c r="Y11" i="4"/>
  <c r="AD11" i="4"/>
  <c r="Y30" i="4"/>
  <c r="AD30" i="4"/>
  <c r="AD13" i="4"/>
  <c r="Y13" i="4"/>
  <c r="Y20" i="4"/>
  <c r="AD20" i="4"/>
  <c r="Y19" i="4"/>
  <c r="AD19" i="4"/>
  <c r="Y29" i="4"/>
  <c r="AD29" i="4"/>
  <c r="Y32" i="4"/>
  <c r="AD32" i="4"/>
  <c r="Y25" i="4"/>
  <c r="AD25" i="4"/>
  <c r="Y28" i="4"/>
  <c r="AD28" i="4"/>
  <c r="Y27" i="4"/>
  <c r="AD27" i="4"/>
  <c r="AD22" i="4"/>
  <c r="Y22" i="4"/>
  <c r="AD6" i="4"/>
  <c r="Y6" i="4"/>
  <c r="P6" i="4"/>
  <c r="Y21" i="4"/>
  <c r="AD21" i="4"/>
  <c r="AD31" i="4"/>
  <c r="Y31" i="4"/>
  <c r="Y10" i="4"/>
  <c r="AD10" i="4"/>
  <c r="Y38" i="4"/>
  <c r="Y34" i="4"/>
  <c r="AD34" i="4"/>
  <c r="Y35" i="4"/>
  <c r="AD35" i="4"/>
  <c r="AD15" i="4"/>
  <c r="Y15" i="4"/>
  <c r="Y17" i="4"/>
  <c r="AD17" i="4"/>
  <c r="AD37" i="4"/>
  <c r="Y37" i="4"/>
  <c r="P15" i="2"/>
  <c r="Q15" i="2" s="1"/>
  <c r="U15" i="2"/>
  <c r="P7" i="2"/>
  <c r="Q7" i="2" s="1"/>
  <c r="U7" i="2"/>
  <c r="P19" i="4"/>
  <c r="P29" i="4"/>
  <c r="P8" i="4"/>
  <c r="P24" i="4"/>
  <c r="P12" i="4"/>
  <c r="S11" i="4"/>
  <c r="T11" i="4" s="1"/>
  <c r="P32" i="4"/>
  <c r="P28" i="4"/>
  <c r="S6" i="4"/>
  <c r="T6" i="4" s="1"/>
  <c r="N16" i="4"/>
  <c r="P33" i="4"/>
  <c r="P31" i="4"/>
  <c r="P18" i="4"/>
  <c r="P14" i="4"/>
  <c r="P20" i="4"/>
  <c r="P25" i="4"/>
  <c r="P27" i="4"/>
  <c r="P21" i="4"/>
  <c r="P10" i="4"/>
  <c r="P13" i="4"/>
  <c r="P38" i="4"/>
  <c r="P35" i="4"/>
  <c r="P15" i="4"/>
  <c r="P17" i="4"/>
  <c r="S37" i="4"/>
  <c r="T37" i="4" s="1"/>
  <c r="S28" i="4"/>
  <c r="T28" i="4" s="1"/>
  <c r="S31" i="4"/>
  <c r="T31" i="4" s="1"/>
  <c r="P37" i="4"/>
  <c r="S20" i="4"/>
  <c r="T20" i="4" s="1"/>
  <c r="S17" i="4"/>
  <c r="T17" i="4" s="1"/>
  <c r="S29" i="4"/>
  <c r="T29" i="4" s="1"/>
  <c r="G15" i="2"/>
  <c r="S18" i="4"/>
  <c r="T18" i="4" s="1"/>
  <c r="N26" i="4"/>
  <c r="S21" i="4"/>
  <c r="T21" i="4" s="1"/>
  <c r="P11" i="4"/>
  <c r="J6" i="2"/>
  <c r="K6" i="2" s="1"/>
  <c r="S19" i="4"/>
  <c r="T19" i="4" s="1"/>
  <c r="S9" i="4"/>
  <c r="T9" i="4" s="1"/>
  <c r="S8" i="4"/>
  <c r="T8" i="4" s="1"/>
  <c r="S27" i="4"/>
  <c r="T27" i="4" s="1"/>
  <c r="S32" i="4"/>
  <c r="T32" i="4" s="1"/>
  <c r="S33" i="4"/>
  <c r="T33" i="4" s="1"/>
  <c r="S14" i="4"/>
  <c r="T14" i="4" s="1"/>
  <c r="S12" i="4"/>
  <c r="T12" i="4" s="1"/>
  <c r="S10" i="4"/>
  <c r="T10" i="4" s="1"/>
  <c r="S13" i="4"/>
  <c r="T13" i="4" s="1"/>
  <c r="S7" i="4"/>
  <c r="T7" i="4" s="1"/>
  <c r="P7" i="4"/>
  <c r="P34" i="4"/>
  <c r="S34" i="4"/>
  <c r="T34" i="4" s="1"/>
  <c r="N36" i="4"/>
  <c r="S15" i="4"/>
  <c r="T15" i="4" s="1"/>
  <c r="N23" i="4"/>
  <c r="P22" i="4"/>
  <c r="S22" i="4"/>
  <c r="T22" i="4" s="1"/>
  <c r="S38" i="4"/>
  <c r="N39" i="4"/>
  <c r="S35" i="4"/>
  <c r="T35" i="4" s="1"/>
  <c r="P30" i="4"/>
  <c r="S30" i="4"/>
  <c r="T30" i="4" s="1"/>
  <c r="J7" i="2"/>
  <c r="K7" i="2" s="1"/>
  <c r="Z29" i="4" l="1"/>
  <c r="Q6" i="2"/>
  <c r="Z32" i="4"/>
  <c r="Y26" i="4"/>
  <c r="Z12" i="4"/>
  <c r="Z27" i="4"/>
  <c r="Z37" i="4"/>
  <c r="Z25" i="4"/>
  <c r="Z9" i="4"/>
  <c r="Z15" i="4"/>
  <c r="Z20" i="4"/>
  <c r="Z30" i="4"/>
  <c r="Z38" i="4"/>
  <c r="Y39" i="4"/>
  <c r="Z39" i="4" s="1"/>
  <c r="Z10" i="4"/>
  <c r="Z11" i="4"/>
  <c r="Z18" i="4"/>
  <c r="Z6" i="4"/>
  <c r="Z34" i="4"/>
  <c r="Z13" i="4"/>
  <c r="Z22" i="4"/>
  <c r="Z35" i="4"/>
  <c r="Z21" i="4"/>
  <c r="Z14" i="4"/>
  <c r="Z24" i="4"/>
  <c r="AD23" i="4"/>
  <c r="D24" i="5" s="1"/>
  <c r="AD26" i="4"/>
  <c r="D26" i="5" s="1"/>
  <c r="Z8" i="4"/>
  <c r="AD36" i="4"/>
  <c r="D27" i="5" s="1"/>
  <c r="Z17" i="4"/>
  <c r="Z31" i="4"/>
  <c r="AD16" i="4"/>
  <c r="Z7" i="4"/>
  <c r="Z33" i="4"/>
  <c r="Z28" i="4"/>
  <c r="Z19" i="4"/>
  <c r="AD39" i="4"/>
  <c r="D28" i="5" s="1"/>
  <c r="Y23" i="4"/>
  <c r="Y36" i="4"/>
  <c r="Z36" i="4" s="1"/>
  <c r="Y16" i="4"/>
  <c r="Z16" i="4" s="1"/>
  <c r="P26" i="4"/>
  <c r="P23" i="4"/>
  <c r="P16" i="4"/>
  <c r="T38" i="4"/>
  <c r="P39" i="4"/>
  <c r="S16" i="4"/>
  <c r="T16" i="4" s="1"/>
  <c r="S36" i="4"/>
  <c r="T36" i="4" s="1"/>
  <c r="N40" i="4"/>
  <c r="P36" i="4"/>
  <c r="S23" i="4"/>
  <c r="T23" i="4" s="1"/>
  <c r="S39" i="4"/>
  <c r="T39" i="4" s="1"/>
  <c r="E49" i="1"/>
  <c r="G49" i="1"/>
  <c r="S49" i="1"/>
  <c r="O49" i="1"/>
  <c r="M49" i="1"/>
  <c r="K49" i="1"/>
  <c r="I49" i="1"/>
  <c r="C49" i="1"/>
  <c r="D25" i="5" l="1"/>
  <c r="AD40" i="4"/>
  <c r="P40" i="4"/>
  <c r="Z23" i="4"/>
  <c r="Z26" i="4"/>
  <c r="Y40" i="4"/>
  <c r="Z40" i="4" s="1"/>
  <c r="S40" i="4"/>
  <c r="T40" i="4" s="1"/>
  <c r="S46" i="1"/>
  <c r="O46" i="1"/>
  <c r="S16" i="1"/>
  <c r="O16" i="1"/>
  <c r="S32" i="1"/>
  <c r="O32" i="1"/>
  <c r="O50" i="1" l="1"/>
  <c r="S50" i="1"/>
  <c r="D38" i="2" l="1"/>
  <c r="D37" i="2"/>
  <c r="D36" i="2"/>
  <c r="D35" i="2"/>
  <c r="D34" i="2"/>
  <c r="D33" i="2"/>
  <c r="D32" i="2"/>
  <c r="D31" i="2"/>
  <c r="D30" i="2"/>
  <c r="D29" i="2"/>
  <c r="E36" i="2"/>
  <c r="U21" i="1"/>
  <c r="Q21" i="1"/>
  <c r="U22" i="1"/>
  <c r="Q22" i="1"/>
  <c r="Q31" i="1"/>
  <c r="U31" i="1"/>
  <c r="U48" i="1"/>
  <c r="U47" i="1"/>
  <c r="U49" i="1" s="1"/>
  <c r="Q48" i="1"/>
  <c r="Q47" i="1"/>
  <c r="U44" i="1"/>
  <c r="Q44" i="1"/>
  <c r="U39" i="1"/>
  <c r="Q39" i="1"/>
  <c r="U43" i="1"/>
  <c r="Q43" i="1"/>
  <c r="U41" i="1"/>
  <c r="Q41" i="1"/>
  <c r="U42" i="1"/>
  <c r="Q42" i="1"/>
  <c r="U37" i="1"/>
  <c r="Q37" i="1"/>
  <c r="U35" i="1"/>
  <c r="Q35" i="1"/>
  <c r="U34" i="1"/>
  <c r="Q34" i="1"/>
  <c r="U36" i="1"/>
  <c r="Q36" i="1"/>
  <c r="U45" i="1"/>
  <c r="Q45" i="1"/>
  <c r="U40" i="1"/>
  <c r="Q40" i="1"/>
  <c r="U14" i="1"/>
  <c r="Q14" i="1"/>
  <c r="U15" i="1"/>
  <c r="Q15" i="1"/>
  <c r="U13" i="1"/>
  <c r="U12" i="1"/>
  <c r="U11" i="1"/>
  <c r="U10" i="1"/>
  <c r="U9" i="1"/>
  <c r="U8" i="1"/>
  <c r="U7" i="1"/>
  <c r="U6" i="1"/>
  <c r="U5" i="1"/>
  <c r="U4" i="1"/>
  <c r="Q13" i="1"/>
  <c r="Q12" i="1"/>
  <c r="Q11" i="1"/>
  <c r="Q9" i="1"/>
  <c r="Q8" i="1"/>
  <c r="Q5" i="1"/>
  <c r="Q25" i="1"/>
  <c r="U29" i="1"/>
  <c r="Q29" i="1"/>
  <c r="U30" i="1"/>
  <c r="Q30" i="1"/>
  <c r="Q20" i="1"/>
  <c r="U28" i="1"/>
  <c r="U27" i="1"/>
  <c r="U26" i="1"/>
  <c r="U25" i="1"/>
  <c r="U24" i="1"/>
  <c r="U23" i="1"/>
  <c r="U20" i="1"/>
  <c r="Q23" i="1"/>
  <c r="U19" i="1"/>
  <c r="Q19" i="1"/>
  <c r="P36" i="2" l="1"/>
  <c r="U36" i="2"/>
  <c r="Q16" i="1"/>
  <c r="Q49" i="1"/>
  <c r="J36" i="2"/>
  <c r="K36" i="2" s="1"/>
  <c r="G36" i="2"/>
  <c r="U16" i="1"/>
  <c r="Q46" i="1"/>
  <c r="Q32" i="1"/>
  <c r="U32" i="1"/>
  <c r="U50" i="1" s="1"/>
  <c r="U46" i="1"/>
  <c r="D18" i="2"/>
  <c r="D19" i="2"/>
  <c r="D20" i="2"/>
  <c r="D21" i="2"/>
  <c r="D22" i="2"/>
  <c r="D23" i="2"/>
  <c r="D24" i="2"/>
  <c r="D25" i="2"/>
  <c r="D26" i="2"/>
  <c r="D27" i="2"/>
  <c r="D17" i="2"/>
  <c r="Q50" i="1" l="1"/>
  <c r="Q36" i="2"/>
  <c r="E38" i="2"/>
  <c r="E37" i="2"/>
  <c r="E35" i="2"/>
  <c r="E34" i="2"/>
  <c r="E33" i="2"/>
  <c r="E32" i="2"/>
  <c r="E31" i="2"/>
  <c r="E30" i="2"/>
  <c r="E29" i="2"/>
  <c r="E27" i="2"/>
  <c r="E26" i="2"/>
  <c r="E25" i="2"/>
  <c r="E24" i="2"/>
  <c r="E23" i="2"/>
  <c r="E22" i="2"/>
  <c r="E21" i="2"/>
  <c r="E20" i="2"/>
  <c r="E19" i="2"/>
  <c r="E18" i="2"/>
  <c r="E17" i="2"/>
  <c r="P26" i="2" l="1"/>
  <c r="U26" i="2"/>
  <c r="P20" i="2"/>
  <c r="U20" i="2"/>
  <c r="P29" i="2"/>
  <c r="U29" i="2"/>
  <c r="P33" i="2"/>
  <c r="U33" i="2"/>
  <c r="P38" i="2"/>
  <c r="Q38" i="2" s="1"/>
  <c r="U38" i="2"/>
  <c r="P17" i="2"/>
  <c r="U17" i="2"/>
  <c r="P21" i="2"/>
  <c r="U21" i="2"/>
  <c r="P25" i="2"/>
  <c r="U25" i="2"/>
  <c r="P30" i="2"/>
  <c r="U30" i="2"/>
  <c r="P34" i="2"/>
  <c r="U34" i="2"/>
  <c r="P18" i="2"/>
  <c r="U18" i="2"/>
  <c r="P31" i="2"/>
  <c r="U31" i="2"/>
  <c r="P35" i="2"/>
  <c r="U35" i="2"/>
  <c r="P19" i="2"/>
  <c r="U19" i="2"/>
  <c r="P23" i="2"/>
  <c r="U23" i="2"/>
  <c r="P27" i="2"/>
  <c r="U27" i="2"/>
  <c r="P32" i="2"/>
  <c r="U32" i="2"/>
  <c r="P37" i="2"/>
  <c r="U37" i="2"/>
  <c r="P22" i="2"/>
  <c r="U22" i="2"/>
  <c r="P24" i="2"/>
  <c r="U24" i="2"/>
  <c r="G17" i="2"/>
  <c r="J22" i="2"/>
  <c r="K22" i="2" s="1"/>
  <c r="G22" i="2"/>
  <c r="J19" i="2"/>
  <c r="K19" i="2" s="1"/>
  <c r="G19" i="2"/>
  <c r="J18" i="2"/>
  <c r="K18" i="2" s="1"/>
  <c r="G18" i="2"/>
  <c r="J31" i="2"/>
  <c r="K31" i="2" s="1"/>
  <c r="G31" i="2"/>
  <c r="J23" i="2"/>
  <c r="K23" i="2" s="1"/>
  <c r="G23" i="2"/>
  <c r="J32" i="2"/>
  <c r="K32" i="2" s="1"/>
  <c r="G32" i="2"/>
  <c r="Q32" i="2" s="1"/>
  <c r="J37" i="2"/>
  <c r="K37" i="2" s="1"/>
  <c r="G37" i="2"/>
  <c r="J20" i="2"/>
  <c r="K20" i="2" s="1"/>
  <c r="G20" i="2"/>
  <c r="J24" i="2"/>
  <c r="K24" i="2" s="1"/>
  <c r="G24" i="2"/>
  <c r="J29" i="2"/>
  <c r="G29" i="2"/>
  <c r="J33" i="2"/>
  <c r="K33" i="2" s="1"/>
  <c r="G33" i="2"/>
  <c r="J38" i="2"/>
  <c r="K38" i="2" s="1"/>
  <c r="G38" i="2"/>
  <c r="J26" i="2"/>
  <c r="K26" i="2" s="1"/>
  <c r="G26" i="2"/>
  <c r="J35" i="2"/>
  <c r="K35" i="2" s="1"/>
  <c r="G35" i="2"/>
  <c r="Q35" i="2" s="1"/>
  <c r="J27" i="2"/>
  <c r="K27" i="2" s="1"/>
  <c r="G27" i="2"/>
  <c r="J21" i="2"/>
  <c r="K21" i="2" s="1"/>
  <c r="G21" i="2"/>
  <c r="Q21" i="2" s="1"/>
  <c r="J25" i="2"/>
  <c r="K25" i="2" s="1"/>
  <c r="G25" i="2"/>
  <c r="J30" i="2"/>
  <c r="K30" i="2" s="1"/>
  <c r="G30" i="2"/>
  <c r="Q30" i="2" s="1"/>
  <c r="J34" i="2"/>
  <c r="K34" i="2" s="1"/>
  <c r="G34" i="2"/>
  <c r="J17" i="2"/>
  <c r="E28" i="2"/>
  <c r="E39" i="2"/>
  <c r="J15" i="2"/>
  <c r="K15" i="2" s="1"/>
  <c r="E14" i="2"/>
  <c r="E13" i="2"/>
  <c r="E12" i="2"/>
  <c r="E11" i="2"/>
  <c r="E10" i="2"/>
  <c r="E9" i="2"/>
  <c r="E8" i="2"/>
  <c r="K46" i="1"/>
  <c r="G46" i="1"/>
  <c r="C46" i="1"/>
  <c r="M43" i="1"/>
  <c r="I43" i="1"/>
  <c r="E43" i="1"/>
  <c r="M42" i="1"/>
  <c r="I42" i="1"/>
  <c r="E42" i="1"/>
  <c r="M41" i="1"/>
  <c r="I41" i="1"/>
  <c r="E41" i="1"/>
  <c r="M40" i="1"/>
  <c r="I40" i="1"/>
  <c r="E40" i="1"/>
  <c r="M39" i="1"/>
  <c r="I39" i="1"/>
  <c r="E39" i="1"/>
  <c r="M38" i="1"/>
  <c r="I38" i="1"/>
  <c r="E38" i="1"/>
  <c r="M37" i="1"/>
  <c r="I37" i="1"/>
  <c r="E37" i="1"/>
  <c r="M36" i="1"/>
  <c r="I36" i="1"/>
  <c r="E36" i="1"/>
  <c r="M35" i="1"/>
  <c r="I35" i="1"/>
  <c r="E35" i="1"/>
  <c r="M34" i="1"/>
  <c r="I34" i="1"/>
  <c r="E34" i="1"/>
  <c r="K32" i="1"/>
  <c r="G32" i="1"/>
  <c r="C32" i="1"/>
  <c r="M28" i="1"/>
  <c r="I28" i="1"/>
  <c r="E28" i="1"/>
  <c r="M27" i="1"/>
  <c r="I27" i="1"/>
  <c r="E27" i="1"/>
  <c r="M26" i="1"/>
  <c r="I26" i="1"/>
  <c r="E26" i="1"/>
  <c r="M25" i="1"/>
  <c r="I25" i="1"/>
  <c r="E25" i="1"/>
  <c r="M24" i="1"/>
  <c r="I24" i="1"/>
  <c r="E24" i="1"/>
  <c r="M23" i="1"/>
  <c r="I23" i="1"/>
  <c r="E23" i="1"/>
  <c r="M22" i="1"/>
  <c r="I22" i="1"/>
  <c r="E22" i="1"/>
  <c r="M21" i="1"/>
  <c r="I21" i="1"/>
  <c r="E21" i="1"/>
  <c r="M20" i="1"/>
  <c r="I20" i="1"/>
  <c r="E20" i="1"/>
  <c r="M19" i="1"/>
  <c r="I19" i="1"/>
  <c r="E19" i="1"/>
  <c r="M18" i="1"/>
  <c r="I18" i="1"/>
  <c r="E18" i="1"/>
  <c r="K16" i="1"/>
  <c r="G16" i="1"/>
  <c r="C16" i="1"/>
  <c r="M13" i="1"/>
  <c r="I13" i="1"/>
  <c r="E13" i="1"/>
  <c r="M12" i="1"/>
  <c r="I12" i="1"/>
  <c r="E12" i="1"/>
  <c r="M11" i="1"/>
  <c r="I11" i="1"/>
  <c r="E11" i="1"/>
  <c r="M10" i="1"/>
  <c r="I10" i="1"/>
  <c r="E10" i="1"/>
  <c r="M9" i="1"/>
  <c r="I9" i="1"/>
  <c r="E9" i="1"/>
  <c r="M8" i="1"/>
  <c r="I8" i="1"/>
  <c r="E8" i="1"/>
  <c r="M7" i="1"/>
  <c r="I7" i="1"/>
  <c r="E7" i="1"/>
  <c r="M6" i="1"/>
  <c r="I6" i="1"/>
  <c r="E6" i="1"/>
  <c r="M5" i="1"/>
  <c r="I5" i="1"/>
  <c r="E5" i="1"/>
  <c r="M4" i="1"/>
  <c r="I4" i="1"/>
  <c r="E4" i="1"/>
  <c r="Q29" i="2" l="1"/>
  <c r="Q26" i="2"/>
  <c r="Q23" i="2"/>
  <c r="Q18" i="2"/>
  <c r="Q22" i="2"/>
  <c r="P39" i="2"/>
  <c r="P8" i="2"/>
  <c r="U8" i="2"/>
  <c r="P11" i="2"/>
  <c r="U11" i="2"/>
  <c r="Q34" i="2"/>
  <c r="Q25" i="2"/>
  <c r="Q27" i="2"/>
  <c r="Q33" i="2"/>
  <c r="Q24" i="2"/>
  <c r="Q37" i="2"/>
  <c r="U28" i="2"/>
  <c r="D19" i="5" s="1"/>
  <c r="P13" i="2"/>
  <c r="U13" i="2"/>
  <c r="Q20" i="2"/>
  <c r="Q19" i="2"/>
  <c r="P12" i="2"/>
  <c r="U12" i="2"/>
  <c r="P9" i="2"/>
  <c r="U9" i="2"/>
  <c r="Q31" i="2"/>
  <c r="Q17" i="2"/>
  <c r="U39" i="2"/>
  <c r="P10" i="2"/>
  <c r="U10" i="2"/>
  <c r="P14" i="2"/>
  <c r="U14" i="2"/>
  <c r="J39" i="2"/>
  <c r="K39" i="2" s="1"/>
  <c r="K29" i="2"/>
  <c r="P28" i="2"/>
  <c r="Q28" i="2" s="1"/>
  <c r="K50" i="1"/>
  <c r="G28" i="2"/>
  <c r="K17" i="2"/>
  <c r="J28" i="2"/>
  <c r="K28" i="2" s="1"/>
  <c r="J9" i="2"/>
  <c r="G39" i="2"/>
  <c r="J13" i="2"/>
  <c r="K13" i="2" s="1"/>
  <c r="G13" i="2"/>
  <c r="J10" i="2"/>
  <c r="K10" i="2" s="1"/>
  <c r="G10" i="2"/>
  <c r="J14" i="2"/>
  <c r="K14" i="2" s="1"/>
  <c r="G14" i="2"/>
  <c r="Q14" i="2" s="1"/>
  <c r="J12" i="2"/>
  <c r="K12" i="2" s="1"/>
  <c r="G12" i="2"/>
  <c r="J11" i="2"/>
  <c r="K11" i="2" s="1"/>
  <c r="G11" i="2"/>
  <c r="G9" i="2"/>
  <c r="J8" i="2"/>
  <c r="G8" i="2"/>
  <c r="M46" i="1"/>
  <c r="C50" i="1"/>
  <c r="G50" i="1"/>
  <c r="I46" i="1"/>
  <c r="E16" i="2"/>
  <c r="E40" i="2" s="1"/>
  <c r="I32" i="1"/>
  <c r="M32" i="1"/>
  <c r="E16" i="1"/>
  <c r="I16" i="1"/>
  <c r="M16" i="1"/>
  <c r="E32" i="1"/>
  <c r="E46" i="1"/>
  <c r="P16" i="2" l="1"/>
  <c r="P40" i="2"/>
  <c r="Q40" i="2" s="1"/>
  <c r="Q16" i="2"/>
  <c r="Q13" i="2"/>
  <c r="E50" i="1"/>
  <c r="Q12" i="2"/>
  <c r="Q9" i="2"/>
  <c r="Q8" i="2"/>
  <c r="D20" i="5"/>
  <c r="Q10" i="2"/>
  <c r="K9" i="2"/>
  <c r="Q11" i="2"/>
  <c r="U16" i="2"/>
  <c r="D18" i="5" s="1"/>
  <c r="G16" i="2"/>
  <c r="G40" i="2" s="1"/>
  <c r="I50" i="1"/>
  <c r="K8" i="2"/>
  <c r="J16" i="2"/>
  <c r="K16" i="2" s="1"/>
  <c r="M50" i="1"/>
  <c r="D31" i="5" l="1"/>
  <c r="U40" i="2"/>
  <c r="J40" i="2"/>
  <c r="K40" i="2" s="1"/>
  <c r="D36" i="5" l="1"/>
  <c r="D35" i="5"/>
  <c r="D37" i="5" l="1"/>
</calcChain>
</file>

<file path=xl/sharedStrings.xml><?xml version="1.0" encoding="utf-8"?>
<sst xmlns="http://schemas.openxmlformats.org/spreadsheetml/2006/main" count="868" uniqueCount="256">
  <si>
    <t>סיווג לפי קבוצת מוצרים</t>
  </si>
  <si>
    <t>ריהוט</t>
  </si>
  <si>
    <t>מוצרי חשמל</t>
  </si>
  <si>
    <t>כלי בית</t>
  </si>
  <si>
    <t>סוג הריהוט / ציוד</t>
  </si>
  <si>
    <t>תאור</t>
  </si>
  <si>
    <t>ארונית ליד המיטה</t>
  </si>
  <si>
    <t>וילון</t>
  </si>
  <si>
    <t>כלי מיטה ומגבות</t>
  </si>
  <si>
    <t>מיטת יחיד+ ארגז מצעים</t>
  </si>
  <si>
    <t>מזרן</t>
  </si>
  <si>
    <t>מנורת קריאה</t>
  </si>
  <si>
    <t>ריהוט וציוד לחדר שינה (לדירות בקהילה והן לבתים שיתופיים / הוסטלים)</t>
  </si>
  <si>
    <t>ארון</t>
  </si>
  <si>
    <t>שולחן כתיבה מגירות וכיסא</t>
  </si>
  <si>
    <t>מספר דיירים</t>
  </si>
  <si>
    <t>מספר דיירים בדירה</t>
  </si>
  <si>
    <t>מזגן 1 כ"ס</t>
  </si>
  <si>
    <t xml:space="preserve"> סה"כ עבור ריהוט וציוד לחדר שינה</t>
  </si>
  <si>
    <t>תיאור</t>
  </si>
  <si>
    <t>2 דלתות, מלמין / MDF</t>
  </si>
  <si>
    <t>4 סטים למיטה+ 4 מגבות + מגן מזרן + כרית + 2שמיכות</t>
  </si>
  <si>
    <t>רוחב 90-100 ס"מ, מלמין /MDF</t>
  </si>
  <si>
    <t>רוחב מינימלי 140 ס"מ</t>
  </si>
  <si>
    <t>חללים משותפים בדירה קהילתית</t>
  </si>
  <si>
    <t>עד 4</t>
  </si>
  <si>
    <t>מחירון והערות</t>
  </si>
  <si>
    <t>סוג הריהוט/ציוד</t>
  </si>
  <si>
    <t>עד 6</t>
  </si>
  <si>
    <t>מחיר בש"ח</t>
  </si>
  <si>
    <t>כמות</t>
  </si>
  <si>
    <t>עד 8</t>
  </si>
  <si>
    <t>עלות מקסימלית</t>
  </si>
  <si>
    <t>כלי בישול  אחסון הגשה וניקוי</t>
  </si>
  <si>
    <t>מיקרוגל</t>
  </si>
  <si>
    <t>עד 25 ליטר</t>
  </si>
  <si>
    <t>מעבד מזון</t>
  </si>
  <si>
    <t>נפח מיכל 1.5 ליטר</t>
  </si>
  <si>
    <t>600 ליטר</t>
  </si>
  <si>
    <t>700 ליטר</t>
  </si>
  <si>
    <t>פלטת חימום לשבת</t>
  </si>
  <si>
    <t>קומקום חשמלי</t>
  </si>
  <si>
    <t>תנור בישול ואפייה + כיריים גז</t>
  </si>
  <si>
    <t>מיחם חשמלי</t>
  </si>
  <si>
    <t>פינת אוכל</t>
  </si>
  <si>
    <t>שולחן + 4 כסאות</t>
  </si>
  <si>
    <t>שולחן + 6 כסאות</t>
  </si>
  <si>
    <t>שולחן + 8 כסאות</t>
  </si>
  <si>
    <t>שונות</t>
  </si>
  <si>
    <t>סה"כ מטבח</t>
  </si>
  <si>
    <t>סלון</t>
  </si>
  <si>
    <t xml:space="preserve">שידה לטלוויזיה </t>
  </si>
  <si>
    <t>D.V.D</t>
  </si>
  <si>
    <t>וילונות</t>
  </si>
  <si>
    <t>מערכת שמע</t>
  </si>
  <si>
    <t>מחשב + מדפסת + מסך + תוכנות ורשיון</t>
  </si>
  <si>
    <t>1+2+3</t>
  </si>
  <si>
    <t>1+2+3+3</t>
  </si>
  <si>
    <t>שולחן (קטן)</t>
  </si>
  <si>
    <t>מזנון/מדפים</t>
  </si>
  <si>
    <t>חפצי נוי לסלון</t>
  </si>
  <si>
    <t>סה"כ סלון</t>
  </si>
  <si>
    <t>מגהץ + קרש</t>
  </si>
  <si>
    <t>שואב אבק</t>
  </si>
  <si>
    <t>מכונת כביסה</t>
  </si>
  <si>
    <t>פתח קדמי, 6 ק"ג</t>
  </si>
  <si>
    <t>פתח קדמי, 7 ק"ג</t>
  </si>
  <si>
    <t xml:space="preserve">מתקנים ושירותים לאמבטיה </t>
  </si>
  <si>
    <t>כולל מראות, מחזיקי נייר טואלט, מתלים, פח לשירותים ומברשת, שטיחון אמבטיה ומשטח נגד החלקה</t>
  </si>
  <si>
    <t>ארגז כלי עבודה + סולם 4 שלבים</t>
  </si>
  <si>
    <t>ארון עזרה ראשונה קטן</t>
  </si>
  <si>
    <t>מטף 6 ק"ג</t>
  </si>
  <si>
    <t>תאורת חירום</t>
  </si>
  <si>
    <t>ציוד לשעת פנאי</t>
  </si>
  <si>
    <t>סה"כ ציוד נוסף</t>
  </si>
  <si>
    <t>סה"כ ריהוט וציוד נוסף (עבור לדירה בקהילה)</t>
  </si>
  <si>
    <t>כלי בישול אחסון הגשה וניקוי</t>
  </si>
  <si>
    <t>וילון מעכב בעירה</t>
  </si>
  <si>
    <t>ריהוט וציוד נוסף בבתים שיתופיים / הוסטלים</t>
  </si>
  <si>
    <t>עד 16</t>
  </si>
  <si>
    <t>עד 24</t>
  </si>
  <si>
    <t>סיווג לפי מיקום</t>
  </si>
  <si>
    <t>סלון מרכזי</t>
  </si>
  <si>
    <t>מטבח מרכזי</t>
  </si>
  <si>
    <t>כורסאות ישיבה</t>
  </si>
  <si>
    <t>אביזרי נוי סלון מרכזי</t>
  </si>
  <si>
    <t>מדיח כלים תעשייתי</t>
  </si>
  <si>
    <t>ארון עזרה ראשונה</t>
  </si>
  <si>
    <t>שואב אבק מקצועי</t>
  </si>
  <si>
    <t>אביזרי נוי ואמבטיה ליחידה</t>
  </si>
  <si>
    <t>הצללה</t>
  </si>
  <si>
    <t>סה"כ ציוד חצר</t>
  </si>
  <si>
    <t>מזגן 3 כ"ס</t>
  </si>
  <si>
    <t>לפי מטר עד המכסה</t>
  </si>
  <si>
    <t>שולחן אוכל</t>
  </si>
  <si>
    <t>2 סט: שולחן+8 כסאות</t>
  </si>
  <si>
    <t>3 סט: שולחן+8 כסאות</t>
  </si>
  <si>
    <t>2 סטים של 1+2+3+3</t>
  </si>
  <si>
    <t>3 סטים של 1+2+3+3</t>
  </si>
  <si>
    <t xml:space="preserve">מקרר </t>
  </si>
  <si>
    <t>מקרר</t>
  </si>
  <si>
    <t>3 ליטר</t>
  </si>
  <si>
    <t xml:space="preserve">מקפיא </t>
  </si>
  <si>
    <t>מקפיא</t>
  </si>
  <si>
    <t>מקרר תעשייתי ללא מקפיא 700 ליטר</t>
  </si>
  <si>
    <t>מקפיא בלבד 700 ליטר</t>
  </si>
  <si>
    <t>מקרר קטן לתרופות</t>
  </si>
  <si>
    <t>140 ליטר</t>
  </si>
  <si>
    <t xml:space="preserve">מקרר קטן לתרופות </t>
  </si>
  <si>
    <t xml:space="preserve">שואב אבק </t>
  </si>
  <si>
    <t>מייבש כביסה</t>
  </si>
  <si>
    <t xml:space="preserve">מייבש כביסה </t>
  </si>
  <si>
    <t xml:space="preserve">מכונת כביסה </t>
  </si>
  <si>
    <t>מכונת כביסה אחת תעשייתית</t>
  </si>
  <si>
    <t>מייבש כביסה אחד תעשייתי</t>
  </si>
  <si>
    <t>2 סטים</t>
  </si>
  <si>
    <t>3 סטים</t>
  </si>
  <si>
    <t>4 מטפים</t>
  </si>
  <si>
    <t>6 מטפים</t>
  </si>
  <si>
    <t>סט 1</t>
  </si>
  <si>
    <t>6 כורסאות</t>
  </si>
  <si>
    <t>9 כורסאות</t>
  </si>
  <si>
    <t>3 סטים של מחשב מדפסת מסך ואופיס</t>
  </si>
  <si>
    <t>5 סטים של מחשב מדפסת מסך ואופיס</t>
  </si>
  <si>
    <t>47 אינץ' לפחות</t>
  </si>
  <si>
    <t xml:space="preserve">מזגן </t>
  </si>
  <si>
    <t xml:space="preserve"> מזגן 1.7 כ"ס</t>
  </si>
  <si>
    <t>42 אינץ'</t>
  </si>
  <si>
    <t xml:space="preserve">טלוויזיה </t>
  </si>
  <si>
    <t xml:space="preserve"> מקס' 2 סטים</t>
  </si>
  <si>
    <t>ה מ ו ס ד    ל ב י ט ו ח    ל א ו  מ י</t>
  </si>
  <si>
    <t>קרנות הביטוח הלאומי</t>
  </si>
  <si>
    <t>הקרן לפיתוח שירותים לנכים</t>
  </si>
  <si>
    <t>התקן נותן מענה לצרכים הבסיסיים הנדרשים בסוגים השונים של דיור קהילתי ומאפשר רכישה של מוצרים אלו ברמה סבירה. יש לקחת בחשבון כי הצטיידות יכולה להיעשות בטווח רחב מאוד של עלויות, ואילו העלויות המצוינות בו באות לענות על סטנדרט אשר נמצא מתאים מבחינת איכות החומרים ויכולתם להישמר לאורך זמן.</t>
  </si>
  <si>
    <t>הקרן ממליצה בחום  להיעזר באנשי מקצוע מתחום עיצוב פנים בעת ציוד הדירות מתוך תפיסה מקצועית  כי עיצוב מזמין, אסתטי ובעל צביון ביתי ככל שניתן הוא חלק אינטגרלי מתהליך שיקומי באשר הוא.</t>
  </si>
  <si>
    <t xml:space="preserve"> אנו מקווים כי התקן המחודש יימצא כיעיל ונח לשימוש, כמו גם ככלי עבודה טוב במהלך רכישת הציוד.</t>
  </si>
  <si>
    <t>תשלום עבור מזגן לחדר לא לפי דייר! אם יש 2 דיירים בחדר יש להוריד עלות מזגן אחד</t>
  </si>
  <si>
    <t>חצר</t>
  </si>
  <si>
    <t>*  בהתאם לצרכים ובאישור ביטוח לאומי ניתן להמיר ו/או לאשר את מייבש הכביסה ומכונת הכביסה התעשייתיים במכונות רגילות.</t>
  </si>
  <si>
    <t>כמה דיירים יש בדירה?</t>
  </si>
  <si>
    <t>כמות מבוקשת</t>
  </si>
  <si>
    <t>תקציב מבוקש</t>
  </si>
  <si>
    <t>הערות</t>
  </si>
  <si>
    <t>סטייה מהתקן</t>
  </si>
  <si>
    <t>-</t>
  </si>
  <si>
    <t>תקציב ליחיד לחדר שינה</t>
  </si>
  <si>
    <t>מחיר ליחידה</t>
  </si>
  <si>
    <t>תקציב מומלץ לפי תקן</t>
  </si>
  <si>
    <t>תקציב מומלץ לפי מס' דיירים</t>
  </si>
  <si>
    <t>מטבח</t>
  </si>
  <si>
    <t>ציוד נוסף</t>
  </si>
  <si>
    <t>סה"כ</t>
  </si>
  <si>
    <t>קטגוריה</t>
  </si>
  <si>
    <t>מימון עצמי</t>
  </si>
  <si>
    <t xml:space="preserve">סכום מימון </t>
  </si>
  <si>
    <t>אחוז מימון</t>
  </si>
  <si>
    <t>גורם מממן</t>
  </si>
  <si>
    <t>עזרה ראשונה</t>
  </si>
  <si>
    <t>ציוד כללי</t>
  </si>
  <si>
    <t>ציוד חצר</t>
  </si>
  <si>
    <t>סה"כ חללים משותפים בדירה קהילתית</t>
  </si>
  <si>
    <t>בקשת הגוף</t>
  </si>
  <si>
    <t>תקן</t>
  </si>
  <si>
    <t>כמות מאושרת</t>
  </si>
  <si>
    <t>אישור הרכז</t>
  </si>
  <si>
    <t>תקציב מאושר</t>
  </si>
  <si>
    <t>הערות הרכז</t>
  </si>
  <si>
    <t>הערות הגוף</t>
  </si>
  <si>
    <t>ריהוט וציוד לחדר שינה</t>
  </si>
  <si>
    <t>מספר דיירים- נא למלא</t>
  </si>
  <si>
    <t>סכום</t>
  </si>
  <si>
    <t>תאריך הגשת הבקשה:</t>
  </si>
  <si>
    <t>שם הגוף המבקש:</t>
  </si>
  <si>
    <t>שם המסגרת:</t>
  </si>
  <si>
    <t>איש קשר:</t>
  </si>
  <si>
    <t>מייל איש קשר:</t>
  </si>
  <si>
    <t>ח.פ. הגוף המבקש:</t>
  </si>
  <si>
    <t>סיכום בקשה להצטיידות - דיור קהילתי</t>
  </si>
  <si>
    <t>סה"כ תקציב מבוקש</t>
  </si>
  <si>
    <t>מיועד לדירות עם מספר דיירים בין 9-24</t>
  </si>
  <si>
    <t>סה"כ חללים משותפים בבתים שיתופיים/הוסטלים</t>
  </si>
  <si>
    <t>דירוג אשכול סוציואקונומי:</t>
  </si>
  <si>
    <t>ריהוט וציוד לחדר שינה- לדירות בקהילה ולבתים שיתופיים / הוסטלים</t>
  </si>
  <si>
    <t>אחוז מימון מקסימלי לפי דירוג אשכול</t>
  </si>
  <si>
    <t>כמות לדייר</t>
  </si>
  <si>
    <t>המלצת הרכז</t>
  </si>
  <si>
    <t>כתובת הגוף המבקש</t>
  </si>
  <si>
    <t>כתובת המסגרת:</t>
  </si>
  <si>
    <t>אם מדובר על דירות שיתופיות והוסטלים, מעל 8 דיירים, יש למלא את הגליונות הבאים:</t>
  </si>
  <si>
    <t>נא לציין את כתובת הדירות:</t>
  </si>
  <si>
    <t>דירוג סוציואקונומי של הישוב: (לבחור)</t>
  </si>
  <si>
    <t>כמה דיירים יש בדירה? (נא למלא)</t>
  </si>
  <si>
    <t>עבור כל הדירות</t>
  </si>
  <si>
    <t>כמות מאושרת לדירה</t>
  </si>
  <si>
    <t>כמות תקן לדירה</t>
  </si>
  <si>
    <t>תקציב מבוקשת לדירה</t>
  </si>
  <si>
    <t>סלונים קטנים ומטבחונים כאופציה לבתים שיתופיים / הוסטלים</t>
  </si>
  <si>
    <t>מקרר 140 ליטר</t>
  </si>
  <si>
    <t>כלי אוכל וניקוי</t>
  </si>
  <si>
    <t>מטבחון</t>
  </si>
  <si>
    <t>שידה לטלויזיה</t>
  </si>
  <si>
    <t>טלויזיה 32 אינץ'</t>
  </si>
  <si>
    <t>מזגן 1.5 כ"ס</t>
  </si>
  <si>
    <t>מטבחון-אופציה</t>
  </si>
  <si>
    <t>סלון קטן-אופציה</t>
  </si>
  <si>
    <t>אחוז מימון מקסימלי-ביטוח לאומי</t>
  </si>
  <si>
    <t>גיליון הסיכום מתמלא אוטומטית.</t>
  </si>
  <si>
    <t>הגשת בקשה להצטיידות לפי תקן אינה מחייבת את הקרן לאישור הבקשה, סכום ואחוז הסיוע נתונים לשיקול החלטתה הבלעדי של הקרן. אחוז הסיוע המצויין הינו מקסימלי ביחס לדירוג סוציואקונומי של הישוב.</t>
  </si>
  <si>
    <t>(מתמלא אוטומטית)</t>
  </si>
  <si>
    <t>עבור כמה דירות תרצו סלונים קטנים ומטבחונים-נא למלא</t>
  </si>
  <si>
    <t>מאשר</t>
  </si>
  <si>
    <t xml:space="preserve">תקן ריהוט וציוד לדיור  קהילתי </t>
  </si>
  <si>
    <t xml:space="preserve">הקרן מעניקה סיוע למסגרות דיור מוגן קהילתי לאנשים עם צרכים מיוחדים לצורך הצטיידות. הזכות לדיור נאות הינה חלק מזכויות האדם, לה זכאים אנשים עם מוגבלות וללא מוגבלות כאחד. אנשים עם מוגבלות זקוקים, בחלקם, למעטפת טיפולית מסוגים שונים. עזרה כזו היא נגזרת של מסגרת הדיור בה ניתן להפעיל מערך טיפולי המותאם ליכולת התפקוד והעצמאות של אנשים עם מוגבלות.
רצף הפתרונות יכול לנוע מדירת לוויין בקצה הקל של המעטפת הטיפולית ועד לדיור בהוסטל בו ישנן תשומות טיפוליות במשך כל שעות היממה, לאורך כל השבוע. </t>
  </si>
  <si>
    <t xml:space="preserve">הסיוע בהצטיידות ניתן לבניית פלטפורמה שיקומית המאפשרת דיור ברמה גבוהה: דירות אסתטיות, מאובזרות היטב בכל הנדרש לחיים נורמטיביים עם דגש על רהיטים איכותיים ועיצוב פנים.
שיפור איכות הטיפול לדיירים ולצוות במסגרות המוקמות על יד הצטיידות מותאמת, פונקציונלית ואיכותית.
</t>
  </si>
  <si>
    <t>תקן זה, המתבסס על תקן קודם,  נבדק  על ידי יועץ כלכלי מטעמנו ועל ידי סגנית החשב במוסד: עודכנו עלויות הציוד, נוספו פריטים ונלקחו בחשבון הצרכים המשתנים של הדיירים ושינויים באופי מערכי הדיור בשנים האחרונות.</t>
  </si>
  <si>
    <t>התקן גמיש ומודולרי כמו כן ניתן לבצע בו המרות בתנאי שאלו יאושרו בוועדת היגוי.</t>
  </si>
  <si>
    <t xml:space="preserve"> התקן נכתב בפורמט אקסל על מנת שיהווה כלי עבודה עבורכם לתמחורים בעת רכישת הציוד. </t>
  </si>
  <si>
    <t xml:space="preserve"> עלויות התקן חושבו על פי מספר דיירים בדירה.</t>
  </si>
  <si>
    <t>בתקן הוכנסו רכיבים מסוימים הבאים לענות על צרכים של אוכלוסיות ייעודיות: אוכלוסייה מזדקנת, אוכלוסיית אנשים אי שקטים או אנשים עם אוטיזם בתפקוד נמוך הזקוקים לפרטי ציוד עמידים במיוחד.</t>
  </si>
  <si>
    <t xml:space="preserve">סיוע הקרן בהצטיידות יינתן פעם אחת לכל דייר. הקרן איננה מחדשת ציוד.    </t>
  </si>
  <si>
    <t>שאלון למילוי ע"י הגוף:</t>
  </si>
  <si>
    <t xml:space="preserve"> סה"כ עבור ריהוט וציוד לחדר שינה כולל מע"מ</t>
  </si>
  <si>
    <t>סה"כ מטבח כולל מע"מ</t>
  </si>
  <si>
    <t>סה"כ סלון כולל מע"מ</t>
  </si>
  <si>
    <t>סה"כ ציוד נוסף כולל מע"מ</t>
  </si>
  <si>
    <t>סה"כ סלון מרכזי כולל מע"מ</t>
  </si>
  <si>
    <t>סה"כ מטבח מרכזי כולל מע"מ</t>
  </si>
  <si>
    <t>סה"כ עזרה ראשונה כולל מע"מ</t>
  </si>
  <si>
    <t>סה"כ ציוד כללי כולל מע"מ</t>
  </si>
  <si>
    <t>סה"כ ציוד חצר כולל מע"מ</t>
  </si>
  <si>
    <t>סה"כ מטבחון כולל מע"מ</t>
  </si>
  <si>
    <t>סה"כ סלון קטן כולל מע"מ</t>
  </si>
  <si>
    <t>סה"כ בקשה כולל מע"מ</t>
  </si>
  <si>
    <t>חובה למלא את גיליון "שאלון למילוי הגוף-חובה", כל התקן מקושר בנוסחאות שתלויות בגיליון זה.</t>
  </si>
  <si>
    <t>נא למלא כמות מבוקשת לפי הצורך בפועל, ולא אוטומטית לפי התקן (התקן הוא המקסימום).</t>
  </si>
  <si>
    <t>עבור כמה דירות של עד 6 דיירים  מוגשת הבקשה?</t>
  </si>
  <si>
    <t>עבור כמה דירות של עד 8 דיירים מוגשת הבקשה?</t>
  </si>
  <si>
    <t>עבור כמה דירות של מעל 9 דיירים מוגשת הבקשה?</t>
  </si>
  <si>
    <t xml:space="preserve">מיועד לדירות עם מקסימום 6 דיירים </t>
  </si>
  <si>
    <t>חללים משותפים בדירה קהילתית- עד 6 דיירים</t>
  </si>
  <si>
    <t>מיועד לדירות עם מספר דיירים בין 6-8</t>
  </si>
  <si>
    <t>תוכן ענינים תקן</t>
  </si>
  <si>
    <t>שאלון למילוי הגוף- חובה</t>
  </si>
  <si>
    <t>חללים משותפים בדירה קהילתית- עד 6 דיירים בדירה</t>
  </si>
  <si>
    <t>חללים משותפים בדירה קהילתית- בין 6-8 דיירים בדירה</t>
  </si>
  <si>
    <t>ריהוט וציוד נוסף בבתים שיתופיים / הוסטלים בין 9-24 דיירים</t>
  </si>
  <si>
    <t>סיכום</t>
  </si>
  <si>
    <t>אם מדובר על דירות עד 6 דיירים לדירה יש למלא את הגליונות הבאים:</t>
  </si>
  <si>
    <t>אם מדובר על דירות בין 6-8 דיירים לדירה יש למלא את הגליונות הבאים:</t>
  </si>
  <si>
    <t>דירה עד 6 דיירים</t>
  </si>
  <si>
    <t>דירה עד 8 דיירים</t>
  </si>
  <si>
    <t>דירה מעל 9 דיירים</t>
  </si>
  <si>
    <t>ריהוט וציוד נוסף בבתים שיתופיים / הוסטלים- מעל 9 דיירים</t>
  </si>
  <si>
    <t xml:space="preserve">חללים משותפים בדירה קהילתית- עד 8 דיירים </t>
  </si>
  <si>
    <t>כמות מאושרת לכל הדירות</t>
  </si>
  <si>
    <t>סה"כ לכל הדירה</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</si>
</sst>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quot;₪&quot;\ #,##0"/>
    <numFmt numFmtId="165" formatCode="0.000"/>
    <numFmt numFmtId="166" formatCode="_ * #,##0_ ;_ * \-#,##0_ ;_ * &quot;-&quot;??_ ;_ @_ "/>
    <numFmt numFmtId="167" formatCode="&quot;₪&quot;\ #,##0.00"/>
    <numFmt numFmtId="168" formatCode="0.0%"/>
  </numFmts>
  <fonts count="42">
    <font>
      <sz val="11"/>
      <color theme="1"/>
      <name val="Arial"/>
      <family val="2"/>
      <charset val="177"/>
      <scheme val="minor"/>
    </font>
    <font>
      <b/>
      <sz val="11"/>
      <color theme="1"/>
      <name val="Arial"/>
      <family val="2"/>
      <scheme val="minor"/>
    </font>
    <font>
      <sz val="10"/>
      <color theme="1"/>
      <name val="Times New Roman"/>
      <family val="1"/>
    </font>
    <font>
      <b/>
      <u/>
      <sz val="11"/>
      <color theme="1"/>
      <name val="Arial"/>
      <family val="2"/>
      <scheme val="minor"/>
    </font>
    <font>
      <sz val="10"/>
      <color theme="1"/>
      <name val="David"/>
      <family val="2"/>
      <charset val="177"/>
    </font>
    <font>
      <b/>
      <sz val="10"/>
      <color theme="1"/>
      <name val="David"/>
      <family val="2"/>
      <charset val="177"/>
    </font>
    <font>
      <b/>
      <sz val="10"/>
      <color theme="1"/>
      <name val="Arial"/>
      <family val="2"/>
      <scheme val="minor"/>
    </font>
    <font>
      <b/>
      <sz val="10"/>
      <color rgb="FF000000"/>
      <name val="David"/>
      <family val="2"/>
      <charset val="177"/>
    </font>
    <font>
      <b/>
      <sz val="11"/>
      <color theme="1"/>
      <name val="David"/>
      <family val="2"/>
    </font>
    <font>
      <b/>
      <sz val="12"/>
      <color theme="1"/>
      <name val="David"/>
      <family val="2"/>
    </font>
    <font>
      <sz val="8"/>
      <color theme="1"/>
      <name val="David"/>
      <family val="2"/>
      <charset val="177"/>
    </font>
    <font>
      <u/>
      <sz val="11"/>
      <color theme="10"/>
      <name val="Arial"/>
      <family val="2"/>
      <charset val="177"/>
    </font>
    <font>
      <b/>
      <sz val="20"/>
      <color theme="1"/>
      <name val="Arial"/>
      <family val="2"/>
      <scheme val="minor"/>
    </font>
    <font>
      <b/>
      <sz val="18"/>
      <color theme="1"/>
      <name val="Arial"/>
      <family val="2"/>
      <scheme val="minor"/>
    </font>
    <font>
      <b/>
      <sz val="12"/>
      <color theme="1"/>
      <name val="Arial"/>
      <family val="2"/>
      <scheme val="minor"/>
    </font>
    <font>
      <b/>
      <u/>
      <sz val="16"/>
      <color theme="1"/>
      <name val="Arial"/>
      <family val="2"/>
      <scheme val="minor"/>
    </font>
    <font>
      <sz val="11"/>
      <color theme="1"/>
      <name val="Arial"/>
      <family val="2"/>
      <charset val="177"/>
      <scheme val="minor"/>
    </font>
    <font>
      <b/>
      <sz val="10"/>
      <color theme="1"/>
      <name val="David"/>
      <family val="2"/>
    </font>
    <font>
      <b/>
      <sz val="14"/>
      <color theme="1"/>
      <name val="David"/>
      <family val="2"/>
    </font>
    <font>
      <sz val="14"/>
      <color theme="1"/>
      <name val="David"/>
      <family val="2"/>
    </font>
    <font>
      <b/>
      <sz val="16"/>
      <color theme="1"/>
      <name val="David"/>
      <family val="2"/>
    </font>
    <font>
      <u/>
      <sz val="11"/>
      <color theme="1"/>
      <name val="David"/>
      <family val="2"/>
    </font>
    <font>
      <sz val="11"/>
      <color theme="1"/>
      <name val="David"/>
      <family val="2"/>
    </font>
    <font>
      <b/>
      <u/>
      <sz val="11"/>
      <color theme="1"/>
      <name val="David"/>
      <family val="2"/>
    </font>
    <font>
      <u/>
      <sz val="11"/>
      <color theme="5" tint="-0.249977111117893"/>
      <name val="David"/>
      <family val="2"/>
    </font>
    <font>
      <sz val="22"/>
      <color theme="1"/>
      <name val="David"/>
      <family val="2"/>
    </font>
    <font>
      <sz val="16"/>
      <color theme="1"/>
      <name val="David"/>
      <family val="2"/>
    </font>
    <font>
      <sz val="12"/>
      <color theme="1"/>
      <name val="Arial"/>
      <family val="2"/>
      <charset val="177"/>
      <scheme val="minor"/>
    </font>
    <font>
      <sz val="18"/>
      <color theme="1"/>
      <name val="David"/>
      <family val="2"/>
    </font>
    <font>
      <b/>
      <sz val="22"/>
      <color theme="1"/>
      <name val="David"/>
      <family val="2"/>
      <charset val="177"/>
    </font>
    <font>
      <b/>
      <u/>
      <sz val="22"/>
      <name val="David"/>
      <family val="2"/>
    </font>
    <font>
      <b/>
      <sz val="14"/>
      <color theme="1"/>
      <name val="David"/>
      <family val="2"/>
      <charset val="177"/>
    </font>
    <font>
      <b/>
      <sz val="11"/>
      <color theme="1"/>
      <name val="Arial"/>
      <family val="2"/>
      <charset val="177"/>
      <scheme val="minor"/>
    </font>
    <font>
      <sz val="12"/>
      <color theme="1"/>
      <name val="Arial"/>
      <family val="2"/>
      <scheme val="minor"/>
    </font>
    <font>
      <sz val="11"/>
      <color theme="1"/>
      <name val="Arial"/>
      <family val="2"/>
      <scheme val="minor"/>
    </font>
    <font>
      <sz val="10"/>
      <color theme="1"/>
      <name val="Arial"/>
      <family val="2"/>
      <charset val="177"/>
      <scheme val="minor"/>
    </font>
    <font>
      <b/>
      <sz val="16"/>
      <color theme="1"/>
      <name val="David"/>
      <family val="2"/>
      <charset val="177"/>
    </font>
    <font>
      <u/>
      <sz val="12"/>
      <color theme="1"/>
      <name val="Arial"/>
      <family val="2"/>
      <scheme val="minor"/>
    </font>
    <font>
      <sz val="16"/>
      <name val="David"/>
      <family val="2"/>
    </font>
    <font>
      <b/>
      <sz val="10.5"/>
      <color theme="1"/>
      <name val="Arial"/>
      <family val="2"/>
      <scheme val="minor"/>
    </font>
    <font>
      <b/>
      <u/>
      <sz val="14"/>
      <color theme="1"/>
      <name val="Arial"/>
      <family val="2"/>
      <scheme val="minor"/>
    </font>
    <font>
      <b/>
      <sz val="14"/>
      <color theme="1"/>
      <name val="Arial"/>
      <family val="2"/>
      <scheme val="minor"/>
    </font>
  </fonts>
  <fills count="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1" fillId="0" borderId="0" applyNumberFormat="0" applyFill="0" applyBorder="0" applyAlignment="0" applyProtection="0">
      <alignment vertical="top"/>
      <protection locked="0"/>
    </xf>
    <xf numFmtId="43" fontId="16" fillId="0" borderId="0" applyFont="0" applyFill="0" applyBorder="0" applyAlignment="0" applyProtection="0"/>
  </cellStyleXfs>
  <cellXfs count="304">
    <xf numFmtId="0" fontId="0" fillId="0" borderId="0" xfId="0"/>
    <xf numFmtId="0" fontId="1" fillId="0" borderId="0" xfId="0" applyFont="1"/>
    <xf numFmtId="0" fontId="0" fillId="0" borderId="1" xfId="0" applyBorder="1"/>
    <xf numFmtId="0" fontId="1" fillId="0" borderId="0" xfId="0" applyFont="1" applyBorder="1"/>
    <xf numFmtId="0" fontId="0" fillId="0" borderId="1" xfId="0" applyFill="1" applyBorder="1"/>
    <xf numFmtId="0" fontId="4" fillId="2" borderId="1" xfId="0" applyFont="1" applyFill="1" applyBorder="1" applyAlignment="1">
      <alignment horizontal="center" vertical="center" wrapText="1" readingOrder="2"/>
    </xf>
    <xf numFmtId="0" fontId="4" fillId="2" borderId="1" xfId="0" applyFont="1" applyFill="1" applyBorder="1" applyAlignment="1">
      <alignment horizontal="center" wrapText="1" readingOrder="2"/>
    </xf>
    <xf numFmtId="164" fontId="4" fillId="2" borderId="1" xfId="0" applyNumberFormat="1" applyFont="1" applyFill="1" applyBorder="1" applyAlignment="1">
      <alignment horizontal="center" vertical="center" wrapText="1" readingOrder="1"/>
    </xf>
    <xf numFmtId="1" fontId="4" fillId="2" borderId="1" xfId="0" applyNumberFormat="1" applyFont="1" applyFill="1" applyBorder="1" applyAlignment="1">
      <alignment horizontal="center" vertical="center" wrapText="1" readingOrder="1"/>
    </xf>
    <xf numFmtId="0" fontId="5" fillId="4" borderId="1" xfId="0" applyFont="1" applyFill="1" applyBorder="1" applyAlignment="1">
      <alignment horizontal="right" wrapText="1" readingOrder="2"/>
    </xf>
    <xf numFmtId="164" fontId="5" fillId="4" borderId="1" xfId="0" applyNumberFormat="1" applyFont="1" applyFill="1" applyBorder="1" applyAlignment="1">
      <alignment horizontal="center" vertical="center" wrapText="1" readingOrder="1"/>
    </xf>
    <xf numFmtId="1" fontId="5" fillId="4" borderId="1" xfId="0" applyNumberFormat="1" applyFont="1" applyFill="1" applyBorder="1" applyAlignment="1">
      <alignment horizontal="center" vertical="center" wrapText="1" readingOrder="1"/>
    </xf>
    <xf numFmtId="0" fontId="5" fillId="2" borderId="1" xfId="0" applyFont="1" applyFill="1" applyBorder="1" applyAlignment="1">
      <alignment wrapText="1" readingOrder="2"/>
    </xf>
    <xf numFmtId="1" fontId="5" fillId="2" borderId="1" xfId="0" applyNumberFormat="1" applyFont="1" applyFill="1" applyBorder="1" applyAlignment="1">
      <alignment wrapText="1" readingOrder="2"/>
    </xf>
    <xf numFmtId="0" fontId="4" fillId="0" borderId="1" xfId="0" applyFont="1" applyFill="1" applyBorder="1" applyAlignment="1">
      <alignment horizontal="center" vertical="center" wrapText="1" readingOrder="2"/>
    </xf>
    <xf numFmtId="164" fontId="4" fillId="0" borderId="1" xfId="0" applyNumberFormat="1" applyFont="1" applyFill="1" applyBorder="1" applyAlignment="1">
      <alignment horizontal="center" vertical="center" wrapText="1" readingOrder="1"/>
    </xf>
    <xf numFmtId="1" fontId="4" fillId="0" borderId="1" xfId="0" applyNumberFormat="1" applyFont="1" applyFill="1" applyBorder="1" applyAlignment="1">
      <alignment horizontal="center" vertical="center" wrapText="1" readingOrder="1"/>
    </xf>
    <xf numFmtId="49" fontId="4" fillId="0" borderId="1" xfId="0" applyNumberFormat="1" applyFont="1" applyFill="1" applyBorder="1" applyAlignment="1">
      <alignment horizontal="center" vertical="center" wrapText="1" readingOrder="2"/>
    </xf>
    <xf numFmtId="0" fontId="7" fillId="4" borderId="1" xfId="0" applyFont="1" applyFill="1" applyBorder="1" applyAlignment="1">
      <alignment horizontal="center" wrapText="1" readingOrder="2"/>
    </xf>
    <xf numFmtId="164" fontId="7" fillId="4" borderId="1" xfId="0" applyNumberFormat="1" applyFont="1" applyFill="1" applyBorder="1" applyAlignment="1">
      <alignment horizontal="center" vertical="center" wrapText="1" readingOrder="1"/>
    </xf>
    <xf numFmtId="1" fontId="7" fillId="4" borderId="1" xfId="0" applyNumberFormat="1" applyFont="1" applyFill="1" applyBorder="1" applyAlignment="1">
      <alignment horizontal="center" vertical="center" wrapText="1" readingOrder="1"/>
    </xf>
    <xf numFmtId="0" fontId="10" fillId="2" borderId="1" xfId="0" applyFont="1" applyFill="1" applyBorder="1" applyAlignment="1">
      <alignment horizontal="center" vertical="center" wrapText="1" readingOrder="2"/>
    </xf>
    <xf numFmtId="0" fontId="10" fillId="2" borderId="1" xfId="0" applyFont="1" applyFill="1" applyBorder="1" applyAlignment="1">
      <alignment horizontal="center" wrapText="1" readingOrder="2"/>
    </xf>
    <xf numFmtId="0" fontId="5" fillId="5" borderId="1" xfId="0" applyFont="1" applyFill="1" applyBorder="1" applyAlignment="1">
      <alignment horizontal="center" vertical="center" wrapText="1" readingOrder="2"/>
    </xf>
    <xf numFmtId="0" fontId="5" fillId="5" borderId="3" xfId="0" applyFont="1" applyFill="1" applyBorder="1" applyAlignment="1">
      <alignment vertical="center" wrapText="1" readingOrder="2"/>
    </xf>
    <xf numFmtId="0" fontId="5" fillId="5" borderId="2" xfId="0" applyFont="1" applyFill="1" applyBorder="1" applyAlignment="1">
      <alignment vertical="center" wrapText="1" readingOrder="2"/>
    </xf>
    <xf numFmtId="0" fontId="5" fillId="5" borderId="6" xfId="0" applyFont="1" applyFill="1" applyBorder="1" applyAlignment="1">
      <alignment horizontal="center" vertical="center" wrapText="1" readingOrder="2"/>
    </xf>
    <xf numFmtId="0" fontId="4" fillId="5" borderId="2" xfId="0" applyFont="1" applyFill="1" applyBorder="1" applyAlignment="1">
      <alignment horizontal="center" vertical="center" wrapText="1" readingOrder="2"/>
    </xf>
    <xf numFmtId="164" fontId="4" fillId="2" borderId="6" xfId="0" applyNumberFormat="1" applyFont="1" applyFill="1" applyBorder="1" applyAlignment="1">
      <alignment horizontal="center" vertical="center" wrapText="1" readingOrder="1"/>
    </xf>
    <xf numFmtId="0" fontId="4" fillId="5" borderId="2" xfId="0" applyFont="1" applyFill="1" applyBorder="1" applyAlignment="1">
      <alignment horizontal="right" vertical="center" wrapText="1" readingOrder="2"/>
    </xf>
    <xf numFmtId="0" fontId="5" fillId="4" borderId="2" xfId="0" applyFont="1" applyFill="1" applyBorder="1" applyAlignment="1">
      <alignment horizontal="right" vertical="center" wrapText="1" readingOrder="2"/>
    </xf>
    <xf numFmtId="0" fontId="5" fillId="2" borderId="2" xfId="0" applyFont="1" applyFill="1" applyBorder="1" applyAlignment="1">
      <alignment wrapText="1" readingOrder="2"/>
    </xf>
    <xf numFmtId="0" fontId="5" fillId="2" borderId="6" xfId="0" applyFont="1" applyFill="1" applyBorder="1" applyAlignment="1">
      <alignment wrapText="1" readingOrder="2"/>
    </xf>
    <xf numFmtId="0" fontId="2" fillId="5" borderId="2" xfId="0" applyFont="1" applyFill="1" applyBorder="1" applyAlignment="1">
      <alignment horizontal="right" vertical="center" wrapText="1" readingOrder="2"/>
    </xf>
    <xf numFmtId="0" fontId="4" fillId="5" borderId="2" xfId="0" applyFont="1" applyFill="1" applyBorder="1" applyAlignment="1">
      <alignment vertical="center" wrapText="1" readingOrder="2"/>
    </xf>
    <xf numFmtId="0" fontId="5" fillId="4" borderId="2" xfId="0" applyFont="1" applyFill="1" applyBorder="1" applyAlignment="1">
      <alignment vertical="center" wrapText="1" readingOrder="2"/>
    </xf>
    <xf numFmtId="0" fontId="4" fillId="5" borderId="2" xfId="0" applyFont="1" applyFill="1" applyBorder="1" applyAlignment="1">
      <alignment horizontal="right" wrapText="1" readingOrder="2"/>
    </xf>
    <xf numFmtId="0" fontId="7" fillId="4" borderId="2" xfId="0" applyFont="1" applyFill="1" applyBorder="1" applyAlignment="1">
      <alignment horizontal="right" vertical="center" wrapText="1" readingOrder="2"/>
    </xf>
    <xf numFmtId="0" fontId="0" fillId="0" borderId="0" xfId="0" applyBorder="1"/>
    <xf numFmtId="0" fontId="0" fillId="0" borderId="0" xfId="0" applyFill="1" applyBorder="1"/>
    <xf numFmtId="0" fontId="7" fillId="6" borderId="7" xfId="0" applyFont="1" applyFill="1" applyBorder="1" applyAlignment="1">
      <alignment vertical="center" wrapText="1" readingOrder="2"/>
    </xf>
    <xf numFmtId="0" fontId="7" fillId="6" borderId="8" xfId="0" applyFont="1" applyFill="1" applyBorder="1" applyAlignment="1">
      <alignment vertical="center" wrapText="1" readingOrder="2"/>
    </xf>
    <xf numFmtId="164" fontId="7" fillId="6" borderId="8" xfId="0" applyNumberFormat="1" applyFont="1" applyFill="1" applyBorder="1" applyAlignment="1">
      <alignment horizontal="center" vertical="center" wrapText="1" readingOrder="1"/>
    </xf>
    <xf numFmtId="1" fontId="7" fillId="6" borderId="8" xfId="0" applyNumberFormat="1" applyFont="1" applyFill="1" applyBorder="1" applyAlignment="1">
      <alignment horizontal="center" vertical="center" wrapText="1" readingOrder="1"/>
    </xf>
    <xf numFmtId="0" fontId="7" fillId="6" borderId="8" xfId="0" applyFont="1" applyFill="1" applyBorder="1" applyAlignment="1">
      <alignment horizontal="right" wrapText="1" readingOrder="2"/>
    </xf>
    <xf numFmtId="0" fontId="17" fillId="0" borderId="0" xfId="0" applyFont="1" applyFill="1" applyBorder="1" applyAlignment="1">
      <alignment readingOrder="2"/>
    </xf>
    <xf numFmtId="164" fontId="5" fillId="4" borderId="6" xfId="0" applyNumberFormat="1" applyFont="1" applyFill="1" applyBorder="1" applyAlignment="1">
      <alignment horizontal="center" vertical="center" wrapText="1" readingOrder="1"/>
    </xf>
    <xf numFmtId="164" fontId="7" fillId="4" borderId="6" xfId="0" applyNumberFormat="1" applyFont="1" applyFill="1" applyBorder="1" applyAlignment="1">
      <alignment horizontal="center" vertical="center" wrapText="1" readingOrder="1"/>
    </xf>
    <xf numFmtId="164" fontId="7" fillId="6" borderId="9" xfId="0" applyNumberFormat="1" applyFont="1" applyFill="1" applyBorder="1" applyAlignment="1">
      <alignment horizontal="center" vertical="center" wrapText="1" readingOrder="1"/>
    </xf>
    <xf numFmtId="0" fontId="21" fillId="0" borderId="0" xfId="0" applyFont="1" applyProtection="1">
      <protection locked="0"/>
    </xf>
    <xf numFmtId="0" fontId="22" fillId="0" borderId="0" xfId="0" applyFont="1" applyProtection="1">
      <protection locked="0"/>
    </xf>
    <xf numFmtId="0" fontId="22" fillId="0" borderId="0" xfId="0" applyFont="1" applyFill="1" applyBorder="1" applyAlignment="1" applyProtection="1">
      <protection locked="0"/>
    </xf>
    <xf numFmtId="0" fontId="0" fillId="0" borderId="0" xfId="0" applyProtection="1">
      <protection locked="0"/>
    </xf>
    <xf numFmtId="0" fontId="26" fillId="0" borderId="0" xfId="0" applyFont="1" applyBorder="1" applyAlignment="1" applyProtection="1">
      <alignment horizontal="center"/>
      <protection locked="0"/>
    </xf>
    <xf numFmtId="0" fontId="22" fillId="0" borderId="0" xfId="0" applyFont="1" applyFill="1" applyProtection="1">
      <protection locked="0"/>
    </xf>
    <xf numFmtId="0" fontId="0" fillId="0" borderId="0" xfId="0" applyFill="1" applyProtection="1">
      <protection locked="0"/>
    </xf>
    <xf numFmtId="0" fontId="23" fillId="0" borderId="0" xfId="0" applyFont="1" applyProtection="1">
      <protection locked="0"/>
    </xf>
    <xf numFmtId="0" fontId="8" fillId="0" borderId="0" xfId="0" applyFont="1" applyFill="1" applyBorder="1" applyAlignment="1" applyProtection="1">
      <protection locked="0"/>
    </xf>
    <xf numFmtId="164" fontId="22" fillId="0" borderId="0" xfId="0" applyNumberFormat="1" applyFont="1" applyProtection="1">
      <protection locked="0"/>
    </xf>
    <xf numFmtId="165" fontId="22" fillId="0" borderId="0" xfId="0" applyNumberFormat="1" applyFont="1" applyProtection="1">
      <protection locked="0"/>
    </xf>
    <xf numFmtId="0" fontId="19" fillId="3"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readingOrder="2"/>
      <protection locked="0"/>
    </xf>
    <xf numFmtId="0" fontId="19" fillId="0" borderId="1" xfId="0" applyFont="1" applyBorder="1" applyProtection="1">
      <protection locked="0"/>
    </xf>
    <xf numFmtId="164" fontId="19" fillId="0" borderId="1" xfId="0" applyNumberFormat="1" applyFont="1" applyBorder="1" applyProtection="1">
      <protection locked="0"/>
    </xf>
    <xf numFmtId="0" fontId="19" fillId="0" borderId="1" xfId="0" applyFont="1" applyFill="1" applyBorder="1" applyProtection="1">
      <protection locked="0"/>
    </xf>
    <xf numFmtId="0" fontId="19" fillId="0" borderId="1" xfId="0" applyFont="1" applyBorder="1" applyAlignment="1" applyProtection="1">
      <alignment wrapText="1" readingOrder="2"/>
      <protection locked="0"/>
    </xf>
    <xf numFmtId="0" fontId="19" fillId="0" borderId="1" xfId="0" applyFont="1" applyBorder="1" applyAlignment="1" applyProtection="1">
      <alignment horizontal="center" wrapText="1"/>
      <protection locked="0"/>
    </xf>
    <xf numFmtId="0" fontId="19" fillId="0" borderId="1" xfId="0" applyFont="1" applyBorder="1" applyAlignment="1" applyProtection="1">
      <alignment wrapText="1"/>
      <protection locked="0"/>
    </xf>
    <xf numFmtId="164" fontId="20" fillId="6" borderId="1" xfId="0" applyNumberFormat="1" applyFont="1" applyFill="1" applyBorder="1" applyProtection="1">
      <protection locked="0"/>
    </xf>
    <xf numFmtId="0" fontId="19" fillId="6" borderId="1" xfId="0" applyFont="1" applyFill="1" applyBorder="1" applyAlignment="1" applyProtection="1">
      <alignment horizontal="center"/>
      <protection locked="0"/>
    </xf>
    <xf numFmtId="0" fontId="0" fillId="0" borderId="0" xfId="0" applyBorder="1" applyProtection="1">
      <protection locked="0"/>
    </xf>
    <xf numFmtId="0" fontId="0" fillId="0" borderId="0" xfId="0" applyFill="1" applyBorder="1" applyProtection="1">
      <protection locked="0"/>
    </xf>
    <xf numFmtId="164" fontId="19" fillId="0" borderId="1" xfId="0" applyNumberFormat="1" applyFont="1" applyBorder="1" applyProtection="1"/>
    <xf numFmtId="9" fontId="19" fillId="0" borderId="1" xfId="0" applyNumberFormat="1" applyFont="1" applyBorder="1" applyProtection="1"/>
    <xf numFmtId="164" fontId="20" fillId="6" borderId="1" xfId="0" applyNumberFormat="1" applyFont="1" applyFill="1" applyBorder="1" applyProtection="1"/>
    <xf numFmtId="0" fontId="19" fillId="2" borderId="1" xfId="0" applyFont="1" applyFill="1" applyBorder="1" applyAlignment="1" applyProtection="1">
      <alignment horizontal="center" vertical="center" wrapText="1" readingOrder="2"/>
    </xf>
    <xf numFmtId="0" fontId="19" fillId="6" borderId="1" xfId="0" applyFont="1" applyFill="1" applyBorder="1" applyProtection="1"/>
    <xf numFmtId="164" fontId="19" fillId="2" borderId="1" xfId="0" applyNumberFormat="1" applyFont="1" applyFill="1" applyBorder="1" applyAlignment="1" applyProtection="1">
      <alignment horizontal="center" vertical="center" wrapText="1" readingOrder="2"/>
    </xf>
    <xf numFmtId="164" fontId="18" fillId="6" borderId="1" xfId="0" applyNumberFormat="1" applyFont="1" applyFill="1" applyBorder="1" applyAlignment="1" applyProtection="1">
      <alignment horizontal="center"/>
    </xf>
    <xf numFmtId="164" fontId="19" fillId="6" borderId="1" xfId="0" applyNumberFormat="1" applyFont="1" applyFill="1" applyBorder="1" applyProtection="1"/>
    <xf numFmtId="166" fontId="19" fillId="6" borderId="1" xfId="2" applyNumberFormat="1" applyFont="1" applyFill="1" applyBorder="1" applyAlignment="1" applyProtection="1">
      <alignment horizontal="center"/>
      <protection locked="0"/>
    </xf>
    <xf numFmtId="166" fontId="20" fillId="6" borderId="1" xfId="2" applyNumberFormat="1" applyFont="1" applyFill="1" applyBorder="1" applyProtection="1">
      <protection locked="0"/>
    </xf>
    <xf numFmtId="0" fontId="22" fillId="0" borderId="0" xfId="0" applyFont="1" applyBorder="1" applyProtection="1">
      <protection locked="0"/>
    </xf>
    <xf numFmtId="0" fontId="9" fillId="2" borderId="0" xfId="0" applyFont="1" applyFill="1" applyBorder="1" applyAlignment="1" applyProtection="1">
      <alignment horizontal="right" readingOrder="2"/>
      <protection locked="0"/>
    </xf>
    <xf numFmtId="0" fontId="19" fillId="2" borderId="1" xfId="0" applyNumberFormat="1" applyFont="1" applyFill="1" applyBorder="1" applyAlignment="1" applyProtection="1">
      <alignment horizontal="center" vertical="center" wrapText="1" readingOrder="2"/>
    </xf>
    <xf numFmtId="0" fontId="25" fillId="0" borderId="0" xfId="0" applyFont="1" applyFill="1" applyProtection="1">
      <protection locked="0"/>
    </xf>
    <xf numFmtId="0" fontId="30" fillId="0" borderId="0" xfId="0" applyFont="1" applyAlignment="1" applyProtection="1">
      <alignment horizontal="right"/>
      <protection locked="0"/>
    </xf>
    <xf numFmtId="0" fontId="30" fillId="0" borderId="0" xfId="0" applyFont="1" applyProtection="1">
      <protection locked="0"/>
    </xf>
    <xf numFmtId="0" fontId="22" fillId="0" borderId="11" xfId="0" applyFont="1" applyFill="1" applyBorder="1" applyProtection="1">
      <protection locked="0"/>
    </xf>
    <xf numFmtId="0" fontId="0" fillId="0" borderId="11" xfId="0" applyFill="1" applyBorder="1" applyProtection="1">
      <protection locked="0"/>
    </xf>
    <xf numFmtId="164" fontId="19" fillId="0" borderId="6" xfId="0" applyNumberFormat="1" applyFont="1" applyBorder="1" applyProtection="1">
      <protection locked="0"/>
    </xf>
    <xf numFmtId="0" fontId="19" fillId="0" borderId="6" xfId="0" applyFont="1" applyFill="1" applyBorder="1" applyProtection="1">
      <protection locked="0"/>
    </xf>
    <xf numFmtId="164" fontId="18" fillId="6" borderId="8" xfId="0" applyNumberFormat="1" applyFont="1" applyFill="1" applyBorder="1" applyAlignment="1" applyProtection="1">
      <alignment horizontal="center"/>
    </xf>
    <xf numFmtId="0" fontId="31" fillId="6" borderId="1" xfId="0" applyFont="1" applyFill="1" applyBorder="1" applyProtection="1">
      <protection locked="0"/>
    </xf>
    <xf numFmtId="166" fontId="19" fillId="0" borderId="1" xfId="2" applyNumberFormat="1" applyFont="1" applyFill="1" applyBorder="1" applyProtection="1">
      <protection locked="0"/>
    </xf>
    <xf numFmtId="166" fontId="19" fillId="8" borderId="1" xfId="2" applyNumberFormat="1" applyFont="1" applyFill="1" applyBorder="1" applyProtection="1">
      <protection locked="0"/>
    </xf>
    <xf numFmtId="0" fontId="26" fillId="8" borderId="18" xfId="0" applyFont="1" applyFill="1" applyBorder="1" applyProtection="1">
      <protection locked="0"/>
    </xf>
    <xf numFmtId="1" fontId="19" fillId="8" borderId="1" xfId="0" applyNumberFormat="1" applyFont="1" applyFill="1" applyBorder="1" applyProtection="1">
      <protection locked="0"/>
    </xf>
    <xf numFmtId="0" fontId="19" fillId="8" borderId="1" xfId="0" applyFont="1" applyFill="1" applyBorder="1" applyProtection="1">
      <protection locked="0"/>
    </xf>
    <xf numFmtId="0" fontId="19" fillId="0" borderId="6" xfId="0" applyFont="1" applyBorder="1" applyProtection="1">
      <protection locked="0"/>
    </xf>
    <xf numFmtId="0" fontId="25" fillId="0" borderId="0" xfId="0" applyFont="1" applyProtection="1">
      <protection locked="0"/>
    </xf>
    <xf numFmtId="164" fontId="20" fillId="6" borderId="8" xfId="0" applyNumberFormat="1" applyFont="1" applyFill="1" applyBorder="1" applyProtection="1"/>
    <xf numFmtId="10" fontId="27" fillId="0" borderId="1" xfId="0" applyNumberFormat="1" applyFont="1" applyBorder="1" applyProtection="1"/>
    <xf numFmtId="10" fontId="27" fillId="6" borderId="1" xfId="0" applyNumberFormat="1" applyFont="1" applyFill="1" applyBorder="1" applyProtection="1"/>
    <xf numFmtId="167" fontId="27" fillId="6" borderId="1" xfId="2" applyNumberFormat="1" applyFont="1" applyFill="1" applyBorder="1" applyProtection="1"/>
    <xf numFmtId="0" fontId="26" fillId="0" borderId="0" xfId="0" applyFont="1" applyFill="1" applyBorder="1" applyAlignment="1" applyProtection="1">
      <alignment horizontal="left"/>
      <protection locked="0"/>
    </xf>
    <xf numFmtId="0" fontId="26" fillId="0" borderId="0" xfId="0" applyFont="1" applyFill="1" applyProtection="1">
      <protection locked="0"/>
    </xf>
    <xf numFmtId="168" fontId="27" fillId="0" borderId="1" xfId="0" applyNumberFormat="1" applyFont="1" applyBorder="1" applyProtection="1"/>
    <xf numFmtId="9" fontId="19" fillId="0" borderId="1" xfId="0" applyNumberFormat="1" applyFont="1" applyFill="1" applyBorder="1" applyProtection="1"/>
    <xf numFmtId="0" fontId="32" fillId="0" borderId="0" xfId="0" applyFont="1" applyBorder="1" applyProtection="1">
      <protection locked="0"/>
    </xf>
    <xf numFmtId="0" fontId="32" fillId="0" borderId="0" xfId="0" applyFont="1" applyFill="1" applyBorder="1" applyProtection="1">
      <protection locked="0"/>
    </xf>
    <xf numFmtId="0" fontId="31" fillId="6" borderId="6" xfId="0" applyFont="1" applyFill="1" applyBorder="1" applyProtection="1">
      <protection locked="0"/>
    </xf>
    <xf numFmtId="0" fontId="19" fillId="6" borderId="8" xfId="0" applyFont="1" applyFill="1" applyBorder="1" applyProtection="1"/>
    <xf numFmtId="10" fontId="19" fillId="6" borderId="1" xfId="0" applyNumberFormat="1" applyFont="1" applyFill="1" applyBorder="1" applyProtection="1"/>
    <xf numFmtId="10" fontId="19" fillId="6" borderId="8" xfId="0" applyNumberFormat="1" applyFont="1" applyFill="1" applyBorder="1" applyProtection="1"/>
    <xf numFmtId="166" fontId="0" fillId="0" borderId="1" xfId="2" applyNumberFormat="1" applyFont="1" applyBorder="1" applyProtection="1"/>
    <xf numFmtId="1" fontId="19" fillId="0" borderId="1" xfId="0" applyNumberFormat="1" applyFont="1" applyFill="1" applyBorder="1" applyProtection="1">
      <protection locked="0"/>
    </xf>
    <xf numFmtId="10" fontId="19" fillId="0" borderId="1" xfId="0" applyNumberFormat="1" applyFont="1" applyFill="1" applyBorder="1" applyProtection="1"/>
    <xf numFmtId="10" fontId="20" fillId="6" borderId="8" xfId="0" applyNumberFormat="1" applyFont="1" applyFill="1" applyBorder="1" applyProtection="1"/>
    <xf numFmtId="1" fontId="19" fillId="0" borderId="1" xfId="0" applyNumberFormat="1" applyFont="1" applyFill="1" applyBorder="1" applyAlignment="1" applyProtection="1">
      <alignment horizontal="right"/>
      <protection locked="0"/>
    </xf>
    <xf numFmtId="0" fontId="27" fillId="0" borderId="0" xfId="0" applyFont="1" applyFill="1" applyBorder="1" applyProtection="1"/>
    <xf numFmtId="0" fontId="27" fillId="0" borderId="1" xfId="0" applyFont="1" applyFill="1" applyBorder="1" applyProtection="1"/>
    <xf numFmtId="1" fontId="19" fillId="0" borderId="2" xfId="0" applyNumberFormat="1" applyFont="1" applyFill="1" applyBorder="1" applyAlignment="1" applyProtection="1">
      <alignment horizontal="right"/>
    </xf>
    <xf numFmtId="164" fontId="18" fillId="6" borderId="6" xfId="0" applyNumberFormat="1" applyFont="1" applyFill="1" applyBorder="1" applyAlignment="1" applyProtection="1">
      <alignment horizontal="center"/>
    </xf>
    <xf numFmtId="164" fontId="18" fillId="6" borderId="9" xfId="0" applyNumberFormat="1" applyFont="1" applyFill="1" applyBorder="1" applyAlignment="1" applyProtection="1">
      <alignment horizontal="center"/>
    </xf>
    <xf numFmtId="0" fontId="19" fillId="6" borderId="2" xfId="0" applyFont="1" applyFill="1" applyBorder="1" applyAlignment="1" applyProtection="1">
      <alignment horizontal="center"/>
    </xf>
    <xf numFmtId="0" fontId="19" fillId="6" borderId="7" xfId="0" applyFont="1" applyFill="1" applyBorder="1" applyAlignment="1" applyProtection="1">
      <alignment horizontal="center"/>
    </xf>
    <xf numFmtId="0" fontId="0" fillId="0" borderId="10" xfId="0" applyBorder="1" applyProtection="1"/>
    <xf numFmtId="0" fontId="0" fillId="0" borderId="11" xfId="0" applyBorder="1" applyProtection="1"/>
    <xf numFmtId="0" fontId="0" fillId="0" borderId="12" xfId="0" applyBorder="1" applyProtection="1"/>
    <xf numFmtId="0" fontId="0" fillId="0" borderId="13" xfId="0" applyBorder="1" applyProtection="1"/>
    <xf numFmtId="0" fontId="1" fillId="0" borderId="0" xfId="0" applyFont="1" applyBorder="1" applyProtection="1"/>
    <xf numFmtId="0" fontId="0" fillId="0" borderId="0" xfId="0" applyBorder="1" applyProtection="1"/>
    <xf numFmtId="0" fontId="0" fillId="0" borderId="14" xfId="0" applyBorder="1" applyProtection="1"/>
    <xf numFmtId="0" fontId="0" fillId="0" borderId="0" xfId="0" applyBorder="1" applyAlignment="1" applyProtection="1">
      <alignment horizontal="left"/>
    </xf>
    <xf numFmtId="0" fontId="27" fillId="0" borderId="0" xfId="0" applyFont="1" applyFill="1" applyBorder="1" applyAlignment="1" applyProtection="1">
      <alignment horizontal="center"/>
    </xf>
    <xf numFmtId="0" fontId="27" fillId="0" borderId="0" xfId="0" applyFont="1" applyFill="1" applyBorder="1" applyAlignment="1" applyProtection="1">
      <alignment horizontal="right"/>
    </xf>
    <xf numFmtId="0" fontId="14" fillId="0" borderId="0" xfId="0" applyFont="1" applyFill="1" applyBorder="1" applyProtection="1"/>
    <xf numFmtId="0" fontId="0" fillId="6" borderId="1" xfId="0" applyFill="1" applyBorder="1" applyProtection="1"/>
    <xf numFmtId="0" fontId="0" fillId="0" borderId="1" xfId="0" applyBorder="1" applyProtection="1"/>
    <xf numFmtId="0" fontId="14" fillId="0" borderId="0" xfId="0" applyFont="1" applyBorder="1" applyProtection="1"/>
    <xf numFmtId="0" fontId="27" fillId="6" borderId="1" xfId="0" applyFont="1" applyFill="1" applyBorder="1" applyAlignment="1" applyProtection="1">
      <alignment horizontal="center" vertical="center"/>
    </xf>
    <xf numFmtId="0" fontId="27" fillId="6" borderId="1" xfId="0" applyFont="1" applyFill="1" applyBorder="1" applyProtection="1"/>
    <xf numFmtId="0" fontId="0" fillId="0" borderId="0" xfId="0" applyBorder="1" applyAlignment="1" applyProtection="1">
      <alignment horizontal="right" readingOrder="2"/>
    </xf>
    <xf numFmtId="0" fontId="0" fillId="0" borderId="15" xfId="0" applyBorder="1" applyProtection="1"/>
    <xf numFmtId="0" fontId="0" fillId="0" borderId="16" xfId="0" applyBorder="1" applyProtection="1"/>
    <xf numFmtId="0" fontId="0" fillId="0" borderId="17" xfId="0" applyBorder="1" applyProtection="1"/>
    <xf numFmtId="0" fontId="18" fillId="3" borderId="2" xfId="0" applyFont="1" applyFill="1" applyBorder="1" applyAlignment="1" applyProtection="1">
      <alignment horizontal="center" vertical="center" wrapText="1"/>
    </xf>
    <xf numFmtId="0" fontId="18" fillId="3" borderId="6" xfId="0" applyFont="1" applyFill="1" applyBorder="1" applyAlignment="1" applyProtection="1">
      <alignment horizontal="center" vertical="center" wrapText="1" readingOrder="2"/>
    </xf>
    <xf numFmtId="166" fontId="19" fillId="6" borderId="1" xfId="2" applyNumberFormat="1" applyFont="1" applyFill="1" applyBorder="1" applyAlignment="1" applyProtection="1">
      <alignment horizontal="center"/>
    </xf>
    <xf numFmtId="1" fontId="19" fillId="2" borderId="1" xfId="0" applyNumberFormat="1" applyFont="1" applyFill="1" applyBorder="1" applyAlignment="1" applyProtection="1">
      <alignment horizontal="right" vertical="center" readingOrder="2"/>
    </xf>
    <xf numFmtId="164" fontId="19" fillId="2" borderId="1" xfId="0" applyNumberFormat="1" applyFont="1" applyFill="1" applyBorder="1" applyAlignment="1" applyProtection="1">
      <alignment horizontal="center" vertical="center" wrapText="1" readingOrder="1"/>
    </xf>
    <xf numFmtId="0" fontId="35" fillId="6" borderId="1" xfId="0" applyFont="1" applyFill="1" applyBorder="1" applyProtection="1"/>
    <xf numFmtId="0" fontId="27" fillId="0" borderId="14" xfId="0" applyFont="1" applyFill="1" applyBorder="1" applyProtection="1"/>
    <xf numFmtId="164" fontId="19" fillId="0" borderId="6" xfId="0" applyNumberFormat="1" applyFont="1" applyBorder="1" applyProtection="1"/>
    <xf numFmtId="0" fontId="36" fillId="0" borderId="0" xfId="0" applyFont="1" applyBorder="1" applyAlignment="1" applyProtection="1">
      <alignment horizontal="right"/>
      <protection locked="0"/>
    </xf>
    <xf numFmtId="0" fontId="1" fillId="2" borderId="0" xfId="0" applyFont="1" applyFill="1" applyBorder="1" applyProtection="1"/>
    <xf numFmtId="0" fontId="1" fillId="2" borderId="11" xfId="0" applyFont="1" applyFill="1" applyBorder="1" applyProtection="1">
      <protection locked="0"/>
    </xf>
    <xf numFmtId="0" fontId="1" fillId="2" borderId="12" xfId="0" applyFont="1" applyFill="1" applyBorder="1" applyProtection="1">
      <protection locked="0"/>
    </xf>
    <xf numFmtId="0" fontId="1" fillId="2" borderId="0" xfId="0" applyFont="1" applyFill="1" applyProtection="1">
      <protection locked="0"/>
    </xf>
    <xf numFmtId="0" fontId="1" fillId="2" borderId="13" xfId="0" applyFont="1" applyFill="1" applyBorder="1" applyProtection="1">
      <protection locked="0"/>
    </xf>
    <xf numFmtId="0" fontId="1" fillId="2" borderId="0" xfId="0" applyFont="1" applyFill="1" applyBorder="1" applyProtection="1">
      <protection locked="0"/>
    </xf>
    <xf numFmtId="0" fontId="1" fillId="2" borderId="14" xfId="0" applyFont="1" applyFill="1" applyBorder="1" applyProtection="1">
      <protection locked="0"/>
    </xf>
    <xf numFmtId="0" fontId="1" fillId="2" borderId="10" xfId="0" applyFont="1" applyFill="1" applyBorder="1" applyProtection="1">
      <protection locked="0"/>
    </xf>
    <xf numFmtId="0" fontId="11" fillId="2" borderId="0" xfId="1" quotePrefix="1" applyFill="1" applyBorder="1" applyAlignment="1" applyProtection="1">
      <protection locked="0"/>
    </xf>
    <xf numFmtId="0" fontId="1" fillId="2" borderId="15" xfId="0" applyFont="1" applyFill="1" applyBorder="1" applyProtection="1">
      <protection locked="0"/>
    </xf>
    <xf numFmtId="0" fontId="1" fillId="2" borderId="17" xfId="0" applyFont="1" applyFill="1" applyBorder="1" applyProtection="1">
      <protection locked="0"/>
    </xf>
    <xf numFmtId="0" fontId="1" fillId="2" borderId="16" xfId="0" applyFont="1" applyFill="1" applyBorder="1" applyProtection="1"/>
    <xf numFmtId="0" fontId="1" fillId="2" borderId="13" xfId="0" applyFont="1" applyFill="1" applyBorder="1" applyProtection="1"/>
    <xf numFmtId="0" fontId="1" fillId="2" borderId="14" xfId="0" applyFont="1" applyFill="1" applyBorder="1" applyProtection="1"/>
    <xf numFmtId="0" fontId="14" fillId="2" borderId="0" xfId="0" applyFont="1" applyFill="1" applyBorder="1" applyAlignment="1" applyProtection="1">
      <alignment horizontal="right" readingOrder="2"/>
    </xf>
    <xf numFmtId="0" fontId="19" fillId="0" borderId="0" xfId="0" applyFont="1" applyAlignment="1" applyProtection="1">
      <alignment horizontal="right"/>
      <protection locked="0"/>
    </xf>
    <xf numFmtId="0" fontId="18" fillId="3" borderId="1" xfId="0" applyFont="1" applyFill="1" applyBorder="1" applyAlignment="1" applyProtection="1">
      <alignment horizontal="center" vertical="center" wrapText="1"/>
    </xf>
    <xf numFmtId="0" fontId="18" fillId="3" borderId="1" xfId="0" applyFont="1" applyFill="1" applyBorder="1" applyAlignment="1" applyProtection="1">
      <alignment horizontal="center" vertical="center"/>
    </xf>
    <xf numFmtId="0" fontId="19" fillId="0" borderId="2" xfId="0" applyFont="1" applyBorder="1" applyProtection="1"/>
    <xf numFmtId="0" fontId="19" fillId="0" borderId="1" xfId="0" applyFont="1" applyBorder="1" applyProtection="1"/>
    <xf numFmtId="1" fontId="19" fillId="0" borderId="1" xfId="0" applyNumberFormat="1" applyFont="1" applyBorder="1" applyProtection="1"/>
    <xf numFmtId="0" fontId="19" fillId="0" borderId="1" xfId="0" applyFont="1" applyBorder="1" applyAlignment="1" applyProtection="1">
      <alignment wrapText="1" readingOrder="2"/>
    </xf>
    <xf numFmtId="0" fontId="19" fillId="0" borderId="1" xfId="0" applyFont="1" applyBorder="1" applyAlignment="1" applyProtection="1">
      <alignment horizontal="center" wrapText="1"/>
    </xf>
    <xf numFmtId="0" fontId="19" fillId="0" borderId="2" xfId="0" applyFont="1" applyBorder="1" applyAlignment="1" applyProtection="1">
      <alignment wrapText="1"/>
    </xf>
    <xf numFmtId="0" fontId="19" fillId="0" borderId="1" xfId="0" applyFont="1" applyBorder="1" applyAlignment="1" applyProtection="1">
      <alignment wrapText="1"/>
    </xf>
    <xf numFmtId="0" fontId="22" fillId="0" borderId="11" xfId="0" applyFont="1" applyFill="1" applyBorder="1" applyProtection="1"/>
    <xf numFmtId="0" fontId="30" fillId="0" borderId="0" xfId="0" applyFont="1" applyAlignment="1" applyProtection="1">
      <alignment horizontal="right" readingOrder="2"/>
    </xf>
    <xf numFmtId="0" fontId="22" fillId="0" borderId="0" xfId="0" applyFont="1" applyFill="1" applyBorder="1" applyAlignment="1" applyProtection="1"/>
    <xf numFmtId="0" fontId="26" fillId="0" borderId="0" xfId="0" applyFont="1" applyAlignment="1" applyProtection="1">
      <alignment horizontal="center"/>
    </xf>
    <xf numFmtId="0" fontId="26" fillId="0" borderId="0" xfId="0" applyFont="1" applyAlignment="1" applyProtection="1">
      <alignment horizontal="left"/>
    </xf>
    <xf numFmtId="0" fontId="20" fillId="6" borderId="8" xfId="0" applyFont="1" applyFill="1" applyBorder="1" applyProtection="1"/>
    <xf numFmtId="164" fontId="20" fillId="6" borderId="9" xfId="0" applyNumberFormat="1" applyFont="1" applyFill="1" applyBorder="1" applyProtection="1"/>
    <xf numFmtId="0" fontId="18" fillId="3" borderId="1" xfId="0" applyFont="1" applyFill="1" applyBorder="1" applyAlignment="1" applyProtection="1">
      <alignment horizontal="center" vertical="center" wrapText="1" readingOrder="2"/>
    </xf>
    <xf numFmtId="10" fontId="18" fillId="3" borderId="1" xfId="0" applyNumberFormat="1" applyFont="1" applyFill="1" applyBorder="1" applyAlignment="1" applyProtection="1">
      <alignment horizontal="center" vertical="center" wrapText="1"/>
    </xf>
    <xf numFmtId="0" fontId="18" fillId="3" borderId="6" xfId="0" applyFont="1" applyFill="1" applyBorder="1" applyAlignment="1" applyProtection="1">
      <alignment horizontal="center" vertical="center" wrapText="1"/>
    </xf>
    <xf numFmtId="0" fontId="26" fillId="0" borderId="0" xfId="0" applyFont="1" applyProtection="1"/>
    <xf numFmtId="0" fontId="28" fillId="0" borderId="0" xfId="0" applyFont="1" applyAlignment="1" applyProtection="1">
      <alignment horizontal="right" readingOrder="1"/>
    </xf>
    <xf numFmtId="0" fontId="22" fillId="0" borderId="0" xfId="0" applyFont="1" applyProtection="1"/>
    <xf numFmtId="0" fontId="22" fillId="0" borderId="0" xfId="0" applyFont="1" applyFill="1" applyProtection="1"/>
    <xf numFmtId="0" fontId="30" fillId="0" borderId="0" xfId="0" applyFont="1" applyAlignment="1" applyProtection="1">
      <alignment horizontal="right"/>
    </xf>
    <xf numFmtId="0" fontId="24" fillId="0" borderId="0" xfId="0" applyFont="1" applyProtection="1"/>
    <xf numFmtId="0" fontId="0" fillId="0" borderId="0" xfId="0" applyProtection="1"/>
    <xf numFmtId="0" fontId="19" fillId="2" borderId="2" xfId="0" applyFont="1" applyFill="1" applyBorder="1" applyAlignment="1" applyProtection="1">
      <alignment horizontal="right" wrapText="1" readingOrder="2"/>
    </xf>
    <xf numFmtId="0" fontId="19" fillId="2" borderId="1" xfId="0" applyFont="1" applyFill="1" applyBorder="1" applyAlignment="1" applyProtection="1">
      <alignment horizontal="right" wrapText="1" readingOrder="2"/>
    </xf>
    <xf numFmtId="0" fontId="19" fillId="0" borderId="1" xfId="0" applyFont="1" applyFill="1" applyBorder="1" applyProtection="1"/>
    <xf numFmtId="0" fontId="19" fillId="2" borderId="2" xfId="0" applyFont="1" applyFill="1" applyBorder="1" applyAlignment="1" applyProtection="1">
      <alignment horizontal="right" vertical="center" wrapText="1" readingOrder="2"/>
    </xf>
    <xf numFmtId="0" fontId="19" fillId="2" borderId="1" xfId="0" applyFont="1" applyFill="1" applyBorder="1" applyAlignment="1" applyProtection="1">
      <alignment horizontal="right" vertical="center" wrapText="1" readingOrder="2"/>
    </xf>
    <xf numFmtId="0" fontId="19" fillId="6" borderId="1" xfId="0" applyFont="1" applyFill="1" applyBorder="1" applyAlignment="1" applyProtection="1">
      <alignment horizontal="center"/>
    </xf>
    <xf numFmtId="0" fontId="31" fillId="6" borderId="1" xfId="0" applyFont="1" applyFill="1" applyBorder="1" applyProtection="1"/>
    <xf numFmtId="0" fontId="0" fillId="0" borderId="0" xfId="0" applyFill="1" applyBorder="1" applyProtection="1"/>
    <xf numFmtId="0" fontId="31" fillId="6" borderId="6" xfId="0" applyFont="1" applyFill="1" applyBorder="1" applyProtection="1"/>
    <xf numFmtId="0" fontId="0" fillId="0" borderId="0" xfId="0" applyFill="1" applyProtection="1"/>
    <xf numFmtId="0" fontId="19" fillId="6" borderId="8" xfId="0" applyFont="1" applyFill="1" applyBorder="1" applyAlignment="1" applyProtection="1">
      <alignment horizontal="center"/>
    </xf>
    <xf numFmtId="0" fontId="31" fillId="6" borderId="8" xfId="0" applyFont="1" applyFill="1" applyBorder="1" applyProtection="1"/>
    <xf numFmtId="0" fontId="26" fillId="0" borderId="0" xfId="0" applyFont="1" applyBorder="1" applyAlignment="1" applyProtection="1">
      <alignment horizontal="center"/>
    </xf>
    <xf numFmtId="0" fontId="19" fillId="3" borderId="2" xfId="0" applyFont="1" applyFill="1" applyBorder="1" applyAlignment="1" applyProtection="1">
      <alignment horizontal="center" vertical="center" wrapText="1"/>
    </xf>
    <xf numFmtId="0" fontId="19" fillId="3" borderId="1" xfId="0" applyFont="1" applyFill="1" applyBorder="1" applyAlignment="1" applyProtection="1">
      <alignment horizontal="center" vertical="center" wrapText="1"/>
    </xf>
    <xf numFmtId="0" fontId="19" fillId="3" borderId="1" xfId="0" applyFont="1" applyFill="1" applyBorder="1" applyAlignment="1" applyProtection="1">
      <alignment horizontal="center" vertical="center" wrapText="1" readingOrder="2"/>
    </xf>
    <xf numFmtId="0" fontId="19" fillId="0" borderId="2" xfId="0" applyFont="1" applyFill="1" applyBorder="1" applyAlignment="1" applyProtection="1">
      <alignment horizontal="right" vertical="center" wrapText="1" readingOrder="2"/>
    </xf>
    <xf numFmtId="0" fontId="19" fillId="2" borderId="2" xfId="0" applyFont="1" applyFill="1" applyBorder="1" applyAlignment="1" applyProtection="1">
      <alignment horizontal="center" vertical="center" wrapText="1" readingOrder="2"/>
    </xf>
    <xf numFmtId="0" fontId="19" fillId="2" borderId="2" xfId="0" applyFont="1" applyFill="1" applyBorder="1" applyAlignment="1" applyProtection="1">
      <alignment vertical="center" wrapText="1" readingOrder="2"/>
    </xf>
    <xf numFmtId="0" fontId="19" fillId="3" borderId="6" xfId="0" applyFont="1" applyFill="1" applyBorder="1" applyAlignment="1" applyProtection="1">
      <alignment horizontal="center" vertical="center" wrapText="1"/>
    </xf>
    <xf numFmtId="0" fontId="22" fillId="0" borderId="0" xfId="0" applyFont="1" applyBorder="1" applyProtection="1"/>
    <xf numFmtId="0" fontId="22" fillId="0" borderId="16" xfId="0" applyFont="1" applyBorder="1" applyProtection="1"/>
    <xf numFmtId="166" fontId="19" fillId="6" borderId="8" xfId="2" applyNumberFormat="1" applyFont="1" applyFill="1" applyBorder="1" applyAlignment="1" applyProtection="1">
      <alignment horizontal="center"/>
    </xf>
    <xf numFmtId="0" fontId="31" fillId="6" borderId="8" xfId="0" applyFont="1" applyFill="1" applyBorder="1" applyAlignment="1" applyProtection="1">
      <alignment wrapText="1"/>
    </xf>
    <xf numFmtId="0" fontId="31" fillId="6" borderId="9" xfId="0" applyFont="1" applyFill="1" applyBorder="1" applyAlignment="1" applyProtection="1">
      <alignment wrapText="1"/>
    </xf>
    <xf numFmtId="1" fontId="19" fillId="0" borderId="1" xfId="0" applyNumberFormat="1" applyFont="1" applyFill="1" applyBorder="1" applyAlignment="1" applyProtection="1">
      <alignment horizontal="right"/>
    </xf>
    <xf numFmtId="0" fontId="34" fillId="2" borderId="21" xfId="0" applyFont="1" applyFill="1" applyBorder="1" applyProtection="1">
      <protection locked="0"/>
    </xf>
    <xf numFmtId="0" fontId="32" fillId="0" borderId="0" xfId="0" applyFont="1" applyBorder="1" applyProtection="1"/>
    <xf numFmtId="0" fontId="34" fillId="2" borderId="0" xfId="0" applyFont="1" applyFill="1" applyBorder="1" applyProtection="1">
      <protection locked="0"/>
    </xf>
    <xf numFmtId="0" fontId="1" fillId="2" borderId="0" xfId="0" applyFont="1" applyFill="1" applyProtection="1"/>
    <xf numFmtId="0" fontId="39" fillId="2" borderId="0" xfId="0" applyFont="1" applyFill="1" applyBorder="1" applyProtection="1"/>
    <xf numFmtId="0" fontId="40" fillId="0" borderId="0" xfId="0" applyFont="1" applyBorder="1" applyProtection="1"/>
    <xf numFmtId="0" fontId="39" fillId="2" borderId="0" xfId="0" applyFont="1" applyFill="1" applyProtection="1"/>
    <xf numFmtId="0" fontId="3" fillId="2" borderId="10" xfId="0" applyFont="1" applyFill="1" applyBorder="1" applyProtection="1"/>
    <xf numFmtId="0" fontId="3" fillId="2" borderId="11" xfId="0" applyFont="1" applyFill="1" applyBorder="1" applyProtection="1"/>
    <xf numFmtId="0" fontId="41" fillId="2" borderId="11" xfId="0" applyFont="1" applyFill="1" applyBorder="1" applyProtection="1"/>
    <xf numFmtId="0" fontId="1" fillId="2" borderId="12" xfId="0" applyFont="1" applyFill="1" applyBorder="1" applyProtection="1"/>
    <xf numFmtId="0" fontId="11" fillId="2" borderId="13" xfId="1" applyFill="1" applyBorder="1" applyAlignment="1" applyProtection="1"/>
    <xf numFmtId="0" fontId="11" fillId="2" borderId="0" xfId="1" applyFill="1" applyBorder="1" applyAlignment="1" applyProtection="1"/>
    <xf numFmtId="0" fontId="11" fillId="2" borderId="14" xfId="1" applyFill="1" applyBorder="1" applyAlignment="1" applyProtection="1"/>
    <xf numFmtId="0" fontId="11" fillId="2" borderId="13" xfId="1" applyFill="1" applyBorder="1" applyAlignment="1" applyProtection="1">
      <alignment vertical="top"/>
    </xf>
    <xf numFmtId="0" fontId="11" fillId="2" borderId="15" xfId="1" applyFill="1" applyBorder="1" applyAlignment="1" applyProtection="1">
      <alignment vertical="top"/>
    </xf>
    <xf numFmtId="0" fontId="1" fillId="2" borderId="17" xfId="0" applyFont="1" applyFill="1" applyBorder="1" applyProtection="1"/>
    <xf numFmtId="0" fontId="11" fillId="2" borderId="0" xfId="1" quotePrefix="1" applyFill="1" applyBorder="1" applyAlignment="1" applyProtection="1"/>
    <xf numFmtId="1" fontId="34" fillId="2" borderId="29" xfId="0" applyNumberFormat="1" applyFont="1" applyFill="1" applyBorder="1" applyAlignment="1" applyProtection="1">
      <alignment horizontal="center"/>
      <protection locked="0"/>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37" fillId="0" borderId="13" xfId="0" applyFont="1" applyFill="1" applyBorder="1" applyAlignment="1" applyProtection="1">
      <alignment horizontal="center" vertical="center" wrapText="1" readingOrder="2"/>
    </xf>
    <xf numFmtId="0" fontId="37" fillId="0" borderId="0" xfId="0" applyFont="1" applyFill="1" applyBorder="1" applyAlignment="1" applyProtection="1">
      <alignment horizontal="center" vertical="center" wrapText="1" readingOrder="2"/>
    </xf>
    <xf numFmtId="0" fontId="37" fillId="0" borderId="14" xfId="0" applyFont="1" applyFill="1" applyBorder="1" applyAlignment="1" applyProtection="1">
      <alignment horizontal="center" vertical="center" wrapText="1" readingOrder="2"/>
    </xf>
    <xf numFmtId="0" fontId="14" fillId="2" borderId="13" xfId="0" applyFont="1" applyFill="1" applyBorder="1" applyAlignment="1" applyProtection="1">
      <alignment horizontal="center" vertical="center" wrapText="1" readingOrder="2"/>
    </xf>
    <xf numFmtId="0" fontId="14" fillId="2" borderId="0" xfId="0" applyFont="1" applyFill="1" applyBorder="1" applyAlignment="1" applyProtection="1">
      <alignment horizontal="center" vertical="center" wrapText="1" readingOrder="2"/>
    </xf>
    <xf numFmtId="0" fontId="14" fillId="2" borderId="14" xfId="0" applyFont="1" applyFill="1" applyBorder="1" applyAlignment="1" applyProtection="1">
      <alignment horizontal="center" vertical="center" wrapText="1" readingOrder="2"/>
    </xf>
    <xf numFmtId="0" fontId="33" fillId="2" borderId="13" xfId="0" applyFont="1" applyFill="1" applyBorder="1" applyAlignment="1" applyProtection="1">
      <alignment horizontal="right" wrapText="1" readingOrder="2"/>
    </xf>
    <xf numFmtId="0" fontId="33" fillId="2" borderId="0" xfId="0" applyFont="1" applyFill="1" applyBorder="1" applyAlignment="1" applyProtection="1">
      <alignment horizontal="right" wrapText="1" readingOrder="2"/>
    </xf>
    <xf numFmtId="0" fontId="33" fillId="2" borderId="14" xfId="0" applyFont="1" applyFill="1" applyBorder="1" applyAlignment="1" applyProtection="1">
      <alignment horizontal="right" wrapText="1" readingOrder="2"/>
    </xf>
    <xf numFmtId="0" fontId="33" fillId="2" borderId="13" xfId="0" applyFont="1" applyFill="1" applyBorder="1" applyAlignment="1" applyProtection="1">
      <alignment horizontal="right" vertical="center" wrapText="1"/>
    </xf>
    <xf numFmtId="0" fontId="33" fillId="2" borderId="0" xfId="0" applyFont="1" applyFill="1" applyBorder="1" applyAlignment="1" applyProtection="1">
      <alignment horizontal="right" vertical="center" wrapText="1"/>
    </xf>
    <xf numFmtId="0" fontId="33" fillId="2" borderId="14" xfId="0" applyFont="1" applyFill="1" applyBorder="1" applyAlignment="1" applyProtection="1">
      <alignment horizontal="right" vertical="center" wrapText="1"/>
    </xf>
    <xf numFmtId="0" fontId="14" fillId="5" borderId="15" xfId="0" applyFont="1" applyFill="1" applyBorder="1" applyAlignment="1" applyProtection="1">
      <alignment horizontal="center" vertical="center" wrapText="1"/>
    </xf>
    <xf numFmtId="0" fontId="14" fillId="5" borderId="16" xfId="0" applyFont="1" applyFill="1" applyBorder="1" applyAlignment="1" applyProtection="1">
      <alignment horizontal="center" vertical="center" wrapText="1"/>
    </xf>
    <xf numFmtId="0" fontId="14" fillId="5" borderId="17" xfId="0" applyFont="1" applyFill="1" applyBorder="1" applyAlignment="1" applyProtection="1">
      <alignment horizontal="center" vertical="center" wrapText="1"/>
    </xf>
    <xf numFmtId="0" fontId="13" fillId="2" borderId="0" xfId="0" applyFont="1" applyFill="1" applyBorder="1" applyAlignment="1" applyProtection="1">
      <alignment horizontal="center" readingOrder="2"/>
    </xf>
    <xf numFmtId="0" fontId="13" fillId="2" borderId="0" xfId="0" applyFont="1" applyFill="1" applyBorder="1" applyAlignment="1" applyProtection="1">
      <alignment horizontal="center" vertical="center" readingOrder="2"/>
    </xf>
    <xf numFmtId="0" fontId="15" fillId="2" borderId="0" xfId="0" applyFont="1" applyFill="1" applyBorder="1" applyAlignment="1" applyProtection="1">
      <alignment horizontal="center" readingOrder="2"/>
    </xf>
    <xf numFmtId="0" fontId="33" fillId="2" borderId="13" xfId="0" applyFont="1" applyFill="1" applyBorder="1" applyAlignment="1" applyProtection="1">
      <alignment horizontal="right" vertical="center" wrapText="1" readingOrder="2"/>
    </xf>
    <xf numFmtId="0" fontId="33" fillId="2" borderId="0" xfId="0" applyFont="1" applyFill="1" applyBorder="1" applyAlignment="1" applyProtection="1">
      <alignment horizontal="right" vertical="center" wrapText="1" readingOrder="2"/>
    </xf>
    <xf numFmtId="0" fontId="33" fillId="2" borderId="14" xfId="0" applyFont="1" applyFill="1" applyBorder="1" applyAlignment="1" applyProtection="1">
      <alignment horizontal="right" vertical="center" wrapText="1" readingOrder="2"/>
    </xf>
    <xf numFmtId="49" fontId="34" fillId="2" borderId="21" xfId="0" applyNumberFormat="1" applyFont="1" applyFill="1" applyBorder="1" applyAlignment="1" applyProtection="1">
      <alignment horizontal="center"/>
      <protection locked="0"/>
    </xf>
    <xf numFmtId="49" fontId="11" fillId="2" borderId="21" xfId="1" applyNumberFormat="1" applyFill="1" applyBorder="1" applyAlignment="1" applyProtection="1">
      <alignment horizontal="center"/>
      <protection locked="0"/>
    </xf>
    <xf numFmtId="49" fontId="34" fillId="2" borderId="29" xfId="0" applyNumberFormat="1" applyFont="1" applyFill="1" applyBorder="1" applyAlignment="1" applyProtection="1">
      <alignment horizontal="center"/>
      <protection locked="0"/>
    </xf>
    <xf numFmtId="14" fontId="34" fillId="2" borderId="29" xfId="0" applyNumberFormat="1" applyFont="1" applyFill="1" applyBorder="1" applyAlignment="1" applyProtection="1">
      <alignment horizontal="center"/>
      <protection locked="0"/>
    </xf>
    <xf numFmtId="1" fontId="34" fillId="2" borderId="21" xfId="0" applyNumberFormat="1" applyFont="1" applyFill="1" applyBorder="1" applyAlignment="1" applyProtection="1">
      <alignment horizontal="center"/>
      <protection locked="0"/>
    </xf>
    <xf numFmtId="0" fontId="18" fillId="6" borderId="7" xfId="0" applyFont="1" applyFill="1" applyBorder="1" applyAlignment="1" applyProtection="1">
      <alignment horizontal="center" wrapText="1"/>
    </xf>
    <xf numFmtId="0" fontId="18" fillId="6" borderId="8" xfId="0" applyFont="1" applyFill="1" applyBorder="1" applyAlignment="1" applyProtection="1">
      <alignment horizontal="center" wrapText="1"/>
    </xf>
    <xf numFmtId="0" fontId="29" fillId="6" borderId="25" xfId="0" applyFont="1" applyFill="1" applyBorder="1" applyAlignment="1" applyProtection="1">
      <alignment horizontal="center"/>
    </xf>
    <xf numFmtId="0" fontId="29" fillId="6" borderId="26" xfId="0" applyFont="1" applyFill="1" applyBorder="1" applyAlignment="1" applyProtection="1">
      <alignment horizontal="center"/>
    </xf>
    <xf numFmtId="0" fontId="29" fillId="6" borderId="29" xfId="0" applyFont="1" applyFill="1" applyBorder="1" applyAlignment="1" applyProtection="1">
      <alignment horizontal="center"/>
    </xf>
    <xf numFmtId="0" fontId="29" fillId="6" borderId="27" xfId="0" applyFont="1" applyFill="1" applyBorder="1" applyAlignment="1" applyProtection="1">
      <alignment horizontal="center"/>
    </xf>
    <xf numFmtId="0" fontId="38" fillId="0" borderId="1" xfId="0" applyFont="1" applyBorder="1" applyAlignment="1" applyProtection="1">
      <alignment horizontal="center" wrapText="1" readingOrder="2"/>
    </xf>
    <xf numFmtId="0" fontId="18" fillId="6" borderId="2" xfId="0" applyFont="1" applyFill="1" applyBorder="1" applyAlignment="1" applyProtection="1">
      <alignment horizontal="center" wrapText="1"/>
    </xf>
    <xf numFmtId="0" fontId="18" fillId="6" borderId="1" xfId="0" applyFont="1" applyFill="1" applyBorder="1" applyAlignment="1" applyProtection="1">
      <alignment horizontal="center" wrapText="1"/>
    </xf>
    <xf numFmtId="0" fontId="29" fillId="7" borderId="26" xfId="0" applyFont="1" applyFill="1" applyBorder="1" applyAlignment="1" applyProtection="1">
      <alignment horizontal="center"/>
    </xf>
    <xf numFmtId="0" fontId="29" fillId="7" borderId="27" xfId="0" applyFont="1" applyFill="1" applyBorder="1" applyAlignment="1" applyProtection="1">
      <alignment horizontal="center"/>
    </xf>
    <xf numFmtId="0" fontId="12" fillId="5" borderId="25" xfId="0" applyFont="1" applyFill="1" applyBorder="1" applyAlignment="1" applyProtection="1">
      <alignment horizontal="center"/>
    </xf>
    <xf numFmtId="0" fontId="12" fillId="5" borderId="27" xfId="0" applyFont="1" applyFill="1" applyBorder="1" applyAlignment="1" applyProtection="1">
      <alignment horizontal="center"/>
    </xf>
    <xf numFmtId="0" fontId="26" fillId="6" borderId="23" xfId="0" applyFont="1" applyFill="1" applyBorder="1" applyAlignment="1" applyProtection="1">
      <alignment horizontal="center"/>
    </xf>
    <xf numFmtId="0" fontId="26" fillId="6" borderId="24" xfId="0" applyFont="1" applyFill="1" applyBorder="1" applyAlignment="1" applyProtection="1">
      <alignment horizontal="center"/>
    </xf>
    <xf numFmtId="0" fontId="29" fillId="7" borderId="25" xfId="0" applyFont="1" applyFill="1" applyBorder="1" applyAlignment="1" applyProtection="1">
      <alignment horizontal="center"/>
    </xf>
    <xf numFmtId="0" fontId="18" fillId="6" borderId="28" xfId="0" applyFont="1" applyFill="1" applyBorder="1" applyAlignment="1" applyProtection="1">
      <alignment horizontal="center" wrapText="1"/>
    </xf>
    <xf numFmtId="0" fontId="18" fillId="6" borderId="21" xfId="0" applyFont="1" applyFill="1" applyBorder="1" applyAlignment="1" applyProtection="1">
      <alignment horizontal="center" wrapText="1"/>
    </xf>
    <xf numFmtId="0" fontId="18" fillId="6" borderId="22" xfId="0" applyFont="1" applyFill="1" applyBorder="1" applyAlignment="1" applyProtection="1">
      <alignment horizontal="center" wrapText="1"/>
    </xf>
    <xf numFmtId="0" fontId="20" fillId="6" borderId="1" xfId="0" applyFont="1" applyFill="1" applyBorder="1" applyAlignment="1" applyProtection="1">
      <alignment horizontal="center" wrapText="1"/>
      <protection locked="0"/>
    </xf>
    <xf numFmtId="0" fontId="26" fillId="6" borderId="19" xfId="0" applyFont="1" applyFill="1" applyBorder="1" applyAlignment="1" applyProtection="1">
      <alignment horizontal="center"/>
    </xf>
    <xf numFmtId="0" fontId="26" fillId="6" borderId="20" xfId="0" applyFont="1" applyFill="1" applyBorder="1" applyAlignment="1" applyProtection="1">
      <alignment horizontal="center"/>
    </xf>
    <xf numFmtId="0" fontId="0" fillId="0" borderId="1" xfId="0" applyBorder="1" applyAlignment="1" applyProtection="1">
      <alignment horizontal="center" wrapText="1"/>
    </xf>
    <xf numFmtId="0" fontId="0" fillId="0" borderId="1" xfId="0" applyBorder="1" applyAlignment="1" applyProtection="1">
      <alignment horizontal="center"/>
    </xf>
    <xf numFmtId="0" fontId="0" fillId="6" borderId="1" xfId="0" applyFill="1" applyBorder="1" applyAlignment="1" applyProtection="1">
      <alignment horizontal="center"/>
    </xf>
    <xf numFmtId="0" fontId="0" fillId="0" borderId="30" xfId="0" applyBorder="1" applyAlignment="1" applyProtection="1">
      <alignment horizontal="center" vertical="center" wrapText="1"/>
    </xf>
    <xf numFmtId="0" fontId="0" fillId="0" borderId="32" xfId="0" applyBorder="1" applyAlignment="1" applyProtection="1">
      <alignment horizontal="center" vertical="center" wrapText="1"/>
    </xf>
    <xf numFmtId="0" fontId="0" fillId="0" borderId="31" xfId="0" applyBorder="1" applyAlignment="1" applyProtection="1">
      <alignment horizontal="center" vertical="center" wrapText="1"/>
    </xf>
    <xf numFmtId="14" fontId="27" fillId="0" borderId="29" xfId="0" applyNumberFormat="1" applyFont="1" applyFill="1" applyBorder="1" applyAlignment="1" applyProtection="1">
      <alignment horizontal="center"/>
    </xf>
    <xf numFmtId="49" fontId="27" fillId="0" borderId="21" xfId="0" applyNumberFormat="1" applyFont="1" applyFill="1" applyBorder="1" applyAlignment="1" applyProtection="1">
      <alignment horizontal="center"/>
    </xf>
    <xf numFmtId="1" fontId="27" fillId="0" borderId="21" xfId="0" applyNumberFormat="1" applyFont="1" applyFill="1" applyBorder="1" applyAlignment="1" applyProtection="1">
      <alignment horizontal="center"/>
    </xf>
    <xf numFmtId="0" fontId="27" fillId="0" borderId="21" xfId="0" applyFont="1" applyFill="1" applyBorder="1" applyAlignment="1" applyProtection="1">
      <alignment horizontal="center"/>
    </xf>
  </cellXfs>
  <cellStyles count="3">
    <cellStyle name="Comma" xfId="2" builtinId="3"/>
    <cellStyle name="Normal" xfId="0" builtinId="0"/>
    <cellStyle name="היפר-קישור" xfId="1" builtinId="8"/>
  </cellStyles>
  <dxfs count="8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495300</xdr:colOff>
      <xdr:row>1</xdr:row>
      <xdr:rowOff>152400</xdr:rowOff>
    </xdr:from>
    <xdr:to>
      <xdr:col>11</xdr:col>
      <xdr:colOff>533400</xdr:colOff>
      <xdr:row>5</xdr:row>
      <xdr:rowOff>123825</xdr:rowOff>
    </xdr:to>
    <xdr:pic>
      <xdr:nvPicPr>
        <xdr:cNvPr id="3" name="תמונה 2">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8955825" y="152400"/>
          <a:ext cx="2095500" cy="1085850"/>
        </a:xfrm>
        <a:prstGeom prst="rect">
          <a:avLst/>
        </a:prstGeom>
        <a:noFill/>
        <a:ln>
          <a:noFill/>
        </a:ln>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rightToLeft="1" zoomScale="115" zoomScaleNormal="115" workbookViewId="0">
      <pane xSplit="1" ySplit="3" topLeftCell="B4" activePane="bottomRight" state="frozen"/>
      <selection pane="topRight" activeCell="B1" sqref="B1"/>
      <selection pane="bottomLeft" activeCell="A4" sqref="A4"/>
      <selection pane="bottomRight" activeCell="F8" sqref="F8"/>
    </sheetView>
  </sheetViews>
  <sheetFormatPr defaultRowHeight="14.25"/>
  <cols>
    <col min="1" max="1" width="11.625" customWidth="1"/>
    <col min="2" max="2" width="9.125" customWidth="1"/>
    <col min="3" max="3" width="6.625" bestFit="1" customWidth="1"/>
    <col min="4" max="4" width="4.75" bestFit="1" customWidth="1"/>
    <col min="5" max="5" width="8.625" bestFit="1" customWidth="1"/>
    <col min="6" max="6" width="9.25" customWidth="1"/>
    <col min="7" max="7" width="6.625" bestFit="1" customWidth="1"/>
    <col min="8" max="8" width="4.75" bestFit="1" customWidth="1"/>
    <col min="9" max="9" width="8.625" bestFit="1" customWidth="1"/>
    <col min="10" max="10" width="11.25" customWidth="1"/>
    <col min="11" max="11" width="6.625" bestFit="1" customWidth="1"/>
    <col min="12" max="12" width="4.75" bestFit="1" customWidth="1"/>
    <col min="13" max="13" width="8.625" bestFit="1" customWidth="1"/>
    <col min="14" max="14" width="10.5" customWidth="1"/>
  </cols>
  <sheetData>
    <row r="1" spans="1:23" ht="15.75" thickBot="1">
      <c r="A1" s="45" t="s">
        <v>26</v>
      </c>
      <c r="B1" s="45"/>
      <c r="C1" s="45"/>
      <c r="D1" s="45"/>
      <c r="E1" s="45"/>
      <c r="F1" s="45"/>
      <c r="G1" s="45"/>
      <c r="H1" s="45"/>
      <c r="I1" s="45"/>
      <c r="J1" s="45"/>
      <c r="K1" s="45"/>
      <c r="L1" s="45"/>
      <c r="M1" s="45"/>
      <c r="W1" s="3"/>
    </row>
    <row r="2" spans="1:23" ht="22.5" customHeight="1">
      <c r="A2" s="24" t="s">
        <v>27</v>
      </c>
      <c r="B2" s="244" t="s">
        <v>25</v>
      </c>
      <c r="C2" s="244"/>
      <c r="D2" s="244"/>
      <c r="E2" s="244"/>
      <c r="F2" s="244" t="s">
        <v>28</v>
      </c>
      <c r="G2" s="244"/>
      <c r="H2" s="244"/>
      <c r="I2" s="244"/>
      <c r="J2" s="244" t="s">
        <v>31</v>
      </c>
      <c r="K2" s="244"/>
      <c r="L2" s="244"/>
      <c r="M2" s="244"/>
      <c r="N2" s="244" t="s">
        <v>79</v>
      </c>
      <c r="O2" s="244"/>
      <c r="P2" s="244"/>
      <c r="Q2" s="244"/>
      <c r="R2" s="244" t="s">
        <v>80</v>
      </c>
      <c r="S2" s="244"/>
      <c r="T2" s="244"/>
      <c r="U2" s="245"/>
      <c r="W2" s="38"/>
    </row>
    <row r="3" spans="1:23" ht="32.25" customHeight="1">
      <c r="A3" s="25"/>
      <c r="B3" s="23" t="s">
        <v>5</v>
      </c>
      <c r="C3" s="23" t="s">
        <v>29</v>
      </c>
      <c r="D3" s="23" t="s">
        <v>30</v>
      </c>
      <c r="E3" s="23" t="s">
        <v>32</v>
      </c>
      <c r="F3" s="23" t="s">
        <v>5</v>
      </c>
      <c r="G3" s="23" t="s">
        <v>29</v>
      </c>
      <c r="H3" s="23" t="s">
        <v>30</v>
      </c>
      <c r="I3" s="23" t="s">
        <v>32</v>
      </c>
      <c r="J3" s="23" t="s">
        <v>5</v>
      </c>
      <c r="K3" s="23" t="s">
        <v>29</v>
      </c>
      <c r="L3" s="23" t="s">
        <v>30</v>
      </c>
      <c r="M3" s="23" t="s">
        <v>32</v>
      </c>
      <c r="N3" s="23" t="s">
        <v>5</v>
      </c>
      <c r="O3" s="23" t="s">
        <v>29</v>
      </c>
      <c r="P3" s="23" t="s">
        <v>30</v>
      </c>
      <c r="Q3" s="23" t="s">
        <v>32</v>
      </c>
      <c r="R3" s="23" t="s">
        <v>5</v>
      </c>
      <c r="S3" s="23" t="s">
        <v>29</v>
      </c>
      <c r="T3" s="23" t="s">
        <v>30</v>
      </c>
      <c r="U3" s="26" t="s">
        <v>32</v>
      </c>
      <c r="W3" s="38"/>
    </row>
    <row r="4" spans="1:23" ht="28.5" customHeight="1">
      <c r="A4" s="27" t="s">
        <v>76</v>
      </c>
      <c r="B4" s="5" t="s">
        <v>144</v>
      </c>
      <c r="C4" s="7">
        <v>2500</v>
      </c>
      <c r="D4" s="8">
        <v>1</v>
      </c>
      <c r="E4" s="7">
        <f>C4*D4</f>
        <v>2500</v>
      </c>
      <c r="F4" s="5" t="s">
        <v>144</v>
      </c>
      <c r="G4" s="7">
        <v>2500</v>
      </c>
      <c r="H4" s="8">
        <v>1</v>
      </c>
      <c r="I4" s="7">
        <f t="shared" ref="I4:I13" si="0">G4*H4</f>
        <v>2500</v>
      </c>
      <c r="J4" s="5" t="s">
        <v>144</v>
      </c>
      <c r="K4" s="7">
        <v>2500</v>
      </c>
      <c r="L4" s="8">
        <v>1</v>
      </c>
      <c r="M4" s="7">
        <f t="shared" ref="M4:M13" si="1">K4*L4</f>
        <v>2500</v>
      </c>
      <c r="N4" s="5" t="s">
        <v>144</v>
      </c>
      <c r="O4" s="7">
        <v>6000</v>
      </c>
      <c r="P4" s="8">
        <v>1</v>
      </c>
      <c r="Q4" s="7">
        <f>P4*O4</f>
        <v>6000</v>
      </c>
      <c r="R4" s="5" t="s">
        <v>144</v>
      </c>
      <c r="S4" s="7">
        <v>8000</v>
      </c>
      <c r="T4" s="8">
        <v>1</v>
      </c>
      <c r="U4" s="28">
        <f>T4*S4</f>
        <v>8000</v>
      </c>
      <c r="W4" s="38"/>
    </row>
    <row r="5" spans="1:23" ht="25.5">
      <c r="A5" s="29" t="s">
        <v>34</v>
      </c>
      <c r="B5" s="5" t="s">
        <v>35</v>
      </c>
      <c r="C5" s="7">
        <v>900</v>
      </c>
      <c r="D5" s="8">
        <v>1</v>
      </c>
      <c r="E5" s="7">
        <f t="shared" ref="E5:E13" si="2">C5*D5</f>
        <v>900</v>
      </c>
      <c r="F5" s="5" t="s">
        <v>35</v>
      </c>
      <c r="G5" s="7">
        <v>900</v>
      </c>
      <c r="H5" s="8">
        <v>1</v>
      </c>
      <c r="I5" s="7">
        <f t="shared" si="0"/>
        <v>900</v>
      </c>
      <c r="J5" s="5" t="s">
        <v>35</v>
      </c>
      <c r="K5" s="7">
        <v>900</v>
      </c>
      <c r="L5" s="8">
        <v>1</v>
      </c>
      <c r="M5" s="7">
        <f t="shared" si="1"/>
        <v>900</v>
      </c>
      <c r="N5" s="5"/>
      <c r="O5" s="7"/>
      <c r="P5" s="8"/>
      <c r="Q5" s="7">
        <f t="shared" ref="Q5:Q13" si="3">P5*O5</f>
        <v>0</v>
      </c>
      <c r="R5" s="5" t="s">
        <v>144</v>
      </c>
      <c r="S5" s="7"/>
      <c r="T5" s="8"/>
      <c r="U5" s="28">
        <f t="shared" ref="U5:U13" si="4">T5*S5</f>
        <v>0</v>
      </c>
      <c r="W5" s="38"/>
    </row>
    <row r="6" spans="1:23" ht="25.5">
      <c r="A6" s="29" t="s">
        <v>36</v>
      </c>
      <c r="B6" s="5" t="s">
        <v>37</v>
      </c>
      <c r="C6" s="7">
        <v>400</v>
      </c>
      <c r="D6" s="8">
        <v>1</v>
      </c>
      <c r="E6" s="7">
        <f t="shared" si="2"/>
        <v>400</v>
      </c>
      <c r="F6" s="5" t="s">
        <v>37</v>
      </c>
      <c r="G6" s="7">
        <v>400</v>
      </c>
      <c r="H6" s="8">
        <v>1</v>
      </c>
      <c r="I6" s="7">
        <f t="shared" si="0"/>
        <v>400</v>
      </c>
      <c r="J6" s="5" t="s">
        <v>37</v>
      </c>
      <c r="K6" s="7">
        <v>400</v>
      </c>
      <c r="L6" s="8">
        <v>1</v>
      </c>
      <c r="M6" s="7">
        <f t="shared" si="1"/>
        <v>400</v>
      </c>
      <c r="N6" s="5" t="s">
        <v>101</v>
      </c>
      <c r="O6" s="7">
        <v>1400</v>
      </c>
      <c r="P6" s="8">
        <v>1</v>
      </c>
      <c r="Q6" s="7">
        <f>P6*O6</f>
        <v>1400</v>
      </c>
      <c r="R6" s="5" t="s">
        <v>101</v>
      </c>
      <c r="S6" s="7">
        <v>1400</v>
      </c>
      <c r="T6" s="8">
        <v>1</v>
      </c>
      <c r="U6" s="28">
        <f t="shared" si="4"/>
        <v>1400</v>
      </c>
    </row>
    <row r="7" spans="1:23" ht="63.75">
      <c r="A7" s="29" t="s">
        <v>100</v>
      </c>
      <c r="B7" s="5" t="s">
        <v>38</v>
      </c>
      <c r="C7" s="7">
        <v>5600</v>
      </c>
      <c r="D7" s="8">
        <v>1</v>
      </c>
      <c r="E7" s="7">
        <f t="shared" si="2"/>
        <v>5600</v>
      </c>
      <c r="F7" s="5" t="s">
        <v>39</v>
      </c>
      <c r="G7" s="7">
        <v>7500</v>
      </c>
      <c r="H7" s="8">
        <v>1</v>
      </c>
      <c r="I7" s="7">
        <f t="shared" si="0"/>
        <v>7500</v>
      </c>
      <c r="J7" s="5" t="s">
        <v>39</v>
      </c>
      <c r="K7" s="7">
        <v>8000</v>
      </c>
      <c r="L7" s="8">
        <v>1</v>
      </c>
      <c r="M7" s="7">
        <f t="shared" si="1"/>
        <v>8000</v>
      </c>
      <c r="N7" s="5" t="s">
        <v>104</v>
      </c>
      <c r="O7" s="7">
        <v>10000</v>
      </c>
      <c r="P7" s="8">
        <v>1</v>
      </c>
      <c r="Q7" s="7">
        <f>P7*O7</f>
        <v>10000</v>
      </c>
      <c r="R7" s="5" t="s">
        <v>104</v>
      </c>
      <c r="S7" s="7">
        <v>10000</v>
      </c>
      <c r="T7" s="8">
        <v>1</v>
      </c>
      <c r="U7" s="28">
        <f t="shared" si="4"/>
        <v>10000</v>
      </c>
      <c r="W7" s="3"/>
    </row>
    <row r="8" spans="1:23" ht="25.5">
      <c r="A8" s="29" t="s">
        <v>40</v>
      </c>
      <c r="B8" s="5" t="s">
        <v>144</v>
      </c>
      <c r="C8" s="7">
        <v>100</v>
      </c>
      <c r="D8" s="8">
        <v>1</v>
      </c>
      <c r="E8" s="7">
        <f t="shared" si="2"/>
        <v>100</v>
      </c>
      <c r="F8" s="5" t="s">
        <v>144</v>
      </c>
      <c r="G8" s="7">
        <v>100</v>
      </c>
      <c r="H8" s="8">
        <v>1</v>
      </c>
      <c r="I8" s="7">
        <f t="shared" si="0"/>
        <v>100</v>
      </c>
      <c r="J8" s="5" t="s">
        <v>144</v>
      </c>
      <c r="K8" s="7">
        <v>100</v>
      </c>
      <c r="L8" s="8">
        <v>1</v>
      </c>
      <c r="M8" s="7">
        <f t="shared" si="1"/>
        <v>100</v>
      </c>
      <c r="N8" s="5" t="s">
        <v>144</v>
      </c>
      <c r="O8" s="7"/>
      <c r="P8" s="8"/>
      <c r="Q8" s="7">
        <f t="shared" si="3"/>
        <v>0</v>
      </c>
      <c r="R8" s="5" t="s">
        <v>144</v>
      </c>
      <c r="S8" s="7"/>
      <c r="T8" s="8"/>
      <c r="U8" s="28">
        <f t="shared" si="4"/>
        <v>0</v>
      </c>
      <c r="W8" s="38"/>
    </row>
    <row r="9" spans="1:23" ht="25.5">
      <c r="A9" s="29" t="s">
        <v>41</v>
      </c>
      <c r="B9" s="5" t="s">
        <v>144</v>
      </c>
      <c r="C9" s="7">
        <v>100</v>
      </c>
      <c r="D9" s="8">
        <v>1</v>
      </c>
      <c r="E9" s="7">
        <f t="shared" si="2"/>
        <v>100</v>
      </c>
      <c r="F9" s="5" t="s">
        <v>144</v>
      </c>
      <c r="G9" s="7">
        <v>100</v>
      </c>
      <c r="H9" s="8">
        <v>1</v>
      </c>
      <c r="I9" s="7">
        <f t="shared" si="0"/>
        <v>100</v>
      </c>
      <c r="J9" s="5" t="s">
        <v>144</v>
      </c>
      <c r="K9" s="7">
        <v>100</v>
      </c>
      <c r="L9" s="8">
        <v>1</v>
      </c>
      <c r="M9" s="7">
        <f t="shared" si="1"/>
        <v>100</v>
      </c>
      <c r="N9" s="5" t="s">
        <v>144</v>
      </c>
      <c r="O9" s="7"/>
      <c r="P9" s="8"/>
      <c r="Q9" s="7">
        <f t="shared" si="3"/>
        <v>0</v>
      </c>
      <c r="R9" s="5" t="s">
        <v>144</v>
      </c>
      <c r="S9" s="7"/>
      <c r="T9" s="8"/>
      <c r="U9" s="28">
        <f t="shared" si="4"/>
        <v>0</v>
      </c>
      <c r="W9" s="38"/>
    </row>
    <row r="10" spans="1:23" ht="38.25">
      <c r="A10" s="29" t="s">
        <v>42</v>
      </c>
      <c r="B10" s="5" t="s">
        <v>144</v>
      </c>
      <c r="C10" s="7">
        <v>2000</v>
      </c>
      <c r="D10" s="8">
        <v>1</v>
      </c>
      <c r="E10" s="7">
        <f t="shared" si="2"/>
        <v>2000</v>
      </c>
      <c r="F10" s="5" t="s">
        <v>144</v>
      </c>
      <c r="G10" s="7">
        <v>2000</v>
      </c>
      <c r="H10" s="8">
        <v>1</v>
      </c>
      <c r="I10" s="7">
        <f t="shared" si="0"/>
        <v>2000</v>
      </c>
      <c r="J10" s="5" t="s">
        <v>144</v>
      </c>
      <c r="K10" s="7">
        <v>2000</v>
      </c>
      <c r="L10" s="8">
        <v>1</v>
      </c>
      <c r="M10" s="7">
        <f t="shared" si="1"/>
        <v>2000</v>
      </c>
      <c r="N10" s="5" t="s">
        <v>144</v>
      </c>
      <c r="O10" s="7">
        <v>9600</v>
      </c>
      <c r="P10" s="8">
        <v>1</v>
      </c>
      <c r="Q10" s="7">
        <f>P10*O10</f>
        <v>9600</v>
      </c>
      <c r="R10" s="5" t="s">
        <v>144</v>
      </c>
      <c r="S10" s="7">
        <v>9600</v>
      </c>
      <c r="T10" s="8">
        <v>1</v>
      </c>
      <c r="U10" s="28">
        <f t="shared" si="4"/>
        <v>9600</v>
      </c>
      <c r="W10" s="38"/>
    </row>
    <row r="11" spans="1:23">
      <c r="A11" s="29" t="s">
        <v>43</v>
      </c>
      <c r="B11" s="5" t="s">
        <v>144</v>
      </c>
      <c r="C11" s="7">
        <v>400</v>
      </c>
      <c r="D11" s="8">
        <v>1</v>
      </c>
      <c r="E11" s="7">
        <f t="shared" si="2"/>
        <v>400</v>
      </c>
      <c r="F11" s="5" t="s">
        <v>144</v>
      </c>
      <c r="G11" s="7">
        <v>400</v>
      </c>
      <c r="H11" s="8">
        <v>1</v>
      </c>
      <c r="I11" s="7">
        <f t="shared" si="0"/>
        <v>400</v>
      </c>
      <c r="J11" s="5" t="s">
        <v>144</v>
      </c>
      <c r="K11" s="7">
        <v>400</v>
      </c>
      <c r="L11" s="8">
        <v>1</v>
      </c>
      <c r="M11" s="7">
        <f t="shared" si="1"/>
        <v>400</v>
      </c>
      <c r="N11" s="5" t="s">
        <v>144</v>
      </c>
      <c r="O11" s="7"/>
      <c r="P11" s="8"/>
      <c r="Q11" s="7">
        <f t="shared" si="3"/>
        <v>0</v>
      </c>
      <c r="R11" s="5" t="s">
        <v>144</v>
      </c>
      <c r="S11" s="7"/>
      <c r="T11" s="8"/>
      <c r="U11" s="28">
        <f t="shared" si="4"/>
        <v>0</v>
      </c>
      <c r="W11" s="38"/>
    </row>
    <row r="12" spans="1:23" ht="25.5">
      <c r="A12" s="29" t="s">
        <v>44</v>
      </c>
      <c r="B12" s="5" t="s">
        <v>45</v>
      </c>
      <c r="C12" s="7">
        <v>7000</v>
      </c>
      <c r="D12" s="8">
        <v>1</v>
      </c>
      <c r="E12" s="7">
        <f t="shared" si="2"/>
        <v>7000</v>
      </c>
      <c r="F12" s="5" t="s">
        <v>46</v>
      </c>
      <c r="G12" s="7">
        <v>7500</v>
      </c>
      <c r="H12" s="8">
        <v>1</v>
      </c>
      <c r="I12" s="7">
        <f t="shared" si="0"/>
        <v>7500</v>
      </c>
      <c r="J12" s="5" t="s">
        <v>47</v>
      </c>
      <c r="K12" s="7">
        <v>8200</v>
      </c>
      <c r="L12" s="8">
        <v>1</v>
      </c>
      <c r="M12" s="7">
        <f t="shared" si="1"/>
        <v>8200</v>
      </c>
      <c r="N12" s="5" t="s">
        <v>144</v>
      </c>
      <c r="O12" s="7"/>
      <c r="P12" s="8"/>
      <c r="Q12" s="7">
        <f t="shared" si="3"/>
        <v>0</v>
      </c>
      <c r="R12" s="5" t="s">
        <v>144</v>
      </c>
      <c r="S12" s="7"/>
      <c r="T12" s="8"/>
      <c r="U12" s="28">
        <f t="shared" si="4"/>
        <v>0</v>
      </c>
      <c r="W12" s="39"/>
    </row>
    <row r="13" spans="1:23">
      <c r="A13" s="29" t="s">
        <v>48</v>
      </c>
      <c r="B13" s="5" t="s">
        <v>144</v>
      </c>
      <c r="C13" s="7">
        <v>800</v>
      </c>
      <c r="D13" s="8">
        <v>1</v>
      </c>
      <c r="E13" s="7">
        <f t="shared" si="2"/>
        <v>800</v>
      </c>
      <c r="F13" s="5" t="s">
        <v>144</v>
      </c>
      <c r="G13" s="7">
        <v>1000</v>
      </c>
      <c r="H13" s="8">
        <v>1</v>
      </c>
      <c r="I13" s="7">
        <f t="shared" si="0"/>
        <v>1000</v>
      </c>
      <c r="J13" s="5" t="s">
        <v>144</v>
      </c>
      <c r="K13" s="7">
        <v>1200</v>
      </c>
      <c r="L13" s="8">
        <v>1</v>
      </c>
      <c r="M13" s="7">
        <f t="shared" si="1"/>
        <v>1200</v>
      </c>
      <c r="N13" s="5" t="s">
        <v>144</v>
      </c>
      <c r="O13" s="7"/>
      <c r="P13" s="8"/>
      <c r="Q13" s="7">
        <f t="shared" si="3"/>
        <v>0</v>
      </c>
      <c r="R13" s="5" t="s">
        <v>144</v>
      </c>
      <c r="S13" s="7"/>
      <c r="T13" s="8"/>
      <c r="U13" s="28">
        <f t="shared" si="4"/>
        <v>0</v>
      </c>
      <c r="W13" s="39"/>
    </row>
    <row r="14" spans="1:23" ht="25.5">
      <c r="A14" s="29" t="s">
        <v>86</v>
      </c>
      <c r="B14" s="5" t="s">
        <v>144</v>
      </c>
      <c r="C14" s="7"/>
      <c r="D14" s="8"/>
      <c r="E14" s="7"/>
      <c r="F14" s="5" t="s">
        <v>144</v>
      </c>
      <c r="G14" s="7"/>
      <c r="H14" s="8"/>
      <c r="I14" s="7"/>
      <c r="J14" s="5" t="s">
        <v>144</v>
      </c>
      <c r="K14" s="7"/>
      <c r="L14" s="8"/>
      <c r="M14" s="7"/>
      <c r="N14" s="5" t="s">
        <v>144</v>
      </c>
      <c r="O14" s="7">
        <v>9000</v>
      </c>
      <c r="P14" s="8">
        <v>1</v>
      </c>
      <c r="Q14" s="7">
        <f>P14*O14</f>
        <v>9000</v>
      </c>
      <c r="R14" s="5" t="s">
        <v>144</v>
      </c>
      <c r="S14" s="7">
        <v>9000</v>
      </c>
      <c r="T14" s="8">
        <v>1</v>
      </c>
      <c r="U14" s="28">
        <f>T14*S14</f>
        <v>9000</v>
      </c>
      <c r="W14" s="39"/>
    </row>
    <row r="15" spans="1:23" ht="38.25">
      <c r="A15" s="29" t="s">
        <v>103</v>
      </c>
      <c r="B15" s="5" t="s">
        <v>144</v>
      </c>
      <c r="C15" s="7"/>
      <c r="D15" s="8"/>
      <c r="E15" s="7"/>
      <c r="F15" s="5" t="s">
        <v>144</v>
      </c>
      <c r="G15" s="7"/>
      <c r="H15" s="8"/>
      <c r="I15" s="7"/>
      <c r="J15" s="5" t="s">
        <v>144</v>
      </c>
      <c r="K15" s="7"/>
      <c r="L15" s="8"/>
      <c r="M15" s="7"/>
      <c r="N15" s="5" t="s">
        <v>105</v>
      </c>
      <c r="O15" s="7">
        <v>10000</v>
      </c>
      <c r="P15" s="8">
        <v>1</v>
      </c>
      <c r="Q15" s="7">
        <f>P15*O15</f>
        <v>10000</v>
      </c>
      <c r="R15" s="5" t="s">
        <v>105</v>
      </c>
      <c r="S15" s="7">
        <v>10000</v>
      </c>
      <c r="T15" s="8">
        <v>1</v>
      </c>
      <c r="U15" s="28">
        <f>T15*S15</f>
        <v>10000</v>
      </c>
      <c r="W15" s="3"/>
    </row>
    <row r="16" spans="1:23">
      <c r="A16" s="30" t="s">
        <v>49</v>
      </c>
      <c r="B16" s="9"/>
      <c r="C16" s="10">
        <f>SUM(C4:C13)</f>
        <v>19800</v>
      </c>
      <c r="D16" s="11"/>
      <c r="E16" s="10">
        <f>SUM(E4:E13)</f>
        <v>19800</v>
      </c>
      <c r="F16" s="9"/>
      <c r="G16" s="10">
        <f>SUM(G4:G13)</f>
        <v>22400</v>
      </c>
      <c r="H16" s="11"/>
      <c r="I16" s="10">
        <f>SUM(I4:I13)</f>
        <v>22400</v>
      </c>
      <c r="J16" s="9"/>
      <c r="K16" s="10">
        <f>SUM(K4:K13)</f>
        <v>23800</v>
      </c>
      <c r="L16" s="11"/>
      <c r="M16" s="10">
        <f>SUM(M4:M13)</f>
        <v>23800</v>
      </c>
      <c r="N16" s="9"/>
      <c r="O16" s="10">
        <f>SUM(O4:O15)</f>
        <v>46000</v>
      </c>
      <c r="P16" s="11"/>
      <c r="Q16" s="10">
        <f>SUM(Q4:Q15)</f>
        <v>46000</v>
      </c>
      <c r="R16" s="9"/>
      <c r="S16" s="10">
        <f>SUM(S4:S15)</f>
        <v>48000</v>
      </c>
      <c r="T16" s="11"/>
      <c r="U16" s="46">
        <f>SUM(U4:U15)</f>
        <v>48000</v>
      </c>
    </row>
    <row r="17" spans="1:23" ht="15">
      <c r="A17" s="31"/>
      <c r="B17" s="12"/>
      <c r="C17" s="12"/>
      <c r="D17" s="13"/>
      <c r="E17" s="12"/>
      <c r="F17" s="12"/>
      <c r="G17" s="12"/>
      <c r="H17" s="13"/>
      <c r="I17" s="12"/>
      <c r="J17" s="12"/>
      <c r="K17" s="12"/>
      <c r="L17" s="13"/>
      <c r="M17" s="12"/>
      <c r="N17" s="12"/>
      <c r="O17" s="12"/>
      <c r="P17" s="13"/>
      <c r="Q17" s="12"/>
      <c r="R17" s="12"/>
      <c r="S17" s="12"/>
      <c r="T17" s="13"/>
      <c r="U17" s="32"/>
      <c r="W17" s="1" t="s">
        <v>0</v>
      </c>
    </row>
    <row r="18" spans="1:23" ht="25.5">
      <c r="A18" s="29" t="s">
        <v>51</v>
      </c>
      <c r="B18" s="5" t="s">
        <v>144</v>
      </c>
      <c r="C18" s="7">
        <v>300</v>
      </c>
      <c r="D18" s="8">
        <v>1</v>
      </c>
      <c r="E18" s="7">
        <f t="shared" ref="E18:E28" si="5">C18*D18</f>
        <v>300</v>
      </c>
      <c r="F18" s="5" t="s">
        <v>144</v>
      </c>
      <c r="G18" s="7">
        <v>300</v>
      </c>
      <c r="H18" s="8">
        <v>1</v>
      </c>
      <c r="I18" s="7">
        <f t="shared" ref="I18:I28" si="6">G18*H18</f>
        <v>300</v>
      </c>
      <c r="J18" s="5" t="s">
        <v>144</v>
      </c>
      <c r="K18" s="7">
        <v>300</v>
      </c>
      <c r="L18" s="8">
        <v>1</v>
      </c>
      <c r="M18" s="7">
        <f t="shared" ref="M18:M28" si="7">K18*L18</f>
        <v>300</v>
      </c>
      <c r="N18" s="5" t="s">
        <v>144</v>
      </c>
      <c r="O18" s="7"/>
      <c r="P18" s="8"/>
      <c r="Q18" s="7"/>
      <c r="R18" s="5" t="s">
        <v>144</v>
      </c>
      <c r="S18" s="7"/>
      <c r="T18" s="8"/>
      <c r="U18" s="28"/>
      <c r="W18" s="2" t="s">
        <v>1</v>
      </c>
    </row>
    <row r="19" spans="1:23">
      <c r="A19" s="33" t="s">
        <v>52</v>
      </c>
      <c r="B19" s="5" t="s">
        <v>144</v>
      </c>
      <c r="C19" s="7">
        <v>300</v>
      </c>
      <c r="D19" s="8">
        <v>1</v>
      </c>
      <c r="E19" s="7">
        <f t="shared" si="5"/>
        <v>300</v>
      </c>
      <c r="F19" s="5" t="s">
        <v>144</v>
      </c>
      <c r="G19" s="7">
        <v>300</v>
      </c>
      <c r="H19" s="8">
        <v>1</v>
      </c>
      <c r="I19" s="7">
        <f t="shared" si="6"/>
        <v>300</v>
      </c>
      <c r="J19" s="5" t="s">
        <v>144</v>
      </c>
      <c r="K19" s="7">
        <v>300</v>
      </c>
      <c r="L19" s="8">
        <v>1</v>
      </c>
      <c r="M19" s="7">
        <f t="shared" si="7"/>
        <v>300</v>
      </c>
      <c r="N19" s="5" t="s">
        <v>144</v>
      </c>
      <c r="O19" s="7">
        <v>150</v>
      </c>
      <c r="P19" s="8">
        <v>1</v>
      </c>
      <c r="Q19" s="7">
        <f t="shared" ref="Q19:Q25" si="8">P19*O19</f>
        <v>150</v>
      </c>
      <c r="R19" s="5" t="s">
        <v>144</v>
      </c>
      <c r="S19" s="7">
        <v>150</v>
      </c>
      <c r="T19" s="8">
        <v>1</v>
      </c>
      <c r="U19" s="28">
        <f>T19*S19</f>
        <v>150</v>
      </c>
      <c r="W19" s="2" t="s">
        <v>3</v>
      </c>
    </row>
    <row r="20" spans="1:23" ht="38.25">
      <c r="A20" s="29" t="s">
        <v>53</v>
      </c>
      <c r="B20" s="14" t="s">
        <v>144</v>
      </c>
      <c r="C20" s="15">
        <v>2000</v>
      </c>
      <c r="D20" s="16">
        <v>1</v>
      </c>
      <c r="E20" s="15">
        <f t="shared" si="5"/>
        <v>2000</v>
      </c>
      <c r="F20" s="14" t="s">
        <v>144</v>
      </c>
      <c r="G20" s="15">
        <v>2000</v>
      </c>
      <c r="H20" s="16">
        <v>1</v>
      </c>
      <c r="I20" s="15">
        <f t="shared" si="6"/>
        <v>2000</v>
      </c>
      <c r="J20" s="14" t="s">
        <v>144</v>
      </c>
      <c r="K20" s="15">
        <v>2000</v>
      </c>
      <c r="L20" s="16">
        <v>1</v>
      </c>
      <c r="M20" s="15">
        <f t="shared" si="7"/>
        <v>2000</v>
      </c>
      <c r="N20" s="14" t="s">
        <v>93</v>
      </c>
      <c r="O20" s="15">
        <v>4000</v>
      </c>
      <c r="P20" s="16">
        <v>1</v>
      </c>
      <c r="Q20" s="15">
        <f t="shared" si="8"/>
        <v>4000</v>
      </c>
      <c r="R20" s="14" t="s">
        <v>93</v>
      </c>
      <c r="S20" s="15">
        <v>4000</v>
      </c>
      <c r="T20" s="16">
        <v>1</v>
      </c>
      <c r="U20" s="28">
        <f t="shared" ref="U20:U28" si="9">T20*S20</f>
        <v>4000</v>
      </c>
      <c r="W20" s="2" t="s">
        <v>2</v>
      </c>
    </row>
    <row r="21" spans="1:23" ht="25.5">
      <c r="A21" s="29" t="s">
        <v>128</v>
      </c>
      <c r="B21" s="5" t="s">
        <v>127</v>
      </c>
      <c r="C21" s="7">
        <v>1900</v>
      </c>
      <c r="D21" s="8">
        <v>1</v>
      </c>
      <c r="E21" s="7">
        <f t="shared" si="5"/>
        <v>1900</v>
      </c>
      <c r="F21" s="5" t="s">
        <v>127</v>
      </c>
      <c r="G21" s="7">
        <v>1900</v>
      </c>
      <c r="H21" s="8">
        <v>1</v>
      </c>
      <c r="I21" s="7">
        <f t="shared" si="6"/>
        <v>1900</v>
      </c>
      <c r="J21" s="5" t="s">
        <v>127</v>
      </c>
      <c r="K21" s="7">
        <v>1900</v>
      </c>
      <c r="L21" s="8">
        <v>1</v>
      </c>
      <c r="M21" s="7">
        <f t="shared" si="7"/>
        <v>1900</v>
      </c>
      <c r="N21" s="5" t="s">
        <v>124</v>
      </c>
      <c r="O21" s="7">
        <v>4000</v>
      </c>
      <c r="P21" s="8">
        <v>1</v>
      </c>
      <c r="Q21" s="7">
        <f t="shared" si="8"/>
        <v>4000</v>
      </c>
      <c r="R21" s="5" t="s">
        <v>124</v>
      </c>
      <c r="S21" s="7">
        <v>4000</v>
      </c>
      <c r="T21" s="8">
        <v>1</v>
      </c>
      <c r="U21" s="28">
        <f t="shared" ref="U21" si="10">T21*S21</f>
        <v>4000</v>
      </c>
    </row>
    <row r="22" spans="1:23" ht="25.5">
      <c r="A22" s="29" t="s">
        <v>125</v>
      </c>
      <c r="B22" s="5" t="s">
        <v>126</v>
      </c>
      <c r="C22" s="7">
        <v>3600</v>
      </c>
      <c r="D22" s="8">
        <v>1</v>
      </c>
      <c r="E22" s="7">
        <f t="shared" si="5"/>
        <v>3600</v>
      </c>
      <c r="F22" s="5" t="s">
        <v>126</v>
      </c>
      <c r="G22" s="7">
        <v>3600</v>
      </c>
      <c r="H22" s="8">
        <v>1</v>
      </c>
      <c r="I22" s="7">
        <f t="shared" si="6"/>
        <v>3600</v>
      </c>
      <c r="J22" s="5" t="s">
        <v>126</v>
      </c>
      <c r="K22" s="7">
        <v>3600</v>
      </c>
      <c r="L22" s="8">
        <v>1</v>
      </c>
      <c r="M22" s="7">
        <f t="shared" si="7"/>
        <v>3600</v>
      </c>
      <c r="N22" s="5" t="s">
        <v>92</v>
      </c>
      <c r="O22" s="7">
        <v>7000</v>
      </c>
      <c r="P22" s="8">
        <v>1</v>
      </c>
      <c r="Q22" s="7">
        <f t="shared" si="8"/>
        <v>7000</v>
      </c>
      <c r="R22" s="5" t="s">
        <v>92</v>
      </c>
      <c r="S22" s="7">
        <v>7000</v>
      </c>
      <c r="T22" s="8">
        <v>1</v>
      </c>
      <c r="U22" s="28">
        <f t="shared" ref="U22" si="11">T22*S22</f>
        <v>7000</v>
      </c>
      <c r="W22" s="1" t="s">
        <v>15</v>
      </c>
    </row>
    <row r="23" spans="1:23">
      <c r="A23" s="29" t="s">
        <v>54</v>
      </c>
      <c r="B23" s="5" t="s">
        <v>144</v>
      </c>
      <c r="C23" s="7">
        <v>600</v>
      </c>
      <c r="D23" s="8">
        <v>1</v>
      </c>
      <c r="E23" s="7">
        <f t="shared" si="5"/>
        <v>600</v>
      </c>
      <c r="F23" s="5" t="s">
        <v>144</v>
      </c>
      <c r="G23" s="7">
        <v>600</v>
      </c>
      <c r="H23" s="8">
        <v>1</v>
      </c>
      <c r="I23" s="7">
        <f t="shared" si="6"/>
        <v>600</v>
      </c>
      <c r="J23" s="5" t="s">
        <v>144</v>
      </c>
      <c r="K23" s="7">
        <v>600</v>
      </c>
      <c r="L23" s="8">
        <v>1</v>
      </c>
      <c r="M23" s="7">
        <f t="shared" si="7"/>
        <v>600</v>
      </c>
      <c r="N23" s="5" t="s">
        <v>144</v>
      </c>
      <c r="O23" s="7">
        <v>600</v>
      </c>
      <c r="P23" s="8">
        <v>1</v>
      </c>
      <c r="Q23" s="7">
        <f t="shared" si="8"/>
        <v>600</v>
      </c>
      <c r="R23" s="5" t="s">
        <v>144</v>
      </c>
      <c r="S23" s="7">
        <v>600</v>
      </c>
      <c r="T23" s="8">
        <v>1</v>
      </c>
      <c r="U23" s="28">
        <f t="shared" si="9"/>
        <v>600</v>
      </c>
      <c r="W23" s="2" t="s">
        <v>25</v>
      </c>
    </row>
    <row r="24" spans="1:23" ht="76.5">
      <c r="A24" s="34" t="s">
        <v>55</v>
      </c>
      <c r="B24" s="5" t="s">
        <v>144</v>
      </c>
      <c r="C24" s="7">
        <v>4000</v>
      </c>
      <c r="D24" s="8">
        <v>1</v>
      </c>
      <c r="E24" s="7">
        <f t="shared" si="5"/>
        <v>4000</v>
      </c>
      <c r="F24" s="5" t="s">
        <v>144</v>
      </c>
      <c r="G24" s="7">
        <v>4000</v>
      </c>
      <c r="H24" s="8">
        <v>1</v>
      </c>
      <c r="I24" s="7">
        <f t="shared" si="6"/>
        <v>4000</v>
      </c>
      <c r="J24" s="5" t="s">
        <v>144</v>
      </c>
      <c r="K24" s="7">
        <v>4000</v>
      </c>
      <c r="L24" s="8">
        <v>1</v>
      </c>
      <c r="M24" s="7">
        <f t="shared" si="7"/>
        <v>4000</v>
      </c>
      <c r="N24" s="5" t="s">
        <v>122</v>
      </c>
      <c r="O24" s="7">
        <v>3200</v>
      </c>
      <c r="P24" s="8">
        <v>3</v>
      </c>
      <c r="Q24" s="7">
        <f>P24*O24</f>
        <v>9600</v>
      </c>
      <c r="R24" s="5" t="s">
        <v>123</v>
      </c>
      <c r="S24" s="7">
        <v>3200</v>
      </c>
      <c r="T24" s="8">
        <v>5</v>
      </c>
      <c r="U24" s="28">
        <f t="shared" si="9"/>
        <v>16000</v>
      </c>
      <c r="W24" s="2" t="s">
        <v>28</v>
      </c>
    </row>
    <row r="25" spans="1:23" ht="38.25">
      <c r="A25" s="29" t="s">
        <v>50</v>
      </c>
      <c r="B25" s="14" t="s">
        <v>56</v>
      </c>
      <c r="C25" s="15">
        <v>6000</v>
      </c>
      <c r="D25" s="16">
        <v>1</v>
      </c>
      <c r="E25" s="15">
        <f t="shared" si="5"/>
        <v>6000</v>
      </c>
      <c r="F25" s="14" t="s">
        <v>56</v>
      </c>
      <c r="G25" s="15">
        <v>7000</v>
      </c>
      <c r="H25" s="16">
        <v>1</v>
      </c>
      <c r="I25" s="15">
        <f t="shared" si="6"/>
        <v>7000</v>
      </c>
      <c r="J25" s="17" t="s">
        <v>57</v>
      </c>
      <c r="K25" s="15">
        <v>8500</v>
      </c>
      <c r="L25" s="16">
        <v>1</v>
      </c>
      <c r="M25" s="15">
        <f t="shared" si="7"/>
        <v>8500</v>
      </c>
      <c r="N25" s="14" t="s">
        <v>97</v>
      </c>
      <c r="O25" s="15">
        <v>8000</v>
      </c>
      <c r="P25" s="16">
        <v>2</v>
      </c>
      <c r="Q25" s="15">
        <f t="shared" si="8"/>
        <v>16000</v>
      </c>
      <c r="R25" s="14" t="s">
        <v>98</v>
      </c>
      <c r="S25" s="15">
        <v>8000</v>
      </c>
      <c r="T25" s="16">
        <v>3</v>
      </c>
      <c r="U25" s="28">
        <f t="shared" si="9"/>
        <v>24000</v>
      </c>
      <c r="W25" s="2" t="s">
        <v>31</v>
      </c>
    </row>
    <row r="26" spans="1:23">
      <c r="A26" s="29" t="s">
        <v>58</v>
      </c>
      <c r="B26" s="14" t="s">
        <v>144</v>
      </c>
      <c r="C26" s="15">
        <v>600</v>
      </c>
      <c r="D26" s="16">
        <v>1</v>
      </c>
      <c r="E26" s="15">
        <f t="shared" si="5"/>
        <v>600</v>
      </c>
      <c r="F26" s="14" t="s">
        <v>144</v>
      </c>
      <c r="G26" s="15">
        <v>600</v>
      </c>
      <c r="H26" s="16">
        <v>1</v>
      </c>
      <c r="I26" s="15">
        <f t="shared" si="6"/>
        <v>600</v>
      </c>
      <c r="J26" s="14" t="s">
        <v>144</v>
      </c>
      <c r="K26" s="15">
        <v>600</v>
      </c>
      <c r="L26" s="16">
        <v>1</v>
      </c>
      <c r="M26" s="15">
        <f t="shared" si="7"/>
        <v>600</v>
      </c>
      <c r="N26" s="14" t="s">
        <v>144</v>
      </c>
      <c r="O26" s="15"/>
      <c r="P26" s="16"/>
      <c r="Q26" s="15"/>
      <c r="R26" s="14" t="s">
        <v>144</v>
      </c>
      <c r="S26" s="15"/>
      <c r="T26" s="16"/>
      <c r="U26" s="28">
        <f t="shared" si="9"/>
        <v>0</v>
      </c>
      <c r="W26" s="4" t="s">
        <v>79</v>
      </c>
    </row>
    <row r="27" spans="1:23">
      <c r="A27" s="29" t="s">
        <v>59</v>
      </c>
      <c r="B27" s="14" t="s">
        <v>144</v>
      </c>
      <c r="C27" s="15">
        <v>1500</v>
      </c>
      <c r="D27" s="16">
        <v>1</v>
      </c>
      <c r="E27" s="15">
        <f t="shared" si="5"/>
        <v>1500</v>
      </c>
      <c r="F27" s="14" t="s">
        <v>144</v>
      </c>
      <c r="G27" s="15">
        <v>1500</v>
      </c>
      <c r="H27" s="16">
        <v>1</v>
      </c>
      <c r="I27" s="15">
        <f t="shared" si="6"/>
        <v>1500</v>
      </c>
      <c r="J27" s="14" t="s">
        <v>144</v>
      </c>
      <c r="K27" s="15">
        <v>1500</v>
      </c>
      <c r="L27" s="16">
        <v>1</v>
      </c>
      <c r="M27" s="15">
        <f t="shared" si="7"/>
        <v>1500</v>
      </c>
      <c r="N27" s="14" t="s">
        <v>144</v>
      </c>
      <c r="O27" s="15"/>
      <c r="P27" s="16"/>
      <c r="Q27" s="15"/>
      <c r="R27" s="14" t="s">
        <v>144</v>
      </c>
      <c r="S27" s="15"/>
      <c r="T27" s="16"/>
      <c r="U27" s="28">
        <f t="shared" si="9"/>
        <v>0</v>
      </c>
      <c r="W27" s="4" t="s">
        <v>80</v>
      </c>
    </row>
    <row r="28" spans="1:23" ht="25.5">
      <c r="A28" s="29" t="s">
        <v>60</v>
      </c>
      <c r="B28" s="5" t="s">
        <v>144</v>
      </c>
      <c r="C28" s="7">
        <v>2500</v>
      </c>
      <c r="D28" s="8">
        <v>1</v>
      </c>
      <c r="E28" s="7">
        <f t="shared" si="5"/>
        <v>2500</v>
      </c>
      <c r="F28" s="5" t="s">
        <v>144</v>
      </c>
      <c r="G28" s="7">
        <v>2500</v>
      </c>
      <c r="H28" s="8">
        <v>1</v>
      </c>
      <c r="I28" s="7">
        <f t="shared" si="6"/>
        <v>2500</v>
      </c>
      <c r="J28" s="5" t="s">
        <v>144</v>
      </c>
      <c r="K28" s="7">
        <v>2500</v>
      </c>
      <c r="L28" s="8">
        <v>1</v>
      </c>
      <c r="M28" s="7">
        <f t="shared" si="7"/>
        <v>2500</v>
      </c>
      <c r="N28" s="5" t="s">
        <v>144</v>
      </c>
      <c r="O28" s="7"/>
      <c r="P28" s="8"/>
      <c r="Q28" s="7"/>
      <c r="R28" s="5" t="s">
        <v>144</v>
      </c>
      <c r="S28" s="7"/>
      <c r="T28" s="8"/>
      <c r="U28" s="28">
        <f t="shared" si="9"/>
        <v>0</v>
      </c>
    </row>
    <row r="29" spans="1:23" ht="38.25">
      <c r="A29" s="29" t="s">
        <v>94</v>
      </c>
      <c r="B29" s="14" t="s">
        <v>144</v>
      </c>
      <c r="C29" s="15"/>
      <c r="D29" s="16"/>
      <c r="E29" s="15"/>
      <c r="F29" s="14" t="s">
        <v>144</v>
      </c>
      <c r="G29" s="15"/>
      <c r="H29" s="16"/>
      <c r="I29" s="15"/>
      <c r="J29" s="14" t="s">
        <v>144</v>
      </c>
      <c r="K29" s="15"/>
      <c r="L29" s="16"/>
      <c r="M29" s="15"/>
      <c r="N29" s="14" t="s">
        <v>95</v>
      </c>
      <c r="O29" s="15">
        <v>6500</v>
      </c>
      <c r="P29" s="16">
        <v>2</v>
      </c>
      <c r="Q29" s="15">
        <f>P29*O29</f>
        <v>13000</v>
      </c>
      <c r="R29" s="14" t="s">
        <v>96</v>
      </c>
      <c r="S29" s="15">
        <v>6500</v>
      </c>
      <c r="T29" s="16">
        <v>3</v>
      </c>
      <c r="U29" s="28">
        <f>T29*S29</f>
        <v>19500</v>
      </c>
      <c r="W29" s="4"/>
    </row>
    <row r="30" spans="1:23" ht="25.5">
      <c r="A30" s="29" t="s">
        <v>85</v>
      </c>
      <c r="B30" s="5" t="s">
        <v>144</v>
      </c>
      <c r="C30" s="7"/>
      <c r="D30" s="8"/>
      <c r="E30" s="7"/>
      <c r="F30" s="5" t="s">
        <v>144</v>
      </c>
      <c r="G30" s="7"/>
      <c r="H30" s="8"/>
      <c r="I30" s="7"/>
      <c r="J30" s="5" t="s">
        <v>144</v>
      </c>
      <c r="K30" s="7"/>
      <c r="L30" s="8"/>
      <c r="M30" s="7"/>
      <c r="N30" s="5" t="s">
        <v>144</v>
      </c>
      <c r="O30" s="7">
        <v>4000</v>
      </c>
      <c r="P30" s="8">
        <v>1</v>
      </c>
      <c r="Q30" s="7">
        <f>P30*O30</f>
        <v>4000</v>
      </c>
      <c r="R30" s="5" t="s">
        <v>144</v>
      </c>
      <c r="S30" s="7">
        <v>5000</v>
      </c>
      <c r="T30" s="8">
        <v>1</v>
      </c>
      <c r="U30" s="28">
        <f>T30*S30</f>
        <v>5000</v>
      </c>
    </row>
    <row r="31" spans="1:23" ht="25.5">
      <c r="A31" s="29" t="s">
        <v>84</v>
      </c>
      <c r="B31" s="5" t="s">
        <v>144</v>
      </c>
      <c r="C31" s="7"/>
      <c r="D31" s="8"/>
      <c r="E31" s="7"/>
      <c r="F31" s="5" t="s">
        <v>144</v>
      </c>
      <c r="G31" s="7"/>
      <c r="H31" s="8"/>
      <c r="I31" s="7"/>
      <c r="J31" s="5" t="s">
        <v>144</v>
      </c>
      <c r="K31" s="7"/>
      <c r="L31" s="8"/>
      <c r="M31" s="7"/>
      <c r="N31" s="5" t="s">
        <v>120</v>
      </c>
      <c r="O31" s="7">
        <v>600</v>
      </c>
      <c r="P31" s="8">
        <v>6</v>
      </c>
      <c r="Q31" s="7">
        <f>P31*O31</f>
        <v>3600</v>
      </c>
      <c r="R31" s="5" t="s">
        <v>121</v>
      </c>
      <c r="S31" s="7">
        <v>600</v>
      </c>
      <c r="T31" s="8">
        <v>9</v>
      </c>
      <c r="U31" s="28">
        <f>T31*S31</f>
        <v>5400</v>
      </c>
    </row>
    <row r="32" spans="1:23" ht="15">
      <c r="A32" s="35" t="s">
        <v>61</v>
      </c>
      <c r="B32" s="9"/>
      <c r="C32" s="10">
        <f>SUM(C18:C28)</f>
        <v>23300</v>
      </c>
      <c r="D32" s="11"/>
      <c r="E32" s="10">
        <f>SUM(E18:E28)</f>
        <v>23300</v>
      </c>
      <c r="F32" s="9"/>
      <c r="G32" s="10">
        <f>SUM(G18:G28)</f>
        <v>24300</v>
      </c>
      <c r="H32" s="11"/>
      <c r="I32" s="10">
        <f>SUM(I18:I28)</f>
        <v>24300</v>
      </c>
      <c r="J32" s="9"/>
      <c r="K32" s="10">
        <f>SUM(K18:K28)</f>
        <v>25800</v>
      </c>
      <c r="L32" s="11"/>
      <c r="M32" s="10">
        <f>SUM(M18:M28)</f>
        <v>25800</v>
      </c>
      <c r="N32" s="9"/>
      <c r="O32" s="10">
        <f>SUM(O18:O31)</f>
        <v>38050</v>
      </c>
      <c r="P32" s="11"/>
      <c r="Q32" s="10">
        <f>SUM(Q18:Q31)</f>
        <v>61950</v>
      </c>
      <c r="R32" s="9"/>
      <c r="S32" s="10">
        <f>SUM(S18:S31)</f>
        <v>39050</v>
      </c>
      <c r="T32" s="11"/>
      <c r="U32" s="46">
        <f>SUM(U18:U31)</f>
        <v>85650</v>
      </c>
      <c r="W32" s="1" t="s">
        <v>81</v>
      </c>
    </row>
    <row r="33" spans="1:23">
      <c r="A33" s="31"/>
      <c r="B33" s="12"/>
      <c r="C33" s="12"/>
      <c r="D33" s="13"/>
      <c r="E33" s="12"/>
      <c r="F33" s="12"/>
      <c r="G33" s="12"/>
      <c r="H33" s="13"/>
      <c r="I33" s="12"/>
      <c r="J33" s="12"/>
      <c r="K33" s="12"/>
      <c r="L33" s="13"/>
      <c r="M33" s="12"/>
      <c r="N33" s="12"/>
      <c r="O33" s="12"/>
      <c r="P33" s="13"/>
      <c r="Q33" s="12"/>
      <c r="R33" s="12"/>
      <c r="S33" s="12"/>
      <c r="T33" s="13"/>
      <c r="U33" s="32"/>
      <c r="W33" s="2" t="s">
        <v>82</v>
      </c>
    </row>
    <row r="34" spans="1:23">
      <c r="A34" s="36" t="s">
        <v>62</v>
      </c>
      <c r="B34" s="5" t="s">
        <v>144</v>
      </c>
      <c r="C34" s="7">
        <v>500</v>
      </c>
      <c r="D34" s="8">
        <v>1</v>
      </c>
      <c r="E34" s="7">
        <f t="shared" ref="E34:E43" si="12">C34*D34</f>
        <v>500</v>
      </c>
      <c r="F34" s="5" t="s">
        <v>144</v>
      </c>
      <c r="G34" s="7">
        <v>500</v>
      </c>
      <c r="H34" s="8">
        <v>1</v>
      </c>
      <c r="I34" s="7">
        <f t="shared" ref="I34:I43" si="13">G34*H34</f>
        <v>500</v>
      </c>
      <c r="J34" s="5" t="s">
        <v>144</v>
      </c>
      <c r="K34" s="7">
        <v>500</v>
      </c>
      <c r="L34" s="8">
        <v>1</v>
      </c>
      <c r="M34" s="7">
        <f t="shared" ref="M34:M43" si="14">K34*L34</f>
        <v>500</v>
      </c>
      <c r="N34" s="5" t="s">
        <v>144</v>
      </c>
      <c r="O34" s="7">
        <v>500</v>
      </c>
      <c r="P34" s="8">
        <v>1</v>
      </c>
      <c r="Q34" s="7">
        <f>P34*O34</f>
        <v>500</v>
      </c>
      <c r="R34" s="5" t="s">
        <v>144</v>
      </c>
      <c r="S34" s="7">
        <v>500</v>
      </c>
      <c r="T34" s="8">
        <v>1</v>
      </c>
      <c r="U34" s="28">
        <f>T34*S34</f>
        <v>500</v>
      </c>
      <c r="W34" s="2" t="s">
        <v>83</v>
      </c>
    </row>
    <row r="35" spans="1:23" ht="51">
      <c r="A35" s="29" t="s">
        <v>110</v>
      </c>
      <c r="B35" s="5" t="s">
        <v>144</v>
      </c>
      <c r="C35" s="7">
        <v>1700</v>
      </c>
      <c r="D35" s="8">
        <v>1</v>
      </c>
      <c r="E35" s="7">
        <f t="shared" si="12"/>
        <v>1700</v>
      </c>
      <c r="F35" s="5" t="s">
        <v>144</v>
      </c>
      <c r="G35" s="7">
        <v>1700</v>
      </c>
      <c r="H35" s="8">
        <v>1</v>
      </c>
      <c r="I35" s="7">
        <f t="shared" si="13"/>
        <v>1700</v>
      </c>
      <c r="J35" s="5" t="s">
        <v>144</v>
      </c>
      <c r="K35" s="7">
        <v>1700</v>
      </c>
      <c r="L35" s="8">
        <v>1</v>
      </c>
      <c r="M35" s="7">
        <f t="shared" si="14"/>
        <v>1700</v>
      </c>
      <c r="N35" s="5" t="s">
        <v>114</v>
      </c>
      <c r="O35" s="7">
        <v>9500</v>
      </c>
      <c r="P35" s="8">
        <v>1</v>
      </c>
      <c r="Q35" s="7">
        <f>P35*O35</f>
        <v>9500</v>
      </c>
      <c r="R35" s="5" t="s">
        <v>114</v>
      </c>
      <c r="S35" s="7">
        <v>9500</v>
      </c>
      <c r="T35" s="8">
        <v>1</v>
      </c>
      <c r="U35" s="28">
        <f>T35*S35</f>
        <v>9500</v>
      </c>
      <c r="W35" s="4" t="s">
        <v>137</v>
      </c>
    </row>
    <row r="36" spans="1:23" ht="38.25">
      <c r="A36" s="29" t="s">
        <v>63</v>
      </c>
      <c r="B36" s="5" t="s">
        <v>144</v>
      </c>
      <c r="C36" s="7">
        <v>400</v>
      </c>
      <c r="D36" s="8">
        <v>1</v>
      </c>
      <c r="E36" s="7">
        <f t="shared" si="12"/>
        <v>400</v>
      </c>
      <c r="F36" s="5" t="s">
        <v>144</v>
      </c>
      <c r="G36" s="7">
        <v>400</v>
      </c>
      <c r="H36" s="8">
        <v>1</v>
      </c>
      <c r="I36" s="7">
        <f t="shared" si="13"/>
        <v>400</v>
      </c>
      <c r="J36" s="5" t="s">
        <v>144</v>
      </c>
      <c r="K36" s="7">
        <v>400</v>
      </c>
      <c r="L36" s="8">
        <v>1</v>
      </c>
      <c r="M36" s="7">
        <f t="shared" si="14"/>
        <v>400</v>
      </c>
      <c r="N36" s="5" t="s">
        <v>88</v>
      </c>
      <c r="O36" s="7">
        <v>1200</v>
      </c>
      <c r="P36" s="8">
        <v>1</v>
      </c>
      <c r="Q36" s="7">
        <f>P36*O36</f>
        <v>1200</v>
      </c>
      <c r="R36" s="5" t="s">
        <v>88</v>
      </c>
      <c r="S36" s="7">
        <v>1200</v>
      </c>
      <c r="T36" s="8">
        <v>1</v>
      </c>
      <c r="U36" s="28">
        <f>T36*S36</f>
        <v>1200</v>
      </c>
    </row>
    <row r="37" spans="1:23" ht="25.5" customHeight="1">
      <c r="A37" s="29" t="s">
        <v>64</v>
      </c>
      <c r="B37" s="5" t="s">
        <v>65</v>
      </c>
      <c r="C37" s="7">
        <v>2200</v>
      </c>
      <c r="D37" s="8">
        <v>1</v>
      </c>
      <c r="E37" s="7">
        <f t="shared" si="12"/>
        <v>2200</v>
      </c>
      <c r="F37" s="5" t="s">
        <v>65</v>
      </c>
      <c r="G37" s="7">
        <v>2200</v>
      </c>
      <c r="H37" s="8">
        <v>1</v>
      </c>
      <c r="I37" s="7">
        <f t="shared" si="13"/>
        <v>2200</v>
      </c>
      <c r="J37" s="5" t="s">
        <v>66</v>
      </c>
      <c r="K37" s="7">
        <v>2600</v>
      </c>
      <c r="L37" s="8">
        <v>1</v>
      </c>
      <c r="M37" s="7">
        <f t="shared" si="14"/>
        <v>2600</v>
      </c>
      <c r="N37" s="5" t="s">
        <v>113</v>
      </c>
      <c r="O37" s="7">
        <v>7500</v>
      </c>
      <c r="P37" s="8">
        <v>1</v>
      </c>
      <c r="Q37" s="7">
        <f>P37*O37</f>
        <v>7500</v>
      </c>
      <c r="R37" s="5" t="s">
        <v>113</v>
      </c>
      <c r="S37" s="7">
        <v>7500</v>
      </c>
      <c r="T37" s="8">
        <v>1</v>
      </c>
      <c r="U37" s="28">
        <f>T37*S37</f>
        <v>7500</v>
      </c>
    </row>
    <row r="38" spans="1:23" ht="56.25" customHeight="1">
      <c r="A38" s="29" t="s">
        <v>67</v>
      </c>
      <c r="B38" s="21" t="s">
        <v>68</v>
      </c>
      <c r="C38" s="7">
        <v>3000</v>
      </c>
      <c r="D38" s="8">
        <v>1</v>
      </c>
      <c r="E38" s="7">
        <f t="shared" si="12"/>
        <v>3000</v>
      </c>
      <c r="F38" s="22" t="s">
        <v>68</v>
      </c>
      <c r="G38" s="7">
        <v>3000</v>
      </c>
      <c r="H38" s="8">
        <v>1</v>
      </c>
      <c r="I38" s="7">
        <f t="shared" si="13"/>
        <v>3000</v>
      </c>
      <c r="J38" s="22" t="s">
        <v>68</v>
      </c>
      <c r="K38" s="7">
        <v>3000</v>
      </c>
      <c r="L38" s="8">
        <v>1</v>
      </c>
      <c r="M38" s="7">
        <f t="shared" si="14"/>
        <v>3000</v>
      </c>
      <c r="N38" s="22" t="s">
        <v>144</v>
      </c>
      <c r="O38" s="7"/>
      <c r="P38" s="8"/>
      <c r="Q38" s="7"/>
      <c r="R38" s="6" t="s">
        <v>144</v>
      </c>
      <c r="S38" s="7"/>
      <c r="T38" s="8"/>
      <c r="U38" s="28"/>
    </row>
    <row r="39" spans="1:23" ht="51">
      <c r="A39" s="34" t="s">
        <v>69</v>
      </c>
      <c r="B39" s="6" t="s">
        <v>144</v>
      </c>
      <c r="C39" s="7">
        <v>400</v>
      </c>
      <c r="D39" s="8">
        <v>1</v>
      </c>
      <c r="E39" s="7">
        <f t="shared" si="12"/>
        <v>400</v>
      </c>
      <c r="F39" s="6" t="s">
        <v>144</v>
      </c>
      <c r="G39" s="7">
        <v>400</v>
      </c>
      <c r="H39" s="8">
        <v>1</v>
      </c>
      <c r="I39" s="7">
        <f t="shared" si="13"/>
        <v>400</v>
      </c>
      <c r="J39" s="6" t="s">
        <v>144</v>
      </c>
      <c r="K39" s="7">
        <v>400</v>
      </c>
      <c r="L39" s="8">
        <v>1</v>
      </c>
      <c r="M39" s="7">
        <f t="shared" si="14"/>
        <v>400</v>
      </c>
      <c r="N39" s="6" t="s">
        <v>144</v>
      </c>
      <c r="O39" s="7">
        <v>400</v>
      </c>
      <c r="P39" s="8">
        <v>1</v>
      </c>
      <c r="Q39" s="7">
        <f t="shared" ref="Q39:Q45" si="15">P39*O39</f>
        <v>400</v>
      </c>
      <c r="R39" s="6" t="s">
        <v>144</v>
      </c>
      <c r="S39" s="7">
        <v>400</v>
      </c>
      <c r="T39" s="8">
        <v>1</v>
      </c>
      <c r="U39" s="28">
        <f t="shared" ref="U39:U45" si="16">T39*S39</f>
        <v>400</v>
      </c>
    </row>
    <row r="40" spans="1:23" ht="25.5">
      <c r="A40" s="29" t="s">
        <v>70</v>
      </c>
      <c r="B40" s="6" t="s">
        <v>144</v>
      </c>
      <c r="C40" s="7">
        <v>200</v>
      </c>
      <c r="D40" s="8">
        <v>1</v>
      </c>
      <c r="E40" s="7">
        <f t="shared" si="12"/>
        <v>200</v>
      </c>
      <c r="F40" s="6" t="s">
        <v>144</v>
      </c>
      <c r="G40" s="7">
        <v>200</v>
      </c>
      <c r="H40" s="8">
        <v>1</v>
      </c>
      <c r="I40" s="7">
        <f t="shared" si="13"/>
        <v>200</v>
      </c>
      <c r="J40" s="6" t="s">
        <v>144</v>
      </c>
      <c r="K40" s="7">
        <v>200</v>
      </c>
      <c r="L40" s="8">
        <v>1</v>
      </c>
      <c r="M40" s="7">
        <f t="shared" si="14"/>
        <v>200</v>
      </c>
      <c r="N40" s="6" t="s">
        <v>144</v>
      </c>
      <c r="O40" s="7">
        <v>1000</v>
      </c>
      <c r="P40" s="8">
        <v>1</v>
      </c>
      <c r="Q40" s="7">
        <f t="shared" si="15"/>
        <v>1000</v>
      </c>
      <c r="R40" s="6" t="s">
        <v>144</v>
      </c>
      <c r="S40" s="7">
        <v>1000</v>
      </c>
      <c r="T40" s="8">
        <v>1</v>
      </c>
      <c r="U40" s="28">
        <f t="shared" si="16"/>
        <v>1000</v>
      </c>
    </row>
    <row r="41" spans="1:23">
      <c r="A41" s="29" t="s">
        <v>71</v>
      </c>
      <c r="B41" s="6" t="s">
        <v>144</v>
      </c>
      <c r="C41" s="7">
        <v>200</v>
      </c>
      <c r="D41" s="8">
        <v>1</v>
      </c>
      <c r="E41" s="7">
        <f t="shared" si="12"/>
        <v>200</v>
      </c>
      <c r="F41" s="6" t="s">
        <v>144</v>
      </c>
      <c r="G41" s="7">
        <v>200</v>
      </c>
      <c r="H41" s="8">
        <v>1</v>
      </c>
      <c r="I41" s="7">
        <f t="shared" si="13"/>
        <v>200</v>
      </c>
      <c r="J41" s="6" t="s">
        <v>144</v>
      </c>
      <c r="K41" s="7">
        <v>200</v>
      </c>
      <c r="L41" s="8">
        <v>1</v>
      </c>
      <c r="M41" s="7">
        <f t="shared" si="14"/>
        <v>200</v>
      </c>
      <c r="N41" s="6" t="s">
        <v>117</v>
      </c>
      <c r="O41" s="7">
        <v>200</v>
      </c>
      <c r="P41" s="8">
        <v>4</v>
      </c>
      <c r="Q41" s="7">
        <f t="shared" si="15"/>
        <v>800</v>
      </c>
      <c r="R41" s="6" t="s">
        <v>118</v>
      </c>
      <c r="S41" s="7">
        <v>200</v>
      </c>
      <c r="T41" s="8">
        <v>6</v>
      </c>
      <c r="U41" s="28">
        <f t="shared" si="16"/>
        <v>1200</v>
      </c>
    </row>
    <row r="42" spans="1:23">
      <c r="A42" s="29" t="s">
        <v>72</v>
      </c>
      <c r="B42" s="5" t="s">
        <v>144</v>
      </c>
      <c r="C42" s="7">
        <v>100</v>
      </c>
      <c r="D42" s="8">
        <v>1</v>
      </c>
      <c r="E42" s="7">
        <f t="shared" si="12"/>
        <v>100</v>
      </c>
      <c r="F42" s="5" t="s">
        <v>144</v>
      </c>
      <c r="G42" s="7">
        <v>100</v>
      </c>
      <c r="H42" s="8">
        <v>1</v>
      </c>
      <c r="I42" s="7">
        <f t="shared" si="13"/>
        <v>100</v>
      </c>
      <c r="J42" s="5" t="s">
        <v>144</v>
      </c>
      <c r="K42" s="7">
        <v>100</v>
      </c>
      <c r="L42" s="8">
        <v>1</v>
      </c>
      <c r="M42" s="7">
        <f t="shared" si="14"/>
        <v>100</v>
      </c>
      <c r="N42" s="5" t="s">
        <v>115</v>
      </c>
      <c r="O42" s="7">
        <v>100</v>
      </c>
      <c r="P42" s="8">
        <v>2</v>
      </c>
      <c r="Q42" s="7">
        <f t="shared" si="15"/>
        <v>200</v>
      </c>
      <c r="R42" s="5" t="s">
        <v>116</v>
      </c>
      <c r="S42" s="7">
        <v>100</v>
      </c>
      <c r="T42" s="8">
        <v>3</v>
      </c>
      <c r="U42" s="28">
        <f t="shared" si="16"/>
        <v>300</v>
      </c>
    </row>
    <row r="43" spans="1:23" ht="25.5">
      <c r="A43" s="29" t="s">
        <v>73</v>
      </c>
      <c r="B43" s="6" t="s">
        <v>144</v>
      </c>
      <c r="C43" s="7">
        <v>1000</v>
      </c>
      <c r="D43" s="8">
        <v>1</v>
      </c>
      <c r="E43" s="7">
        <f t="shared" si="12"/>
        <v>1000</v>
      </c>
      <c r="F43" s="6" t="s">
        <v>144</v>
      </c>
      <c r="G43" s="7">
        <v>1000</v>
      </c>
      <c r="H43" s="8">
        <v>1</v>
      </c>
      <c r="I43" s="7">
        <f t="shared" si="13"/>
        <v>1000</v>
      </c>
      <c r="J43" s="6" t="s">
        <v>144</v>
      </c>
      <c r="K43" s="7">
        <v>1000</v>
      </c>
      <c r="L43" s="8">
        <v>1</v>
      </c>
      <c r="M43" s="7">
        <f t="shared" si="14"/>
        <v>1000</v>
      </c>
      <c r="N43" s="6" t="s">
        <v>144</v>
      </c>
      <c r="O43" s="7">
        <v>5000</v>
      </c>
      <c r="P43" s="8">
        <v>1</v>
      </c>
      <c r="Q43" s="7">
        <f t="shared" si="15"/>
        <v>5000</v>
      </c>
      <c r="R43" s="6" t="s">
        <v>144</v>
      </c>
      <c r="S43" s="7">
        <v>7500</v>
      </c>
      <c r="T43" s="8">
        <v>1</v>
      </c>
      <c r="U43" s="28">
        <f t="shared" si="16"/>
        <v>7500</v>
      </c>
    </row>
    <row r="44" spans="1:23" ht="38.25">
      <c r="A44" s="29" t="s">
        <v>89</v>
      </c>
      <c r="B44" s="6" t="s">
        <v>144</v>
      </c>
      <c r="C44" s="7"/>
      <c r="D44" s="8"/>
      <c r="E44" s="7"/>
      <c r="F44" s="6" t="s">
        <v>144</v>
      </c>
      <c r="G44" s="7"/>
      <c r="H44" s="8"/>
      <c r="I44" s="7"/>
      <c r="J44" s="6" t="s">
        <v>144</v>
      </c>
      <c r="K44" s="7"/>
      <c r="L44" s="8"/>
      <c r="M44" s="7"/>
      <c r="N44" s="6" t="s">
        <v>144</v>
      </c>
      <c r="O44" s="7">
        <v>3000</v>
      </c>
      <c r="P44" s="8">
        <v>1</v>
      </c>
      <c r="Q44" s="7">
        <f t="shared" si="15"/>
        <v>3000</v>
      </c>
      <c r="R44" s="6" t="s">
        <v>144</v>
      </c>
      <c r="S44" s="7">
        <v>3000</v>
      </c>
      <c r="T44" s="8">
        <v>1</v>
      </c>
      <c r="U44" s="28">
        <f t="shared" si="16"/>
        <v>3000</v>
      </c>
    </row>
    <row r="45" spans="1:23" ht="25.5">
      <c r="A45" s="29" t="s">
        <v>106</v>
      </c>
      <c r="B45" s="6" t="s">
        <v>144</v>
      </c>
      <c r="C45" s="7"/>
      <c r="D45" s="8"/>
      <c r="E45" s="7"/>
      <c r="F45" s="6" t="s">
        <v>144</v>
      </c>
      <c r="G45" s="7"/>
      <c r="H45" s="8"/>
      <c r="I45" s="7"/>
      <c r="J45" s="6" t="s">
        <v>144</v>
      </c>
      <c r="K45" s="7"/>
      <c r="L45" s="8"/>
      <c r="M45" s="7"/>
      <c r="N45" s="6" t="s">
        <v>107</v>
      </c>
      <c r="O45" s="7">
        <v>1000</v>
      </c>
      <c r="P45" s="8">
        <v>1</v>
      </c>
      <c r="Q45" s="7">
        <f t="shared" si="15"/>
        <v>1000</v>
      </c>
      <c r="R45" s="6" t="s">
        <v>107</v>
      </c>
      <c r="S45" s="7">
        <v>1000</v>
      </c>
      <c r="T45" s="8">
        <v>1</v>
      </c>
      <c r="U45" s="28">
        <f t="shared" si="16"/>
        <v>1000</v>
      </c>
    </row>
    <row r="46" spans="1:23" ht="25.5">
      <c r="A46" s="37" t="s">
        <v>74</v>
      </c>
      <c r="B46" s="18"/>
      <c r="C46" s="19">
        <f>SUM(C34:C43)</f>
        <v>9700</v>
      </c>
      <c r="D46" s="20"/>
      <c r="E46" s="19">
        <f>SUM(E34:E43)</f>
        <v>9700</v>
      </c>
      <c r="F46" s="18"/>
      <c r="G46" s="19">
        <f>SUM(G34:G43)</f>
        <v>9700</v>
      </c>
      <c r="H46" s="20"/>
      <c r="I46" s="19">
        <f>SUM(I34:I43)</f>
        <v>9700</v>
      </c>
      <c r="J46" s="18"/>
      <c r="K46" s="19">
        <f>SUM(K34:K43)</f>
        <v>10100</v>
      </c>
      <c r="L46" s="20"/>
      <c r="M46" s="19">
        <f>SUM(M34:M43)</f>
        <v>10100</v>
      </c>
      <c r="N46" s="18"/>
      <c r="O46" s="19">
        <f>SUM(O34:O45)</f>
        <v>29400</v>
      </c>
      <c r="P46" s="20"/>
      <c r="Q46" s="19">
        <f>SUM(Q34:Q45)</f>
        <v>30100</v>
      </c>
      <c r="R46" s="18"/>
      <c r="S46" s="19">
        <f>SUM(S34:S45)</f>
        <v>31900</v>
      </c>
      <c r="T46" s="20"/>
      <c r="U46" s="47">
        <f>SUM(U34:U45)</f>
        <v>33100</v>
      </c>
    </row>
    <row r="47" spans="1:23">
      <c r="A47" s="29" t="s">
        <v>90</v>
      </c>
      <c r="B47" s="6" t="s">
        <v>144</v>
      </c>
      <c r="C47" s="7"/>
      <c r="D47" s="8"/>
      <c r="E47" s="7"/>
      <c r="F47" s="6" t="s">
        <v>144</v>
      </c>
      <c r="G47" s="7"/>
      <c r="H47" s="8"/>
      <c r="I47" s="7"/>
      <c r="J47" s="6" t="s">
        <v>144</v>
      </c>
      <c r="K47" s="7"/>
      <c r="L47" s="8"/>
      <c r="M47" s="7"/>
      <c r="N47" s="6" t="s">
        <v>144</v>
      </c>
      <c r="O47" s="7">
        <v>5000</v>
      </c>
      <c r="P47" s="8">
        <v>1</v>
      </c>
      <c r="Q47" s="7">
        <f>P47*O47</f>
        <v>5000</v>
      </c>
      <c r="R47" s="6" t="s">
        <v>144</v>
      </c>
      <c r="S47" s="7">
        <v>5000</v>
      </c>
      <c r="T47" s="8">
        <v>1</v>
      </c>
      <c r="U47" s="28">
        <f>T47*S47</f>
        <v>5000</v>
      </c>
    </row>
    <row r="48" spans="1:23" ht="15" customHeight="1">
      <c r="A48" s="29" t="s">
        <v>46</v>
      </c>
      <c r="B48" s="6" t="s">
        <v>144</v>
      </c>
      <c r="C48" s="7"/>
      <c r="D48" s="8"/>
      <c r="E48" s="7"/>
      <c r="F48" s="6" t="s">
        <v>144</v>
      </c>
      <c r="G48" s="7"/>
      <c r="H48" s="8"/>
      <c r="I48" s="7"/>
      <c r="J48" s="6" t="s">
        <v>144</v>
      </c>
      <c r="K48" s="7"/>
      <c r="L48" s="8"/>
      <c r="M48" s="7"/>
      <c r="N48" s="6" t="s">
        <v>119</v>
      </c>
      <c r="O48" s="7">
        <v>2000</v>
      </c>
      <c r="P48" s="8">
        <v>1</v>
      </c>
      <c r="Q48" s="7">
        <f>P48*O48</f>
        <v>2000</v>
      </c>
      <c r="R48" s="6" t="s">
        <v>129</v>
      </c>
      <c r="S48" s="7">
        <v>2000</v>
      </c>
      <c r="T48" s="8">
        <v>2</v>
      </c>
      <c r="U48" s="28">
        <f>T48*S48</f>
        <v>4000</v>
      </c>
    </row>
    <row r="49" spans="1:21" ht="25.5">
      <c r="A49" s="37" t="s">
        <v>91</v>
      </c>
      <c r="B49" s="18"/>
      <c r="C49" s="19">
        <f>SUM(C47:C48)</f>
        <v>0</v>
      </c>
      <c r="D49" s="20"/>
      <c r="E49" s="19">
        <f>SUM(E47:E48)</f>
        <v>0</v>
      </c>
      <c r="F49" s="18"/>
      <c r="G49" s="19">
        <f>SUM(G47:G48)</f>
        <v>0</v>
      </c>
      <c r="H49" s="20"/>
      <c r="I49" s="19">
        <f>SUM(I47:I48)</f>
        <v>0</v>
      </c>
      <c r="J49" s="18"/>
      <c r="K49" s="19">
        <f>SUM(K47:K48)</f>
        <v>0</v>
      </c>
      <c r="L49" s="20"/>
      <c r="M49" s="19">
        <f>SUM(M47:M48)</f>
        <v>0</v>
      </c>
      <c r="N49" s="18"/>
      <c r="O49" s="19">
        <f>SUM(O47:O48)</f>
        <v>7000</v>
      </c>
      <c r="P49" s="20"/>
      <c r="Q49" s="19">
        <f>SUM(Q47:Q48)</f>
        <v>7000</v>
      </c>
      <c r="R49" s="18"/>
      <c r="S49" s="19">
        <f>SUM(S47:S48)</f>
        <v>7000</v>
      </c>
      <c r="T49" s="20"/>
      <c r="U49" s="47">
        <f>SUM(U47:U48)</f>
        <v>9000</v>
      </c>
    </row>
    <row r="50" spans="1:21" ht="22.5" customHeight="1" thickBot="1">
      <c r="A50" s="40" t="s">
        <v>75</v>
      </c>
      <c r="B50" s="41"/>
      <c r="C50" s="42">
        <f>C49+C46+C32+C16</f>
        <v>52800</v>
      </c>
      <c r="D50" s="43"/>
      <c r="E50" s="42">
        <f>E49+E46+E32+E16</f>
        <v>52800</v>
      </c>
      <c r="F50" s="44"/>
      <c r="G50" s="42">
        <f>G49+G46+G32+G16</f>
        <v>56400</v>
      </c>
      <c r="H50" s="42"/>
      <c r="I50" s="42">
        <f>I49+I46+I32+I16</f>
        <v>56400</v>
      </c>
      <c r="J50" s="44"/>
      <c r="K50" s="42">
        <f>K49+K46+K32+K16</f>
        <v>59700</v>
      </c>
      <c r="L50" s="43"/>
      <c r="M50" s="42">
        <f>M49+M46+M32+M16</f>
        <v>59700</v>
      </c>
      <c r="N50" s="44"/>
      <c r="O50" s="42">
        <f>O49+O46+O32+O16</f>
        <v>120450</v>
      </c>
      <c r="P50" s="42"/>
      <c r="Q50" s="42">
        <f>Q49+Q46+Q32+Q16</f>
        <v>145050</v>
      </c>
      <c r="R50" s="44"/>
      <c r="S50" s="42">
        <f>S49+S46+S32+S16</f>
        <v>125950</v>
      </c>
      <c r="T50" s="43"/>
      <c r="U50" s="48">
        <f>U49+U46+U32+U16</f>
        <v>175750</v>
      </c>
    </row>
  </sheetData>
  <mergeCells count="5">
    <mergeCell ref="N2:Q2"/>
    <mergeCell ref="R2:U2"/>
    <mergeCell ref="B2:E2"/>
    <mergeCell ref="F2:I2"/>
    <mergeCell ref="J2:M2"/>
  </mergeCells>
  <pageMargins left="0.7" right="0.7" top="0.75" bottom="0.75" header="0.3" footer="0.3"/>
  <ignoredErrors>
    <ignoredError sqref="U4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1"/>
  <sheetViews>
    <sheetView rightToLeft="1" zoomScaleNormal="100" workbookViewId="0">
      <selection activeCell="O5" sqref="O5"/>
    </sheetView>
  </sheetViews>
  <sheetFormatPr defaultRowHeight="15"/>
  <cols>
    <col min="1" max="1" width="3.375" style="160" customWidth="1"/>
    <col min="2" max="2" width="7.5" style="160" customWidth="1"/>
    <col min="3" max="3" width="9" style="160" customWidth="1"/>
    <col min="4" max="4" width="4.875" style="160" customWidth="1"/>
    <col min="5" max="9" width="9" style="160"/>
    <col min="10" max="10" width="9" style="160" customWidth="1"/>
    <col min="11" max="12" width="9" style="160"/>
    <col min="13" max="13" width="11.625" style="160" customWidth="1"/>
    <col min="14" max="14" width="3" style="160" customWidth="1"/>
    <col min="15" max="16384" width="9" style="160"/>
  </cols>
  <sheetData>
    <row r="1" spans="2:19" ht="15.75" thickBot="1"/>
    <row r="2" spans="2:19" ht="18">
      <c r="B2" s="164"/>
      <c r="C2" s="158"/>
      <c r="D2" s="158"/>
      <c r="E2" s="158"/>
      <c r="F2" s="158"/>
      <c r="G2" s="158"/>
      <c r="H2" s="158"/>
      <c r="I2" s="158"/>
      <c r="J2" s="158"/>
      <c r="K2" s="158"/>
      <c r="L2" s="158"/>
      <c r="M2" s="159"/>
      <c r="O2" s="232"/>
      <c r="P2" s="233"/>
      <c r="Q2" s="234" t="s">
        <v>241</v>
      </c>
      <c r="R2" s="234"/>
      <c r="S2" s="235"/>
    </row>
    <row r="3" spans="2:19" ht="23.25">
      <c r="B3" s="169"/>
      <c r="C3" s="261" t="s">
        <v>130</v>
      </c>
      <c r="D3" s="261"/>
      <c r="E3" s="261"/>
      <c r="F3" s="261"/>
      <c r="G3" s="261"/>
      <c r="H3" s="261"/>
      <c r="I3" s="261"/>
      <c r="J3" s="157"/>
      <c r="K3" s="157"/>
      <c r="L3" s="157"/>
      <c r="M3" s="170"/>
      <c r="O3" s="236" t="s">
        <v>242</v>
      </c>
      <c r="P3" s="237"/>
      <c r="Q3" s="237" t="s">
        <v>168</v>
      </c>
      <c r="R3" s="237"/>
      <c r="S3" s="170"/>
    </row>
    <row r="4" spans="2:19" ht="23.25">
      <c r="B4" s="169"/>
      <c r="C4" s="262" t="s">
        <v>131</v>
      </c>
      <c r="D4" s="262"/>
      <c r="E4" s="262"/>
      <c r="F4" s="262"/>
      <c r="G4" s="262"/>
      <c r="H4" s="262"/>
      <c r="I4" s="262"/>
      <c r="J4" s="157"/>
      <c r="K4" s="157"/>
      <c r="L4" s="157"/>
      <c r="M4" s="170"/>
      <c r="O4" s="236" t="s">
        <v>243</v>
      </c>
      <c r="P4" s="237"/>
      <c r="Q4" s="237"/>
      <c r="R4" s="237"/>
      <c r="S4" s="238"/>
    </row>
    <row r="5" spans="2:19" ht="23.25">
      <c r="B5" s="169"/>
      <c r="C5" s="261" t="s">
        <v>132</v>
      </c>
      <c r="D5" s="261"/>
      <c r="E5" s="261"/>
      <c r="F5" s="261"/>
      <c r="G5" s="261"/>
      <c r="H5" s="261"/>
      <c r="I5" s="261"/>
      <c r="J5" s="157"/>
      <c r="K5" s="157"/>
      <c r="L5" s="157"/>
      <c r="M5" s="170"/>
      <c r="O5" s="236" t="s">
        <v>244</v>
      </c>
      <c r="P5" s="237"/>
      <c r="Q5" s="237"/>
      <c r="R5" s="237"/>
      <c r="S5" s="238"/>
    </row>
    <row r="6" spans="2:19" ht="15.75">
      <c r="B6" s="169"/>
      <c r="C6" s="171"/>
      <c r="D6" s="157"/>
      <c r="E6" s="157"/>
      <c r="F6" s="157"/>
      <c r="G6" s="157"/>
      <c r="H6" s="157"/>
      <c r="I6" s="157"/>
      <c r="J6" s="157"/>
      <c r="K6" s="157"/>
      <c r="L6" s="157"/>
      <c r="M6" s="170"/>
      <c r="O6" s="236" t="s">
        <v>245</v>
      </c>
      <c r="P6" s="237"/>
      <c r="Q6" s="237"/>
      <c r="R6" s="237"/>
      <c r="S6" s="238"/>
    </row>
    <row r="7" spans="2:19" ht="20.25">
      <c r="B7" s="169"/>
      <c r="C7" s="263" t="s">
        <v>211</v>
      </c>
      <c r="D7" s="263"/>
      <c r="E7" s="263"/>
      <c r="F7" s="263"/>
      <c r="G7" s="263"/>
      <c r="H7" s="263"/>
      <c r="I7" s="263"/>
      <c r="J7" s="157"/>
      <c r="K7" s="157"/>
      <c r="L7" s="157"/>
      <c r="M7" s="170"/>
      <c r="O7" s="239" t="s">
        <v>196</v>
      </c>
      <c r="P7" s="237"/>
      <c r="Q7" s="237"/>
      <c r="R7" s="237"/>
      <c r="S7" s="238"/>
    </row>
    <row r="8" spans="2:19" ht="15.75" thickBot="1">
      <c r="B8" s="169"/>
      <c r="C8" s="157"/>
      <c r="D8" s="157"/>
      <c r="E8" s="157"/>
      <c r="F8" s="157"/>
      <c r="G8" s="157"/>
      <c r="H8" s="157"/>
      <c r="I8" s="157"/>
      <c r="J8" s="157"/>
      <c r="K8" s="157"/>
      <c r="L8" s="157"/>
      <c r="M8" s="170"/>
      <c r="O8" s="240" t="s">
        <v>246</v>
      </c>
      <c r="P8" s="168"/>
      <c r="Q8" s="168"/>
      <c r="R8" s="168"/>
      <c r="S8" s="241"/>
    </row>
    <row r="9" spans="2:19" ht="90.75" customHeight="1">
      <c r="B9" s="264" t="s">
        <v>212</v>
      </c>
      <c r="C9" s="265"/>
      <c r="D9" s="265"/>
      <c r="E9" s="265"/>
      <c r="F9" s="265"/>
      <c r="G9" s="265"/>
      <c r="H9" s="265"/>
      <c r="I9" s="265"/>
      <c r="J9" s="265"/>
      <c r="K9" s="265"/>
      <c r="L9" s="265"/>
      <c r="M9" s="266"/>
      <c r="O9" s="162"/>
      <c r="P9" s="162"/>
      <c r="Q9" s="162"/>
      <c r="R9" s="162"/>
      <c r="S9" s="162"/>
    </row>
    <row r="10" spans="2:19" ht="61.5" customHeight="1">
      <c r="B10" s="264" t="s">
        <v>213</v>
      </c>
      <c r="C10" s="265"/>
      <c r="D10" s="265"/>
      <c r="E10" s="265"/>
      <c r="F10" s="265"/>
      <c r="G10" s="265"/>
      <c r="H10" s="265"/>
      <c r="I10" s="265"/>
      <c r="J10" s="265"/>
      <c r="K10" s="265"/>
      <c r="L10" s="265"/>
      <c r="M10" s="266"/>
    </row>
    <row r="11" spans="2:19" ht="44.25" customHeight="1">
      <c r="B11" s="264" t="s">
        <v>214</v>
      </c>
      <c r="C11" s="265"/>
      <c r="D11" s="265"/>
      <c r="E11" s="265"/>
      <c r="F11" s="265"/>
      <c r="G11" s="265"/>
      <c r="H11" s="265"/>
      <c r="I11" s="265"/>
      <c r="J11" s="265"/>
      <c r="K11" s="265"/>
      <c r="L11" s="265"/>
      <c r="M11" s="266"/>
    </row>
    <row r="12" spans="2:19" ht="62.25" customHeight="1">
      <c r="B12" s="264" t="s">
        <v>133</v>
      </c>
      <c r="C12" s="265"/>
      <c r="D12" s="265"/>
      <c r="E12" s="265"/>
      <c r="F12" s="265"/>
      <c r="G12" s="265"/>
      <c r="H12" s="265"/>
      <c r="I12" s="265"/>
      <c r="J12" s="265"/>
      <c r="K12" s="265"/>
      <c r="L12" s="265"/>
      <c r="M12" s="266"/>
    </row>
    <row r="13" spans="2:19" ht="30" customHeight="1">
      <c r="B13" s="264" t="s">
        <v>216</v>
      </c>
      <c r="C13" s="265"/>
      <c r="D13" s="265"/>
      <c r="E13" s="265"/>
      <c r="F13" s="265"/>
      <c r="G13" s="265"/>
      <c r="H13" s="265"/>
      <c r="I13" s="265"/>
      <c r="J13" s="265"/>
      <c r="K13" s="265"/>
      <c r="L13" s="265"/>
      <c r="M13" s="266"/>
    </row>
    <row r="14" spans="2:19" ht="30" customHeight="1">
      <c r="B14" s="264" t="s">
        <v>215</v>
      </c>
      <c r="C14" s="265"/>
      <c r="D14" s="265"/>
      <c r="E14" s="265"/>
      <c r="F14" s="265"/>
      <c r="G14" s="265"/>
      <c r="H14" s="265"/>
      <c r="I14" s="265"/>
      <c r="J14" s="265"/>
      <c r="K14" s="265"/>
      <c r="L14" s="265"/>
      <c r="M14" s="266"/>
    </row>
    <row r="15" spans="2:19" ht="30" customHeight="1">
      <c r="B15" s="264" t="s">
        <v>217</v>
      </c>
      <c r="C15" s="265"/>
      <c r="D15" s="265"/>
      <c r="E15" s="265"/>
      <c r="F15" s="265"/>
      <c r="G15" s="265"/>
      <c r="H15" s="265"/>
      <c r="I15" s="265"/>
      <c r="J15" s="265"/>
      <c r="K15" s="265"/>
      <c r="L15" s="265"/>
      <c r="M15" s="266"/>
    </row>
    <row r="16" spans="2:19" ht="33" customHeight="1">
      <c r="B16" s="264" t="s">
        <v>218</v>
      </c>
      <c r="C16" s="265"/>
      <c r="D16" s="265"/>
      <c r="E16" s="265"/>
      <c r="F16" s="265"/>
      <c r="G16" s="265"/>
      <c r="H16" s="265"/>
      <c r="I16" s="265"/>
      <c r="J16" s="265"/>
      <c r="K16" s="265"/>
      <c r="L16" s="265"/>
      <c r="M16" s="266"/>
    </row>
    <row r="17" spans="2:13" ht="41.25" customHeight="1">
      <c r="B17" s="252" t="s">
        <v>134</v>
      </c>
      <c r="C17" s="253"/>
      <c r="D17" s="253"/>
      <c r="E17" s="253"/>
      <c r="F17" s="253"/>
      <c r="G17" s="253"/>
      <c r="H17" s="253"/>
      <c r="I17" s="253"/>
      <c r="J17" s="253"/>
      <c r="K17" s="253"/>
      <c r="L17" s="253"/>
      <c r="M17" s="254"/>
    </row>
    <row r="18" spans="2:13" ht="39" customHeight="1">
      <c r="B18" s="255" t="s">
        <v>135</v>
      </c>
      <c r="C18" s="256"/>
      <c r="D18" s="256"/>
      <c r="E18" s="256"/>
      <c r="F18" s="256"/>
      <c r="G18" s="256"/>
      <c r="H18" s="256"/>
      <c r="I18" s="256"/>
      <c r="J18" s="256"/>
      <c r="K18" s="256"/>
      <c r="L18" s="256"/>
      <c r="M18" s="257"/>
    </row>
    <row r="19" spans="2:13" ht="33" customHeight="1">
      <c r="B19" s="246" t="s">
        <v>233</v>
      </c>
      <c r="C19" s="247"/>
      <c r="D19" s="247"/>
      <c r="E19" s="247"/>
      <c r="F19" s="247"/>
      <c r="G19" s="247"/>
      <c r="H19" s="247"/>
      <c r="I19" s="247"/>
      <c r="J19" s="247"/>
      <c r="K19" s="247"/>
      <c r="L19" s="247"/>
      <c r="M19" s="248"/>
    </row>
    <row r="20" spans="2:13" ht="22.5" customHeight="1">
      <c r="B20" s="249" t="s">
        <v>219</v>
      </c>
      <c r="C20" s="250"/>
      <c r="D20" s="250"/>
      <c r="E20" s="250"/>
      <c r="F20" s="250"/>
      <c r="G20" s="250"/>
      <c r="H20" s="250"/>
      <c r="I20" s="250"/>
      <c r="J20" s="250"/>
      <c r="K20" s="250"/>
      <c r="L20" s="250"/>
      <c r="M20" s="251"/>
    </row>
    <row r="21" spans="2:13" ht="48" customHeight="1" thickBot="1">
      <c r="B21" s="258" t="s">
        <v>207</v>
      </c>
      <c r="C21" s="259"/>
      <c r="D21" s="259"/>
      <c r="E21" s="259"/>
      <c r="F21" s="259"/>
      <c r="G21" s="259"/>
      <c r="H21" s="259"/>
      <c r="I21" s="259"/>
      <c r="J21" s="259"/>
      <c r="K21" s="259"/>
      <c r="L21" s="259"/>
      <c r="M21" s="260"/>
    </row>
  </sheetData>
  <sheetProtection algorithmName="SHA-512" hashValue="wVBNTXELcXDgdl1dHy1hXqsJkn2MoOw8r3eKsNTwHGLp3aBXWSJ+EPWw55z3JIjmejT8+6vYCxRgfNm9Y1KzdQ==" saltValue="jSclOyzGEgP6CQdmmgWHTQ==" spinCount="100000" sheet="1" objects="1" scenarios="1" formatColumns="0" formatRows="0"/>
  <mergeCells count="17">
    <mergeCell ref="B10:M10"/>
    <mergeCell ref="B12:M12"/>
    <mergeCell ref="B16:M16"/>
    <mergeCell ref="B11:M11"/>
    <mergeCell ref="B15:M15"/>
    <mergeCell ref="B14:M14"/>
    <mergeCell ref="B13:M13"/>
    <mergeCell ref="C3:I3"/>
    <mergeCell ref="C4:I4"/>
    <mergeCell ref="C5:I5"/>
    <mergeCell ref="C7:I7"/>
    <mergeCell ref="B9:M9"/>
    <mergeCell ref="B19:M19"/>
    <mergeCell ref="B20:M20"/>
    <mergeCell ref="B17:M17"/>
    <mergeCell ref="B18:M18"/>
    <mergeCell ref="B21:M21"/>
  </mergeCells>
  <hyperlinks>
    <hyperlink ref="O3" location="'שאלון למילוי הגוף-חובה'!A1" display="שאלון למילוי הגוף- חובה"/>
    <hyperlink ref="Q3" location="'ריהוט וציוד לחדר שינה'!A1" display="ריהוט וציוד לחדר שינה"/>
    <hyperlink ref="O4" location="'דירה עד 6 דיירים'!A1" display="חללים משותפים בדירה קהילתית- עד 6 דיירים בדירה"/>
    <hyperlink ref="O5" location="'דירה עד 8 דיירים'!A1" display="חללים משותפים בדירה קהילתית- בין 6-8 דיירים בדירה"/>
    <hyperlink ref="O6" location="'דירה מעל 9 דיירים'!A1" display="ריהוט וציוד נוסף בבתים שיתופיים / הוסטלים בין 9-24 דיירים"/>
    <hyperlink ref="O7" location="'דירה מעל 9 דיירים'!A1" display="סלונים קטנים ומטבחונים כאופציה לבתים שיתופיים / הוסטלים"/>
    <hyperlink ref="O8" location="'פורמט לועדה- סיכום'!A1" display="סיכום"/>
    <hyperlink ref="O3:P3" location="'שאלון למילוי הגוף-חובה'!A1" display="שאלון למילוי הגוף- חובה"/>
    <hyperlink ref="Q3:R3" location="'ריהוט וציוד לחדר שינה'!A1" display="ריהוט וציוד לחדר שינה"/>
    <hyperlink ref="O4:S4" location="'דירה עד 6 דיירים'!A1" display="חללים משותפים בדירה קהילתית- עד 6 דיירים בדירה"/>
    <hyperlink ref="O5:S5" location="'דירה עד 8 דיירים'!A1" display="חללים משותפים בדירה קהילתית- בין 6-8 דיירים בדירה"/>
    <hyperlink ref="O6:S6" location="'דירה מעל 9 דיירים'!A1" display="ריהוט וציוד נוסף בבתים שיתופיים / הוסטלים בין 9-24 דיירים"/>
    <hyperlink ref="O7:S7" location="'דירה מעל 9 דיירים'!A1" display="סלונים קטנים ומטבחונים כאופציה לבתים שיתופיים / הוסטלים"/>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5"/>
  <sheetViews>
    <sheetView showGridLines="0" rightToLeft="1" workbookViewId="0">
      <selection activeCell="F18" sqref="F18:I18"/>
    </sheetView>
  </sheetViews>
  <sheetFormatPr defaultRowHeight="14.25"/>
  <cols>
    <col min="5" max="5" width="9.875" bestFit="1" customWidth="1"/>
  </cols>
  <sheetData>
    <row r="2" spans="2:10" ht="15" thickBot="1"/>
    <row r="3" spans="2:10" ht="15">
      <c r="B3" s="164"/>
      <c r="C3" s="158"/>
      <c r="D3" s="158"/>
      <c r="E3" s="158"/>
      <c r="F3" s="158"/>
      <c r="G3" s="158"/>
      <c r="H3" s="158"/>
      <c r="I3" s="158"/>
      <c r="J3" s="159"/>
    </row>
    <row r="4" spans="2:10" ht="15">
      <c r="B4" s="161"/>
      <c r="C4" s="162"/>
      <c r="D4" s="157" t="s">
        <v>220</v>
      </c>
      <c r="E4" s="157"/>
      <c r="F4" s="162"/>
      <c r="G4" s="162"/>
      <c r="H4" s="162"/>
      <c r="I4" s="162"/>
      <c r="J4" s="163"/>
    </row>
    <row r="5" spans="2:10" ht="15">
      <c r="B5" s="161"/>
      <c r="C5" s="162"/>
      <c r="D5" s="162"/>
      <c r="E5" s="162"/>
      <c r="F5" s="162"/>
      <c r="G5" s="162"/>
      <c r="H5" s="162"/>
      <c r="I5" s="162"/>
      <c r="J5" s="163"/>
    </row>
    <row r="6" spans="2:10" ht="24.95" customHeight="1">
      <c r="B6" s="161"/>
      <c r="C6" s="157" t="s">
        <v>171</v>
      </c>
      <c r="D6" s="162"/>
      <c r="E6" s="270"/>
      <c r="F6" s="270"/>
      <c r="G6" s="270"/>
      <c r="H6" s="270"/>
      <c r="I6" s="162"/>
      <c r="J6" s="163"/>
    </row>
    <row r="7" spans="2:10" ht="24.95" customHeight="1">
      <c r="B7" s="161"/>
      <c r="C7" s="157" t="s">
        <v>172</v>
      </c>
      <c r="D7" s="162"/>
      <c r="E7" s="267"/>
      <c r="F7" s="267"/>
      <c r="G7" s="267"/>
      <c r="H7" s="267"/>
      <c r="I7" s="162"/>
      <c r="J7" s="163"/>
    </row>
    <row r="8" spans="2:10" ht="24.95" customHeight="1">
      <c r="B8" s="161"/>
      <c r="C8" s="157" t="s">
        <v>176</v>
      </c>
      <c r="D8" s="162"/>
      <c r="E8" s="271"/>
      <c r="F8" s="271"/>
      <c r="G8" s="271"/>
      <c r="H8" s="271"/>
      <c r="I8" s="162"/>
      <c r="J8" s="163"/>
    </row>
    <row r="9" spans="2:10" ht="24.95" customHeight="1">
      <c r="B9" s="161"/>
      <c r="C9" s="157" t="s">
        <v>186</v>
      </c>
      <c r="D9" s="162"/>
      <c r="E9" s="267"/>
      <c r="F9" s="267"/>
      <c r="G9" s="267"/>
      <c r="H9" s="267"/>
      <c r="I9" s="162"/>
      <c r="J9" s="163"/>
    </row>
    <row r="10" spans="2:10" ht="24.95" customHeight="1">
      <c r="B10" s="161"/>
      <c r="C10" s="157" t="s">
        <v>173</v>
      </c>
      <c r="D10" s="162"/>
      <c r="E10" s="267"/>
      <c r="F10" s="267"/>
      <c r="G10" s="267"/>
      <c r="H10" s="267"/>
      <c r="I10" s="162"/>
      <c r="J10" s="163"/>
    </row>
    <row r="11" spans="2:10" ht="24.95" customHeight="1">
      <c r="B11" s="161"/>
      <c r="C11" s="157" t="s">
        <v>187</v>
      </c>
      <c r="D11" s="162"/>
      <c r="E11" s="267"/>
      <c r="F11" s="267"/>
      <c r="G11" s="267"/>
      <c r="H11" s="267"/>
      <c r="I11" s="162"/>
      <c r="J11" s="163"/>
    </row>
    <row r="12" spans="2:10" ht="24.95" customHeight="1">
      <c r="B12" s="161"/>
      <c r="C12" s="157" t="s">
        <v>174</v>
      </c>
      <c r="D12" s="162"/>
      <c r="E12" s="267"/>
      <c r="F12" s="267"/>
      <c r="G12" s="267"/>
      <c r="H12" s="267"/>
      <c r="I12" s="162"/>
      <c r="J12" s="163"/>
    </row>
    <row r="13" spans="2:10" ht="24.95" customHeight="1">
      <c r="B13" s="161"/>
      <c r="C13" s="157" t="s">
        <v>175</v>
      </c>
      <c r="D13" s="162"/>
      <c r="E13" s="268"/>
      <c r="F13" s="268"/>
      <c r="G13" s="268"/>
      <c r="H13" s="268"/>
      <c r="I13" s="162"/>
      <c r="J13" s="163"/>
    </row>
    <row r="14" spans="2:10" ht="24.95" customHeight="1">
      <c r="B14" s="161"/>
      <c r="C14" s="231" t="s">
        <v>190</v>
      </c>
      <c r="D14" s="162"/>
      <c r="E14" s="162"/>
      <c r="F14" s="225"/>
      <c r="G14" s="160"/>
      <c r="H14" s="160"/>
      <c r="I14" s="160"/>
      <c r="J14" s="163"/>
    </row>
    <row r="15" spans="2:10" ht="24.95" customHeight="1">
      <c r="B15" s="161"/>
      <c r="C15" s="229" t="s">
        <v>235</v>
      </c>
      <c r="D15" s="162"/>
      <c r="E15" s="162"/>
      <c r="G15" s="243"/>
      <c r="I15" s="227"/>
      <c r="J15" s="163"/>
    </row>
    <row r="16" spans="2:10" ht="24.95" customHeight="1">
      <c r="B16" s="161"/>
      <c r="C16" s="229" t="s">
        <v>236</v>
      </c>
      <c r="D16" s="162"/>
      <c r="E16" s="162"/>
      <c r="G16" s="243"/>
      <c r="H16" s="162"/>
      <c r="I16" s="227"/>
      <c r="J16" s="163"/>
    </row>
    <row r="17" spans="2:10" ht="24.95" customHeight="1">
      <c r="B17" s="161"/>
      <c r="C17" s="229" t="s">
        <v>237</v>
      </c>
      <c r="D17" s="162"/>
      <c r="E17" s="162"/>
      <c r="G17" s="243"/>
      <c r="H17" s="162"/>
      <c r="I17" s="227"/>
      <c r="J17" s="163"/>
    </row>
    <row r="18" spans="2:10" ht="24.95" customHeight="1">
      <c r="B18" s="161"/>
      <c r="C18" s="157" t="s">
        <v>189</v>
      </c>
      <c r="D18" s="162"/>
      <c r="E18" s="162"/>
      <c r="F18" s="269"/>
      <c r="G18" s="269"/>
      <c r="H18" s="269"/>
      <c r="I18" s="269"/>
      <c r="J18" s="163"/>
    </row>
    <row r="19" spans="2:10" ht="24.95" customHeight="1">
      <c r="B19" s="161"/>
      <c r="C19" s="157" t="s">
        <v>247</v>
      </c>
      <c r="D19" s="157"/>
      <c r="E19" s="157"/>
      <c r="F19" s="228"/>
      <c r="G19" s="157"/>
      <c r="H19" s="157"/>
      <c r="I19" s="157"/>
      <c r="J19" s="163"/>
    </row>
    <row r="20" spans="2:10" ht="24.95" customHeight="1">
      <c r="B20" s="161"/>
      <c r="C20" s="242" t="s">
        <v>168</v>
      </c>
      <c r="D20" s="237"/>
      <c r="E20" s="157"/>
      <c r="F20" s="242" t="s">
        <v>249</v>
      </c>
      <c r="G20" s="237"/>
      <c r="H20" s="157"/>
      <c r="I20" s="157"/>
      <c r="J20" s="163"/>
    </row>
    <row r="21" spans="2:10" ht="24.95" customHeight="1">
      <c r="B21" s="161"/>
      <c r="C21" s="157" t="s">
        <v>248</v>
      </c>
      <c r="D21" s="157"/>
      <c r="E21" s="157"/>
      <c r="F21" s="228"/>
      <c r="G21" s="157"/>
      <c r="H21" s="157"/>
      <c r="I21" s="157"/>
      <c r="J21" s="163"/>
    </row>
    <row r="22" spans="2:10" ht="24.95" customHeight="1">
      <c r="B22" s="161"/>
      <c r="C22" s="242" t="s">
        <v>168</v>
      </c>
      <c r="D22" s="237"/>
      <c r="E22" s="157"/>
      <c r="F22" s="242" t="s">
        <v>250</v>
      </c>
      <c r="G22" s="237"/>
      <c r="H22" s="157"/>
      <c r="I22" s="157"/>
      <c r="J22" s="163"/>
    </row>
    <row r="23" spans="2:10" ht="24.95" customHeight="1">
      <c r="B23" s="161"/>
      <c r="C23" s="157" t="s">
        <v>188</v>
      </c>
      <c r="D23" s="157"/>
      <c r="E23" s="157"/>
      <c r="F23" s="228"/>
      <c r="G23" s="157"/>
      <c r="H23" s="157"/>
      <c r="I23" s="157"/>
      <c r="J23" s="163"/>
    </row>
    <row r="24" spans="2:10" ht="24.95" customHeight="1">
      <c r="B24" s="161"/>
      <c r="C24" s="242" t="s">
        <v>168</v>
      </c>
      <c r="D24" s="237"/>
      <c r="E24" s="157"/>
      <c r="F24" s="242" t="s">
        <v>251</v>
      </c>
      <c r="G24" s="237"/>
      <c r="H24" s="157"/>
      <c r="I24" s="157"/>
      <c r="J24" s="163"/>
    </row>
    <row r="25" spans="2:10" ht="24.95" customHeight="1" thickBot="1">
      <c r="B25" s="166"/>
      <c r="C25" s="168" t="s">
        <v>206</v>
      </c>
      <c r="D25" s="168"/>
      <c r="E25" s="168"/>
      <c r="F25" s="168"/>
      <c r="G25" s="168"/>
      <c r="H25" s="168"/>
      <c r="I25" s="168"/>
      <c r="J25" s="167"/>
    </row>
  </sheetData>
  <sheetProtection algorithmName="SHA-512" hashValue="O0stUeukSGbhTEyxbDSZU+2BoymLVzeWzTCd4+ARrGh+G/eR7wabFr9/7nYS0pr1zExaEHCMOT3c9JrHDd+Z6w==" saltValue="SNjyIQ4jRoOeyu83mIO/Aw==" spinCount="100000" sheet="1" objects="1" scenarios="1"/>
  <mergeCells count="9">
    <mergeCell ref="E12:H12"/>
    <mergeCell ref="E13:H13"/>
    <mergeCell ref="F18:I18"/>
    <mergeCell ref="E6:H6"/>
    <mergeCell ref="E7:H7"/>
    <mergeCell ref="E8:H8"/>
    <mergeCell ref="E9:H9"/>
    <mergeCell ref="E10:H10"/>
    <mergeCell ref="E11:H11"/>
  </mergeCells>
  <dataValidations count="1">
    <dataValidation type="list" allowBlank="1" showInputMessage="1" showErrorMessage="1" sqref="F14">
      <formula1>"1,2,3,4,5,6,7,8,9,10"</formula1>
    </dataValidation>
  </dataValidations>
  <hyperlinks>
    <hyperlink ref="F22" location="'חללים משותפים בדירה קהילתית'!A1" display="'חללים משותפים בדירה קהילתית'!A1"/>
    <hyperlink ref="F24" location="'ריהוט וציוד נוסף בבתים שיתופיים'!A1" display="'ריהוט וציוד נוסף בבתים שיתופיים'!A1"/>
    <hyperlink ref="C20" location="'ריהוט וציוד לחדר שינה'!A1" display="'ריהוט וציוד לחדר שינה'!A1"/>
    <hyperlink ref="F20" location="'חללים משותפים בדירה קהילתית'!A1" display="'חללים משותפים בדירה קהילתית'!A1"/>
    <hyperlink ref="F20:G20" location="'דירה עד 6 דיירים'!A1" display="דירה עד 6 דיירים"/>
    <hyperlink ref="F22:G22" location="'דירה עד 8 דיירים'!A1" display="דירה עד 8 דיירים"/>
    <hyperlink ref="F24:G24" location="'דירה מעל 9 דיירים'!A1" display="דירה מעל 9 דיירים"/>
    <hyperlink ref="C20:D20" location="'ריהוט וציוד לחדר שינה'!A1" display="ריהוט וציוד לחדר שינה"/>
    <hyperlink ref="C22" location="'ריהוט וציוד לחדר שינה'!A1" display="'ריהוט וציוד לחדר שינה'!A1"/>
    <hyperlink ref="C22:D22" location="'ריהוט וציוד לחדר שינה'!A1" display="ריהוט וציוד לחדר שינה"/>
    <hyperlink ref="C24" location="'ריהוט וציוד לחדר שינה'!A1" display="'ריהוט וציוד לחדר שינה'!A1"/>
    <hyperlink ref="C24:D24" location="'ריהוט וציוד לחדר שינה'!A1" display="ריהוט וציוד לחדר שינה"/>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rightToLeft="1" topLeftCell="C1" zoomScale="75" zoomScaleNormal="75" workbookViewId="0">
      <selection activeCell="O6" sqref="O6"/>
    </sheetView>
  </sheetViews>
  <sheetFormatPr defaultRowHeight="14.25"/>
  <cols>
    <col min="1" max="1" width="14.625" style="52" customWidth="1"/>
    <col min="2" max="2" width="12.875" style="52" customWidth="1"/>
    <col min="3" max="3" width="31.625" style="52" customWidth="1"/>
    <col min="4" max="4" width="12.75" style="52" customWidth="1"/>
    <col min="5" max="5" width="11.625" style="52" customWidth="1"/>
    <col min="6" max="6" width="17.125" style="52" customWidth="1"/>
    <col min="7" max="7" width="3.5" style="52" customWidth="1"/>
    <col min="8" max="8" width="11.875" style="52" customWidth="1"/>
    <col min="9" max="9" width="12.375" style="52" customWidth="1"/>
    <col min="10" max="10" width="10.75" style="52" bestFit="1" customWidth="1"/>
    <col min="11" max="11" width="22" style="52" customWidth="1"/>
    <col min="12" max="12" width="3.125" style="52" customWidth="1"/>
    <col min="13" max="13" width="9.25" style="52" customWidth="1"/>
    <col min="14" max="14" width="12.125" style="52" customWidth="1"/>
    <col min="15" max="15" width="12.75" style="52" customWidth="1"/>
    <col min="16" max="16" width="10.875" style="52" customWidth="1"/>
    <col min="17" max="17" width="22" style="52" customWidth="1"/>
    <col min="18" max="16384" width="9" style="52"/>
  </cols>
  <sheetData>
    <row r="1" spans="1:17" ht="21" thickBot="1">
      <c r="A1" s="165" t="s">
        <v>168</v>
      </c>
      <c r="B1" s="162"/>
      <c r="C1" s="51"/>
      <c r="D1" s="51"/>
      <c r="E1" s="51"/>
      <c r="F1" s="184"/>
      <c r="G1" s="185" t="s">
        <v>169</v>
      </c>
      <c r="H1" s="186"/>
      <c r="I1" s="97">
        <v>1</v>
      </c>
      <c r="K1" s="55"/>
      <c r="L1" s="55"/>
      <c r="M1" s="55"/>
      <c r="N1" s="55"/>
    </row>
    <row r="2" spans="1:17" ht="15">
      <c r="A2" s="56"/>
      <c r="B2" s="50"/>
      <c r="C2" s="57"/>
      <c r="D2" s="57"/>
      <c r="E2" s="57"/>
      <c r="F2" s="57"/>
      <c r="G2" s="57"/>
      <c r="H2" s="57"/>
      <c r="I2" s="57"/>
      <c r="J2" s="57"/>
      <c r="K2" s="55"/>
      <c r="L2" s="55"/>
      <c r="M2" s="55"/>
      <c r="N2" s="55"/>
    </row>
    <row r="3" spans="1:17" ht="15">
      <c r="B3" s="50"/>
      <c r="C3" s="50"/>
      <c r="D3" s="50"/>
      <c r="E3" s="50"/>
      <c r="F3" s="50"/>
      <c r="G3" s="50"/>
      <c r="H3" s="278" t="s">
        <v>234</v>
      </c>
      <c r="I3" s="278"/>
      <c r="J3" s="278"/>
      <c r="K3" s="278"/>
      <c r="L3" s="55"/>
      <c r="M3" s="55"/>
      <c r="N3" s="55"/>
    </row>
    <row r="4" spans="1:17" ht="28.5" thickBot="1">
      <c r="A4" s="183" t="s">
        <v>182</v>
      </c>
      <c r="B4" s="50"/>
      <c r="C4" s="50"/>
      <c r="D4" s="50"/>
      <c r="E4" s="50"/>
      <c r="F4" s="50"/>
      <c r="G4" s="50"/>
      <c r="H4" s="278"/>
      <c r="I4" s="278"/>
      <c r="J4" s="278"/>
      <c r="K4" s="278"/>
      <c r="L4" s="55"/>
      <c r="M4" s="55"/>
      <c r="N4" s="55"/>
    </row>
    <row r="5" spans="1:17" ht="27.75" customHeight="1">
      <c r="A5" s="274" t="s">
        <v>162</v>
      </c>
      <c r="B5" s="275"/>
      <c r="C5" s="275"/>
      <c r="D5" s="275"/>
      <c r="E5" s="275"/>
      <c r="F5" s="275"/>
      <c r="G5" s="182"/>
      <c r="H5" s="276" t="s">
        <v>161</v>
      </c>
      <c r="I5" s="276"/>
      <c r="J5" s="276"/>
      <c r="K5" s="276"/>
      <c r="L5" s="129"/>
      <c r="M5" s="275" t="s">
        <v>164</v>
      </c>
      <c r="N5" s="275"/>
      <c r="O5" s="275"/>
      <c r="P5" s="275"/>
      <c r="Q5" s="277"/>
    </row>
    <row r="6" spans="1:17" ht="75">
      <c r="A6" s="148" t="s">
        <v>16</v>
      </c>
      <c r="B6" s="173" t="s">
        <v>0</v>
      </c>
      <c r="C6" s="174" t="s">
        <v>19</v>
      </c>
      <c r="D6" s="173" t="s">
        <v>145</v>
      </c>
      <c r="E6" s="173" t="s">
        <v>184</v>
      </c>
      <c r="F6" s="173" t="s">
        <v>148</v>
      </c>
      <c r="G6" s="226"/>
      <c r="H6" s="189" t="s">
        <v>140</v>
      </c>
      <c r="I6" s="189" t="s">
        <v>141</v>
      </c>
      <c r="J6" s="190" t="s">
        <v>143</v>
      </c>
      <c r="K6" s="173" t="s">
        <v>167</v>
      </c>
      <c r="L6" s="226"/>
      <c r="M6" s="189" t="s">
        <v>185</v>
      </c>
      <c r="N6" s="189" t="s">
        <v>163</v>
      </c>
      <c r="O6" s="189" t="s">
        <v>165</v>
      </c>
      <c r="P6" s="173" t="s">
        <v>143</v>
      </c>
      <c r="Q6" s="191" t="s">
        <v>166</v>
      </c>
    </row>
    <row r="7" spans="1:17" ht="29.25" customHeight="1">
      <c r="A7" s="175" t="s">
        <v>13</v>
      </c>
      <c r="B7" s="176" t="s">
        <v>1</v>
      </c>
      <c r="C7" s="176" t="s">
        <v>20</v>
      </c>
      <c r="D7" s="73">
        <v>2250</v>
      </c>
      <c r="E7" s="177">
        <v>1</v>
      </c>
      <c r="F7" s="73">
        <f>$I$1*D7</f>
        <v>2250</v>
      </c>
      <c r="G7" s="71"/>
      <c r="H7" s="98"/>
      <c r="I7" s="73">
        <f>H7*D7</f>
        <v>0</v>
      </c>
      <c r="J7" s="118" t="str">
        <f>IF(I7=0,"",IF(OR(I7-$F7&gt;0,I7-$F7&lt;0), (I7-$F7)/$F7, ""))</f>
        <v/>
      </c>
      <c r="K7" s="64"/>
      <c r="L7" s="71"/>
      <c r="M7" s="117" t="s">
        <v>210</v>
      </c>
      <c r="N7" s="120">
        <f t="shared" ref="N7:N8" si="0">IF(ISBLANK(M7), "", IF(M7="מאשר", H7, "נא למלא כמות מאושרת"))</f>
        <v>0</v>
      </c>
      <c r="O7" s="73">
        <f>IFERROR(N7*D7,"")</f>
        <v>0</v>
      </c>
      <c r="P7" s="118" t="str">
        <f>IFERROR(IF(O7=0,"",IF(OR(O7-$F7&gt;0,O7-$F7&lt;0), (O7-$F7)/$F7, "")),"")</f>
        <v/>
      </c>
      <c r="Q7" s="91"/>
    </row>
    <row r="8" spans="1:17" ht="18.75">
      <c r="A8" s="175" t="s">
        <v>6</v>
      </c>
      <c r="B8" s="176" t="s">
        <v>1</v>
      </c>
      <c r="C8" s="176"/>
      <c r="D8" s="73">
        <v>500</v>
      </c>
      <c r="E8" s="177">
        <v>1</v>
      </c>
      <c r="F8" s="73">
        <f t="shared" ref="F8:F15" si="1">$I$1*D8</f>
        <v>500</v>
      </c>
      <c r="G8" s="71"/>
      <c r="H8" s="98"/>
      <c r="I8" s="73">
        <f>H8*D8</f>
        <v>0</v>
      </c>
      <c r="J8" s="118" t="str">
        <f>IF(I8=0,"",IF(OR(I8-$F8&gt;0,I8-$F8&lt;0), (I8-$F8)/$F8, ""))</f>
        <v/>
      </c>
      <c r="K8" s="64"/>
      <c r="L8" s="71"/>
      <c r="M8" s="117" t="s">
        <v>210</v>
      </c>
      <c r="N8" s="120">
        <f t="shared" si="0"/>
        <v>0</v>
      </c>
      <c r="O8" s="73">
        <f>IFERROR(N8*D8,"")</f>
        <v>0</v>
      </c>
      <c r="P8" s="118" t="str">
        <f t="shared" ref="P8:P15" si="2">IFERROR(IF(O8=0,"",IF(OR(O8-$F8&gt;0,O8-$F8&lt;0), (O8-$F8)/$F8, "")),"")</f>
        <v/>
      </c>
      <c r="Q8" s="91"/>
    </row>
    <row r="9" spans="1:17" ht="18.75">
      <c r="A9" s="175" t="s">
        <v>7</v>
      </c>
      <c r="B9" s="176" t="s">
        <v>3</v>
      </c>
      <c r="C9" s="176" t="s">
        <v>77</v>
      </c>
      <c r="D9" s="73">
        <v>1000</v>
      </c>
      <c r="E9" s="177">
        <v>1</v>
      </c>
      <c r="F9" s="73">
        <f t="shared" si="1"/>
        <v>1000</v>
      </c>
      <c r="G9" s="71"/>
      <c r="H9" s="98"/>
      <c r="I9" s="73">
        <f t="shared" ref="I9:I15" si="3">H9*D9</f>
        <v>0</v>
      </c>
      <c r="J9" s="118" t="str">
        <f t="shared" ref="J9:J15" si="4">IF(I9=0,"",IF(OR(I9-$F9&gt;0,I9-$F9&lt;0), (I9-$F9)/$F9, ""))</f>
        <v/>
      </c>
      <c r="K9" s="64"/>
      <c r="L9" s="71"/>
      <c r="M9" s="117" t="s">
        <v>210</v>
      </c>
      <c r="N9" s="120">
        <f>IF(ISBLANK(M9), "", IF(M9="מאשר", H9, "נא למלא כמות מאושרת"))</f>
        <v>0</v>
      </c>
      <c r="O9" s="73">
        <f t="shared" ref="O9:O15" si="5">IFERROR(N9*D9,"")</f>
        <v>0</v>
      </c>
      <c r="P9" s="118" t="str">
        <f t="shared" si="2"/>
        <v/>
      </c>
      <c r="Q9" s="91"/>
    </row>
    <row r="10" spans="1:17" ht="37.5">
      <c r="A10" s="175" t="s">
        <v>8</v>
      </c>
      <c r="B10" s="176" t="s">
        <v>3</v>
      </c>
      <c r="C10" s="178" t="s">
        <v>21</v>
      </c>
      <c r="D10" s="73">
        <v>1320</v>
      </c>
      <c r="E10" s="177">
        <v>1</v>
      </c>
      <c r="F10" s="73">
        <f t="shared" si="1"/>
        <v>1320</v>
      </c>
      <c r="G10" s="71"/>
      <c r="H10" s="98"/>
      <c r="I10" s="73">
        <f t="shared" si="3"/>
        <v>0</v>
      </c>
      <c r="J10" s="118" t="str">
        <f t="shared" si="4"/>
        <v/>
      </c>
      <c r="K10" s="64"/>
      <c r="L10" s="71"/>
      <c r="M10" s="117" t="s">
        <v>210</v>
      </c>
      <c r="N10" s="120">
        <f t="shared" ref="N10:N15" si="6">IF(ISBLANK(M10), "", IF(M10="מאשר", H10, "נא למלא כמות מאושרת"))</f>
        <v>0</v>
      </c>
      <c r="O10" s="73">
        <f t="shared" si="5"/>
        <v>0</v>
      </c>
      <c r="P10" s="118" t="str">
        <f t="shared" si="2"/>
        <v/>
      </c>
      <c r="Q10" s="91"/>
    </row>
    <row r="11" spans="1:17" ht="75">
      <c r="A11" s="175" t="s">
        <v>17</v>
      </c>
      <c r="B11" s="176" t="s">
        <v>2</v>
      </c>
      <c r="C11" s="179" t="s">
        <v>136</v>
      </c>
      <c r="D11" s="73">
        <v>2400</v>
      </c>
      <c r="E11" s="177">
        <v>1</v>
      </c>
      <c r="F11" s="73">
        <f t="shared" si="1"/>
        <v>2400</v>
      </c>
      <c r="G11" s="71"/>
      <c r="H11" s="98"/>
      <c r="I11" s="73">
        <f t="shared" si="3"/>
        <v>0</v>
      </c>
      <c r="J11" s="118" t="str">
        <f t="shared" si="4"/>
        <v/>
      </c>
      <c r="K11" s="64"/>
      <c r="L11" s="71"/>
      <c r="M11" s="117" t="s">
        <v>210</v>
      </c>
      <c r="N11" s="120">
        <f t="shared" si="6"/>
        <v>0</v>
      </c>
      <c r="O11" s="73">
        <f t="shared" si="5"/>
        <v>0</v>
      </c>
      <c r="P11" s="118" t="str">
        <f t="shared" si="2"/>
        <v/>
      </c>
      <c r="Q11" s="91"/>
    </row>
    <row r="12" spans="1:17" ht="37.5">
      <c r="A12" s="180" t="s">
        <v>9</v>
      </c>
      <c r="B12" s="176" t="s">
        <v>1</v>
      </c>
      <c r="C12" s="181" t="s">
        <v>22</v>
      </c>
      <c r="D12" s="73">
        <v>2500</v>
      </c>
      <c r="E12" s="177">
        <v>1</v>
      </c>
      <c r="F12" s="73">
        <f t="shared" si="1"/>
        <v>2500</v>
      </c>
      <c r="G12" s="71"/>
      <c r="H12" s="98"/>
      <c r="I12" s="73">
        <f t="shared" si="3"/>
        <v>0</v>
      </c>
      <c r="J12" s="118" t="str">
        <f t="shared" si="4"/>
        <v/>
      </c>
      <c r="K12" s="64"/>
      <c r="L12" s="71"/>
      <c r="M12" s="117" t="s">
        <v>210</v>
      </c>
      <c r="N12" s="120">
        <f t="shared" si="6"/>
        <v>0</v>
      </c>
      <c r="O12" s="73">
        <f t="shared" si="5"/>
        <v>0</v>
      </c>
      <c r="P12" s="118" t="str">
        <f t="shared" si="2"/>
        <v/>
      </c>
      <c r="Q12" s="91"/>
    </row>
    <row r="13" spans="1:17" ht="18.75">
      <c r="A13" s="175" t="s">
        <v>10</v>
      </c>
      <c r="B13" s="176" t="s">
        <v>3</v>
      </c>
      <c r="C13" s="176"/>
      <c r="D13" s="73">
        <v>2000</v>
      </c>
      <c r="E13" s="177">
        <v>1</v>
      </c>
      <c r="F13" s="73">
        <f t="shared" si="1"/>
        <v>2000</v>
      </c>
      <c r="G13" s="71"/>
      <c r="H13" s="98"/>
      <c r="I13" s="73">
        <f t="shared" si="3"/>
        <v>0</v>
      </c>
      <c r="J13" s="118" t="str">
        <f t="shared" si="4"/>
        <v/>
      </c>
      <c r="K13" s="64"/>
      <c r="L13" s="71"/>
      <c r="M13" s="117" t="s">
        <v>210</v>
      </c>
      <c r="N13" s="120">
        <f t="shared" si="6"/>
        <v>0</v>
      </c>
      <c r="O13" s="73">
        <f t="shared" si="5"/>
        <v>0</v>
      </c>
      <c r="P13" s="118" t="str">
        <f t="shared" si="2"/>
        <v/>
      </c>
      <c r="Q13" s="91"/>
    </row>
    <row r="14" spans="1:17" ht="18.75">
      <c r="A14" s="175" t="s">
        <v>11</v>
      </c>
      <c r="B14" s="176" t="s">
        <v>2</v>
      </c>
      <c r="C14" s="176"/>
      <c r="D14" s="73">
        <v>200</v>
      </c>
      <c r="E14" s="177">
        <v>1</v>
      </c>
      <c r="F14" s="73">
        <f t="shared" si="1"/>
        <v>200</v>
      </c>
      <c r="G14" s="71"/>
      <c r="H14" s="98"/>
      <c r="I14" s="73">
        <f t="shared" si="3"/>
        <v>0</v>
      </c>
      <c r="J14" s="118" t="str">
        <f t="shared" si="4"/>
        <v/>
      </c>
      <c r="K14" s="64"/>
      <c r="L14" s="71"/>
      <c r="M14" s="117" t="s">
        <v>210</v>
      </c>
      <c r="N14" s="120">
        <f t="shared" si="6"/>
        <v>0</v>
      </c>
      <c r="O14" s="73">
        <f t="shared" si="5"/>
        <v>0</v>
      </c>
      <c r="P14" s="118" t="str">
        <f t="shared" si="2"/>
        <v/>
      </c>
      <c r="Q14" s="91"/>
    </row>
    <row r="15" spans="1:17" ht="75">
      <c r="A15" s="180" t="s">
        <v>14</v>
      </c>
      <c r="B15" s="176" t="s">
        <v>1</v>
      </c>
      <c r="C15" s="176" t="s">
        <v>23</v>
      </c>
      <c r="D15" s="73">
        <v>1000</v>
      </c>
      <c r="E15" s="177">
        <v>1</v>
      </c>
      <c r="F15" s="73">
        <f t="shared" si="1"/>
        <v>1000</v>
      </c>
      <c r="G15" s="71"/>
      <c r="H15" s="98"/>
      <c r="I15" s="73">
        <f t="shared" si="3"/>
        <v>0</v>
      </c>
      <c r="J15" s="118" t="str">
        <f t="shared" si="4"/>
        <v/>
      </c>
      <c r="K15" s="64"/>
      <c r="L15" s="71"/>
      <c r="M15" s="117" t="s">
        <v>210</v>
      </c>
      <c r="N15" s="120">
        <f t="shared" si="6"/>
        <v>0</v>
      </c>
      <c r="O15" s="73">
        <f t="shared" si="5"/>
        <v>0</v>
      </c>
      <c r="P15" s="118" t="str">
        <f t="shared" si="2"/>
        <v/>
      </c>
      <c r="Q15" s="91"/>
    </row>
    <row r="16" spans="1:17" ht="21" thickBot="1">
      <c r="A16" s="272" t="s">
        <v>221</v>
      </c>
      <c r="B16" s="273"/>
      <c r="C16" s="273"/>
      <c r="D16" s="102">
        <f>SUM(D7:D15)</f>
        <v>13170</v>
      </c>
      <c r="E16" s="102"/>
      <c r="F16" s="102">
        <f>SUM(F7:F15)</f>
        <v>13170</v>
      </c>
      <c r="G16" s="146"/>
      <c r="H16" s="187"/>
      <c r="I16" s="102">
        <f>SUM(I7:I15)</f>
        <v>0</v>
      </c>
      <c r="J16" s="119" t="str">
        <f>IF(I16=0,"",IF(OR(I16-$F16&gt;0,I16-$F16&lt;0), (I16-$F16)/$F16, ""))</f>
        <v/>
      </c>
      <c r="K16" s="102"/>
      <c r="L16" s="146"/>
      <c r="M16" s="187"/>
      <c r="N16" s="187"/>
      <c r="O16" s="102">
        <f>SUM(O7:O15)</f>
        <v>0</v>
      </c>
      <c r="P16" s="119" t="str">
        <f>IF(O16=0,"",IF(OR(O16-$F16&gt;0,O16-$F16&lt;0), (O16-$F16)/$F16, ""))</f>
        <v/>
      </c>
      <c r="Q16" s="188"/>
    </row>
    <row r="25" spans="1:10">
      <c r="A25" s="71"/>
      <c r="B25" s="71"/>
      <c r="C25" s="71"/>
      <c r="D25" s="71"/>
      <c r="E25" s="71"/>
      <c r="F25" s="71"/>
      <c r="G25" s="71"/>
      <c r="H25" s="71"/>
      <c r="I25" s="71"/>
      <c r="J25" s="71"/>
    </row>
    <row r="26" spans="1:10">
      <c r="A26" s="71"/>
      <c r="B26" s="71"/>
      <c r="C26" s="71"/>
      <c r="D26" s="71"/>
      <c r="E26" s="71"/>
      <c r="F26" s="71"/>
      <c r="G26" s="71"/>
      <c r="H26" s="71"/>
      <c r="I26" s="71"/>
      <c r="J26" s="71"/>
    </row>
    <row r="27" spans="1:10">
      <c r="A27" s="71"/>
      <c r="B27" s="71"/>
      <c r="C27" s="71"/>
      <c r="D27" s="71"/>
      <c r="E27" s="71"/>
      <c r="F27" s="71"/>
      <c r="G27" s="71"/>
      <c r="H27" s="71"/>
      <c r="I27" s="71"/>
      <c r="J27" s="71"/>
    </row>
    <row r="28" spans="1:10">
      <c r="A28" s="71"/>
      <c r="B28" s="71"/>
      <c r="C28" s="71"/>
      <c r="D28" s="71"/>
      <c r="E28" s="71"/>
      <c r="F28" s="71"/>
      <c r="G28" s="71"/>
      <c r="H28" s="71"/>
      <c r="I28" s="71"/>
      <c r="J28" s="71"/>
    </row>
    <row r="29" spans="1:10">
      <c r="A29" s="71"/>
      <c r="B29" s="71"/>
      <c r="C29" s="71"/>
      <c r="D29" s="71"/>
      <c r="E29" s="71"/>
      <c r="F29" s="71"/>
      <c r="G29" s="71"/>
      <c r="H29" s="71"/>
      <c r="I29" s="71"/>
      <c r="J29" s="71"/>
    </row>
    <row r="30" spans="1:10">
      <c r="A30" s="71"/>
      <c r="B30" s="71"/>
      <c r="C30" s="71"/>
      <c r="D30" s="71"/>
      <c r="E30" s="71"/>
      <c r="F30" s="71"/>
      <c r="G30" s="71"/>
      <c r="H30" s="71"/>
      <c r="I30" s="71"/>
      <c r="J30" s="71"/>
    </row>
    <row r="31" spans="1:10">
      <c r="A31" s="71"/>
      <c r="B31" s="71"/>
      <c r="C31" s="71"/>
      <c r="D31" s="71"/>
      <c r="E31" s="71"/>
      <c r="F31" s="71"/>
      <c r="G31" s="71"/>
      <c r="H31" s="71"/>
      <c r="I31" s="71"/>
      <c r="J31" s="71"/>
    </row>
    <row r="32" spans="1:10">
      <c r="A32" s="71"/>
      <c r="B32" s="71"/>
      <c r="C32" s="71"/>
      <c r="D32" s="71"/>
      <c r="E32" s="71"/>
      <c r="F32" s="71"/>
      <c r="G32" s="71"/>
      <c r="H32" s="71"/>
      <c r="I32" s="71"/>
      <c r="J32" s="71"/>
    </row>
    <row r="33" spans="1:10">
      <c r="A33" s="71"/>
      <c r="B33" s="71"/>
      <c r="C33" s="71"/>
      <c r="D33" s="71"/>
      <c r="E33" s="71"/>
      <c r="F33" s="71"/>
      <c r="G33" s="71"/>
      <c r="H33" s="71"/>
      <c r="I33" s="71"/>
      <c r="J33" s="71"/>
    </row>
    <row r="34" spans="1:10">
      <c r="A34" s="71"/>
      <c r="B34" s="71"/>
      <c r="C34" s="71"/>
      <c r="D34" s="71"/>
      <c r="E34" s="71"/>
      <c r="F34" s="71"/>
      <c r="G34" s="71"/>
      <c r="H34" s="71"/>
      <c r="I34" s="71"/>
      <c r="J34" s="71"/>
    </row>
    <row r="35" spans="1:10">
      <c r="A35" s="71"/>
      <c r="B35" s="71"/>
      <c r="C35" s="71"/>
      <c r="D35" s="71"/>
      <c r="E35" s="71"/>
      <c r="F35" s="71"/>
      <c r="G35" s="71"/>
      <c r="H35" s="71"/>
      <c r="I35" s="71"/>
      <c r="J35" s="71"/>
    </row>
    <row r="36" spans="1:10">
      <c r="A36" s="71"/>
      <c r="B36" s="71"/>
      <c r="C36" s="71"/>
      <c r="D36" s="71"/>
      <c r="E36" s="71"/>
      <c r="F36" s="71"/>
      <c r="G36" s="71"/>
      <c r="H36" s="71"/>
      <c r="I36" s="71"/>
      <c r="J36" s="71"/>
    </row>
    <row r="37" spans="1:10">
      <c r="A37" s="71"/>
      <c r="B37" s="71"/>
      <c r="C37" s="71"/>
      <c r="D37" s="71"/>
      <c r="E37" s="71"/>
      <c r="F37" s="71"/>
      <c r="G37" s="71"/>
      <c r="H37" s="71"/>
      <c r="I37" s="71"/>
      <c r="J37" s="71"/>
    </row>
    <row r="38" spans="1:10">
      <c r="A38" s="71"/>
      <c r="B38" s="71"/>
      <c r="C38" s="71"/>
      <c r="D38" s="71"/>
      <c r="E38" s="71"/>
      <c r="F38" s="71"/>
      <c r="G38" s="71"/>
      <c r="H38" s="71"/>
      <c r="I38" s="71"/>
      <c r="J38" s="71"/>
    </row>
    <row r="39" spans="1:10">
      <c r="A39" s="71"/>
      <c r="B39" s="71"/>
      <c r="C39" s="71"/>
      <c r="D39" s="71"/>
      <c r="E39" s="71"/>
      <c r="F39" s="71"/>
      <c r="G39" s="71"/>
      <c r="H39" s="71"/>
      <c r="I39" s="71"/>
      <c r="J39" s="71"/>
    </row>
    <row r="40" spans="1:10">
      <c r="A40" s="71"/>
      <c r="B40" s="71"/>
      <c r="C40" s="71"/>
      <c r="D40" s="71"/>
      <c r="E40" s="71"/>
      <c r="F40" s="71"/>
      <c r="G40" s="71"/>
      <c r="H40" s="71"/>
      <c r="I40" s="71"/>
      <c r="J40" s="71"/>
    </row>
    <row r="41" spans="1:10">
      <c r="A41" s="71"/>
      <c r="B41" s="71"/>
      <c r="C41" s="71"/>
      <c r="D41" s="71"/>
      <c r="E41" s="71"/>
      <c r="F41" s="71"/>
      <c r="G41" s="71"/>
      <c r="H41" s="71"/>
      <c r="I41" s="71"/>
      <c r="J41" s="71"/>
    </row>
    <row r="42" spans="1:10">
      <c r="A42" s="71"/>
      <c r="B42" s="71"/>
      <c r="C42" s="71"/>
      <c r="D42" s="71"/>
      <c r="E42" s="71"/>
      <c r="F42" s="71"/>
      <c r="G42" s="71"/>
      <c r="H42" s="71"/>
      <c r="I42" s="71"/>
      <c r="J42" s="71"/>
    </row>
    <row r="43" spans="1:10">
      <c r="A43" s="71"/>
      <c r="B43" s="71"/>
      <c r="C43" s="71"/>
      <c r="D43" s="71"/>
      <c r="E43" s="71"/>
      <c r="F43" s="71"/>
      <c r="G43" s="71"/>
      <c r="H43" s="71"/>
      <c r="I43" s="71"/>
      <c r="J43" s="71"/>
    </row>
    <row r="44" spans="1:10">
      <c r="A44" s="71"/>
      <c r="B44" s="71"/>
      <c r="C44" s="71"/>
      <c r="D44" s="71"/>
      <c r="E44" s="71"/>
      <c r="F44" s="71"/>
      <c r="G44" s="71"/>
      <c r="H44" s="71"/>
      <c r="I44" s="71"/>
      <c r="J44" s="71"/>
    </row>
    <row r="45" spans="1:10">
      <c r="A45" s="71"/>
      <c r="B45" s="71"/>
      <c r="C45" s="71"/>
      <c r="D45" s="71"/>
      <c r="E45" s="71"/>
      <c r="F45" s="71"/>
      <c r="G45" s="71"/>
      <c r="H45" s="71"/>
      <c r="I45" s="71"/>
      <c r="J45" s="71"/>
    </row>
    <row r="46" spans="1:10">
      <c r="A46" s="71"/>
      <c r="B46" s="71"/>
      <c r="C46" s="71"/>
      <c r="D46" s="71"/>
      <c r="E46" s="71"/>
      <c r="F46" s="71"/>
      <c r="G46" s="71"/>
      <c r="H46" s="71"/>
      <c r="I46" s="71"/>
      <c r="J46" s="71"/>
    </row>
    <row r="47" spans="1:10">
      <c r="A47" s="71"/>
      <c r="B47" s="71"/>
      <c r="C47" s="71"/>
      <c r="D47" s="71"/>
      <c r="E47" s="71"/>
      <c r="F47" s="71"/>
      <c r="G47" s="71"/>
      <c r="H47" s="71"/>
      <c r="I47" s="71"/>
      <c r="J47" s="71"/>
    </row>
    <row r="48" spans="1:10">
      <c r="A48" s="71"/>
      <c r="B48" s="71"/>
      <c r="C48" s="71"/>
      <c r="D48" s="71"/>
      <c r="E48" s="71"/>
      <c r="F48" s="71"/>
      <c r="G48" s="71"/>
      <c r="H48" s="71"/>
      <c r="I48" s="71"/>
      <c r="J48" s="71"/>
    </row>
    <row r="49" spans="1:10">
      <c r="A49" s="71"/>
      <c r="B49" s="71"/>
      <c r="C49" s="71"/>
      <c r="D49" s="71"/>
      <c r="E49" s="71"/>
      <c r="F49" s="71"/>
      <c r="G49" s="71"/>
      <c r="H49" s="71"/>
      <c r="I49" s="71"/>
      <c r="J49" s="71"/>
    </row>
    <row r="50" spans="1:10">
      <c r="A50" s="71"/>
      <c r="B50" s="71"/>
      <c r="C50" s="71"/>
      <c r="D50" s="71"/>
      <c r="E50" s="71"/>
      <c r="F50" s="71"/>
      <c r="G50" s="71"/>
      <c r="H50" s="71"/>
      <c r="I50" s="71"/>
      <c r="J50" s="71"/>
    </row>
    <row r="51" spans="1:10">
      <c r="A51" s="71"/>
      <c r="B51" s="71"/>
      <c r="C51" s="71"/>
      <c r="D51" s="71"/>
      <c r="E51" s="71"/>
      <c r="F51" s="71"/>
      <c r="G51" s="71"/>
      <c r="H51" s="71"/>
      <c r="I51" s="71"/>
      <c r="J51" s="71"/>
    </row>
    <row r="52" spans="1:10">
      <c r="A52" s="71"/>
      <c r="B52" s="71"/>
      <c r="C52" s="71"/>
      <c r="D52" s="71"/>
      <c r="E52" s="71"/>
      <c r="F52" s="71"/>
      <c r="G52" s="71"/>
      <c r="H52" s="71"/>
      <c r="I52" s="71"/>
      <c r="J52" s="71"/>
    </row>
    <row r="53" spans="1:10">
      <c r="A53" s="71"/>
      <c r="B53" s="71"/>
      <c r="C53" s="71"/>
      <c r="D53" s="71"/>
      <c r="E53" s="71"/>
      <c r="F53" s="71"/>
      <c r="G53" s="71"/>
      <c r="H53" s="71"/>
      <c r="I53" s="71"/>
      <c r="J53" s="71"/>
    </row>
    <row r="54" spans="1:10">
      <c r="A54" s="71"/>
      <c r="B54" s="71"/>
      <c r="C54" s="71"/>
      <c r="D54" s="71"/>
      <c r="E54" s="71"/>
      <c r="F54" s="71"/>
      <c r="G54" s="71"/>
      <c r="H54" s="71"/>
      <c r="I54" s="71"/>
      <c r="J54" s="71"/>
    </row>
    <row r="55" spans="1:10">
      <c r="A55" s="71"/>
      <c r="B55" s="71"/>
      <c r="C55" s="71"/>
      <c r="D55" s="71"/>
      <c r="E55" s="71"/>
      <c r="F55" s="71"/>
      <c r="G55" s="71"/>
      <c r="H55" s="71"/>
      <c r="I55" s="71"/>
      <c r="J55" s="71"/>
    </row>
    <row r="56" spans="1:10">
      <c r="A56" s="71"/>
      <c r="B56" s="71"/>
      <c r="C56" s="71"/>
      <c r="D56" s="71"/>
      <c r="E56" s="71"/>
      <c r="F56" s="71"/>
      <c r="G56" s="71"/>
      <c r="H56" s="71"/>
      <c r="I56" s="71"/>
      <c r="J56" s="71"/>
    </row>
    <row r="57" spans="1:10">
      <c r="A57" s="71"/>
      <c r="B57" s="71"/>
      <c r="C57" s="71"/>
      <c r="D57" s="71"/>
      <c r="E57" s="71"/>
      <c r="F57" s="71"/>
      <c r="G57" s="71"/>
      <c r="H57" s="71"/>
      <c r="I57" s="71"/>
      <c r="J57" s="71"/>
    </row>
    <row r="58" spans="1:10">
      <c r="A58" s="71"/>
      <c r="B58" s="71"/>
      <c r="C58" s="71"/>
      <c r="D58" s="71"/>
      <c r="E58" s="71"/>
      <c r="F58" s="71"/>
      <c r="G58" s="71"/>
      <c r="H58" s="71"/>
      <c r="I58" s="71"/>
      <c r="J58" s="71"/>
    </row>
    <row r="59" spans="1:10">
      <c r="A59" s="71"/>
      <c r="B59" s="71"/>
      <c r="C59" s="71"/>
      <c r="D59" s="71"/>
      <c r="E59" s="71"/>
      <c r="F59" s="71"/>
      <c r="G59" s="71"/>
      <c r="H59" s="71"/>
      <c r="I59" s="71"/>
      <c r="J59" s="71"/>
    </row>
    <row r="60" spans="1:10">
      <c r="A60" s="71"/>
      <c r="B60" s="71"/>
      <c r="C60" s="71"/>
      <c r="D60" s="71"/>
      <c r="E60" s="71"/>
      <c r="F60" s="71"/>
      <c r="G60" s="71"/>
      <c r="H60" s="71"/>
      <c r="I60" s="71"/>
      <c r="J60" s="71"/>
    </row>
    <row r="61" spans="1:10">
      <c r="A61" s="71"/>
      <c r="B61" s="71"/>
      <c r="C61" s="71"/>
      <c r="D61" s="71"/>
      <c r="E61" s="71"/>
      <c r="F61" s="71"/>
      <c r="G61" s="71"/>
      <c r="H61" s="71"/>
      <c r="I61" s="71"/>
      <c r="J61" s="71"/>
    </row>
    <row r="62" spans="1:10">
      <c r="A62" s="71"/>
      <c r="B62" s="71"/>
      <c r="C62" s="71"/>
      <c r="D62" s="71"/>
      <c r="E62" s="71"/>
      <c r="F62" s="71"/>
      <c r="G62" s="71"/>
      <c r="H62" s="71"/>
      <c r="I62" s="71"/>
      <c r="J62" s="71"/>
    </row>
    <row r="63" spans="1:10">
      <c r="A63" s="71"/>
      <c r="B63" s="71"/>
      <c r="C63" s="71"/>
      <c r="D63" s="71"/>
      <c r="E63" s="71"/>
      <c r="F63" s="71"/>
      <c r="G63" s="71"/>
      <c r="H63" s="71"/>
      <c r="I63" s="71"/>
      <c r="J63" s="71"/>
    </row>
    <row r="64" spans="1:10">
      <c r="A64" s="71"/>
      <c r="B64" s="71"/>
      <c r="C64" s="71"/>
      <c r="D64" s="71"/>
      <c r="E64" s="71"/>
      <c r="F64" s="71"/>
      <c r="G64" s="71"/>
      <c r="H64" s="71"/>
      <c r="I64" s="71"/>
      <c r="J64" s="71"/>
    </row>
    <row r="65" spans="1:10">
      <c r="A65" s="71"/>
      <c r="B65" s="71"/>
      <c r="C65" s="71"/>
      <c r="D65" s="71"/>
      <c r="E65" s="71"/>
      <c r="F65" s="71"/>
      <c r="G65" s="71"/>
      <c r="H65" s="71"/>
      <c r="I65" s="71"/>
      <c r="J65" s="71"/>
    </row>
    <row r="66" spans="1:10">
      <c r="A66" s="71"/>
      <c r="B66" s="71"/>
      <c r="C66" s="71"/>
      <c r="D66" s="71"/>
      <c r="E66" s="71"/>
      <c r="F66" s="71"/>
      <c r="G66" s="71"/>
      <c r="H66" s="71"/>
      <c r="I66" s="71"/>
      <c r="J66" s="71"/>
    </row>
    <row r="67" spans="1:10">
      <c r="A67" s="71"/>
      <c r="B67" s="71"/>
      <c r="C67" s="71"/>
      <c r="D67" s="71"/>
      <c r="E67" s="71"/>
      <c r="F67" s="71"/>
      <c r="G67" s="71"/>
      <c r="H67" s="71"/>
      <c r="I67" s="71"/>
      <c r="J67" s="71"/>
    </row>
    <row r="68" spans="1:10">
      <c r="A68" s="71"/>
      <c r="B68" s="71"/>
      <c r="C68" s="71"/>
      <c r="D68" s="71"/>
      <c r="E68" s="71"/>
      <c r="F68" s="71"/>
      <c r="G68" s="71"/>
      <c r="H68" s="71"/>
      <c r="I68" s="71"/>
      <c r="J68" s="71"/>
    </row>
    <row r="69" spans="1:10">
      <c r="A69" s="71"/>
      <c r="B69" s="71"/>
      <c r="C69" s="71"/>
      <c r="D69" s="71"/>
      <c r="E69" s="71"/>
      <c r="F69" s="71"/>
      <c r="G69" s="71"/>
      <c r="H69" s="71"/>
      <c r="I69" s="71"/>
      <c r="J69" s="71"/>
    </row>
    <row r="70" spans="1:10">
      <c r="A70" s="71"/>
      <c r="B70" s="71"/>
      <c r="C70" s="71"/>
      <c r="D70" s="71"/>
      <c r="E70" s="71"/>
      <c r="F70" s="71"/>
      <c r="G70" s="71"/>
      <c r="H70" s="71"/>
      <c r="I70" s="71"/>
      <c r="J70" s="71"/>
    </row>
    <row r="71" spans="1:10">
      <c r="A71" s="71"/>
      <c r="B71" s="71"/>
      <c r="C71" s="71"/>
      <c r="D71" s="71"/>
      <c r="E71" s="71"/>
      <c r="F71" s="71"/>
      <c r="G71" s="71"/>
      <c r="H71" s="71"/>
      <c r="I71" s="71"/>
      <c r="J71" s="71"/>
    </row>
    <row r="72" spans="1:10">
      <c r="A72" s="71"/>
      <c r="B72" s="71"/>
      <c r="C72" s="71"/>
      <c r="D72" s="71"/>
      <c r="E72" s="71"/>
      <c r="F72" s="71"/>
      <c r="G72" s="71"/>
      <c r="H72" s="71"/>
      <c r="I72" s="71"/>
      <c r="J72" s="71"/>
    </row>
    <row r="73" spans="1:10">
      <c r="A73" s="71"/>
      <c r="B73" s="71"/>
      <c r="C73" s="71"/>
      <c r="D73" s="71"/>
      <c r="E73" s="71"/>
      <c r="F73" s="71"/>
      <c r="G73" s="71"/>
      <c r="H73" s="71"/>
      <c r="I73" s="71"/>
      <c r="J73" s="71"/>
    </row>
    <row r="74" spans="1:10">
      <c r="A74" s="71"/>
      <c r="B74" s="71"/>
      <c r="C74" s="71"/>
      <c r="D74" s="71"/>
      <c r="E74" s="71"/>
      <c r="F74" s="71"/>
      <c r="G74" s="71"/>
      <c r="H74" s="71"/>
      <c r="I74" s="71"/>
      <c r="J74" s="71"/>
    </row>
    <row r="75" spans="1:10">
      <c r="A75" s="71"/>
      <c r="B75" s="71"/>
      <c r="C75" s="71"/>
      <c r="D75" s="71"/>
      <c r="E75" s="71"/>
      <c r="F75" s="71"/>
      <c r="G75" s="71"/>
      <c r="H75" s="71"/>
      <c r="I75" s="71"/>
      <c r="J75" s="71"/>
    </row>
    <row r="76" spans="1:10">
      <c r="A76" s="71"/>
      <c r="B76" s="71"/>
      <c r="C76" s="71"/>
      <c r="D76" s="71"/>
      <c r="E76" s="71"/>
      <c r="F76" s="71"/>
      <c r="G76" s="71"/>
      <c r="H76" s="71"/>
      <c r="I76" s="71"/>
      <c r="J76" s="71"/>
    </row>
    <row r="77" spans="1:10">
      <c r="A77" s="71"/>
      <c r="B77" s="71"/>
      <c r="C77" s="71"/>
      <c r="D77" s="71"/>
      <c r="E77" s="71"/>
      <c r="F77" s="71"/>
      <c r="G77" s="71"/>
      <c r="H77" s="71"/>
      <c r="I77" s="71"/>
      <c r="J77" s="71"/>
    </row>
    <row r="78" spans="1:10">
      <c r="A78" s="71"/>
      <c r="B78" s="71"/>
      <c r="C78" s="71"/>
      <c r="D78" s="71"/>
      <c r="E78" s="71"/>
      <c r="F78" s="71"/>
      <c r="G78" s="71"/>
      <c r="H78" s="71"/>
      <c r="I78" s="71"/>
      <c r="J78" s="71"/>
    </row>
    <row r="79" spans="1:10">
      <c r="A79" s="71"/>
      <c r="B79" s="71"/>
      <c r="C79" s="71"/>
      <c r="D79" s="71"/>
      <c r="E79" s="71"/>
      <c r="F79" s="71"/>
      <c r="G79" s="71"/>
      <c r="H79" s="71"/>
      <c r="I79" s="71"/>
      <c r="J79" s="71"/>
    </row>
    <row r="80" spans="1:10">
      <c r="A80" s="71"/>
      <c r="B80" s="71"/>
      <c r="C80" s="71"/>
      <c r="D80" s="71"/>
      <c r="E80" s="71"/>
      <c r="F80" s="71"/>
      <c r="G80" s="71"/>
      <c r="H80" s="71"/>
      <c r="I80" s="71"/>
      <c r="J80" s="71"/>
    </row>
    <row r="81" spans="1:10">
      <c r="A81" s="71"/>
      <c r="B81" s="71"/>
      <c r="C81" s="71"/>
      <c r="D81" s="71"/>
      <c r="E81" s="71"/>
      <c r="F81" s="71"/>
      <c r="G81" s="71"/>
      <c r="H81" s="71"/>
      <c r="I81" s="71"/>
      <c r="J81" s="71"/>
    </row>
    <row r="82" spans="1:10">
      <c r="A82" s="71"/>
      <c r="B82" s="71"/>
      <c r="C82" s="71"/>
      <c r="D82" s="71"/>
      <c r="E82" s="71"/>
      <c r="F82" s="71"/>
      <c r="G82" s="71"/>
      <c r="H82" s="71"/>
      <c r="I82" s="71"/>
      <c r="J82" s="71"/>
    </row>
    <row r="83" spans="1:10">
      <c r="A83" s="71"/>
      <c r="B83" s="71"/>
      <c r="C83" s="71"/>
      <c r="D83" s="71"/>
      <c r="E83" s="71"/>
      <c r="F83" s="71"/>
      <c r="G83" s="71"/>
      <c r="H83" s="71"/>
      <c r="I83" s="71"/>
      <c r="J83" s="71"/>
    </row>
    <row r="84" spans="1:10">
      <c r="A84" s="71"/>
      <c r="B84" s="71"/>
      <c r="C84" s="71"/>
      <c r="D84" s="71"/>
      <c r="E84" s="71"/>
      <c r="F84" s="71"/>
      <c r="G84" s="71"/>
      <c r="H84" s="71"/>
      <c r="I84" s="71"/>
      <c r="J84" s="71"/>
    </row>
    <row r="85" spans="1:10">
      <c r="A85" s="71"/>
      <c r="B85" s="71"/>
      <c r="C85" s="71"/>
      <c r="D85" s="71"/>
      <c r="E85" s="71"/>
      <c r="F85" s="71"/>
      <c r="G85" s="71"/>
      <c r="H85" s="71"/>
      <c r="I85" s="71"/>
      <c r="J85" s="71"/>
    </row>
    <row r="86" spans="1:10">
      <c r="A86" s="71"/>
      <c r="B86" s="71"/>
      <c r="C86" s="71"/>
      <c r="D86" s="71"/>
      <c r="E86" s="71"/>
      <c r="F86" s="71"/>
      <c r="G86" s="71"/>
      <c r="H86" s="71"/>
      <c r="I86" s="71"/>
      <c r="J86" s="71"/>
    </row>
  </sheetData>
  <sheetProtection algorithmName="SHA-512" hashValue="Ia8sL+FC9eMbG6zuZEqoAaOzUQgrcDyUUAefPLiw0d6AWyJuhFoJ5EVlesZihMRma2XowcfgTsCbWvRMnKsmPw==" saltValue="XHTIkfx+rl8h3YSZ3G9hRw==" spinCount="100000" sheet="1" objects="1" scenarios="1" formatCells="0" formatColumns="0" formatRows="0"/>
  <mergeCells count="5">
    <mergeCell ref="A16:C16"/>
    <mergeCell ref="A5:F5"/>
    <mergeCell ref="H5:K5"/>
    <mergeCell ref="M5:Q5"/>
    <mergeCell ref="H3:K4"/>
  </mergeCells>
  <conditionalFormatting sqref="P7">
    <cfRule type="cellIs" dxfId="83" priority="10" operator="lessThan">
      <formula>0</formula>
    </cfRule>
    <cfRule type="cellIs" dxfId="82" priority="11" operator="greaterThan">
      <formula>0.01</formula>
    </cfRule>
  </conditionalFormatting>
  <conditionalFormatting sqref="P8:P15">
    <cfRule type="cellIs" dxfId="81" priority="5" operator="lessThan">
      <formula>0</formula>
    </cfRule>
    <cfRule type="cellIs" dxfId="80" priority="6" operator="greaterThan">
      <formula>0.01</formula>
    </cfRule>
  </conditionalFormatting>
  <conditionalFormatting sqref="J7">
    <cfRule type="cellIs" dxfId="79" priority="3" operator="lessThan">
      <formula>0</formula>
    </cfRule>
    <cfRule type="cellIs" dxfId="78" priority="4" operator="greaterThan">
      <formula>0.01</formula>
    </cfRule>
  </conditionalFormatting>
  <conditionalFormatting sqref="J8:J15">
    <cfRule type="cellIs" dxfId="77" priority="1" operator="lessThan">
      <formula>0</formula>
    </cfRule>
    <cfRule type="cellIs" dxfId="76" priority="2" operator="greaterThan">
      <formula>0.01</formula>
    </cfRule>
  </conditionalFormatting>
  <dataValidations count="1">
    <dataValidation type="list" allowBlank="1" showInputMessage="1" showErrorMessage="1" sqref="M7:M15">
      <formula1>"מאשר, מאשר חלקי"</formula1>
    </dataValidation>
  </dataValidations>
  <hyperlinks>
    <hyperlink ref="A1" location="'ריהוט וציוד לחדר שינה'!A1" display="'ריהוט וציוד לחדר שינה'!A1"/>
  </hyperlinks>
  <pageMargins left="0.7" right="0.7" top="0.75" bottom="0.75" header="0.3" footer="0.3"/>
  <ignoredErrors>
    <ignoredError sqref="N7:N1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9"/>
  <sheetViews>
    <sheetView rightToLeft="1" zoomScale="60" zoomScaleNormal="60" workbookViewId="0">
      <pane ySplit="5" topLeftCell="A12" activePane="bottomLeft" state="frozen"/>
      <selection pane="bottomLeft" activeCell="K35" sqref="K35"/>
    </sheetView>
  </sheetViews>
  <sheetFormatPr defaultRowHeight="14.25"/>
  <cols>
    <col min="1" max="1" width="9" style="52"/>
    <col min="2" max="2" width="18.125" style="52" customWidth="1"/>
    <col min="3" max="3" width="10.75" style="52" customWidth="1"/>
    <col min="4" max="4" width="19.25" style="52" customWidth="1"/>
    <col min="5" max="5" width="10.125" style="52" bestFit="1" customWidth="1"/>
    <col min="6" max="6" width="9" style="52"/>
    <col min="7" max="7" width="12.625" style="52" customWidth="1"/>
    <col min="8" max="8" width="2.25" style="52" customWidth="1"/>
    <col min="9" max="9" width="11.875" style="52" customWidth="1"/>
    <col min="10" max="10" width="18.875" style="55" bestFit="1" customWidth="1"/>
    <col min="11" max="11" width="9.125" style="52" bestFit="1" customWidth="1"/>
    <col min="12" max="12" width="25.125" style="55" customWidth="1"/>
    <col min="13" max="13" width="3.375" style="55" customWidth="1"/>
    <col min="14" max="14" width="13.625" style="55" customWidth="1"/>
    <col min="15" max="15" width="13.125" style="52" customWidth="1"/>
    <col min="16" max="16" width="18.875" style="55" bestFit="1" customWidth="1"/>
    <col min="17" max="17" width="9.125" style="52" bestFit="1" customWidth="1"/>
    <col min="18" max="18" width="20.5" style="55" customWidth="1"/>
    <col min="19" max="19" width="4" style="55" customWidth="1"/>
    <col min="20" max="21" width="11" style="55" bestFit="1" customWidth="1"/>
    <col min="22" max="24" width="9" style="55"/>
    <col min="25" max="16384" width="9" style="52"/>
  </cols>
  <sheetData>
    <row r="1" spans="1:21" ht="24" thickBot="1">
      <c r="A1" s="53"/>
      <c r="B1" s="184"/>
      <c r="C1" s="185" t="s">
        <v>191</v>
      </c>
      <c r="D1" s="192"/>
      <c r="E1" s="97">
        <v>5</v>
      </c>
      <c r="F1" s="50"/>
      <c r="G1" s="193" t="s">
        <v>238</v>
      </c>
      <c r="H1" s="194"/>
      <c r="I1" s="194"/>
      <c r="J1" s="195"/>
      <c r="K1" s="50"/>
      <c r="O1" s="50"/>
      <c r="P1" s="54"/>
      <c r="Q1" s="50"/>
    </row>
    <row r="2" spans="1:21" ht="47.25" customHeight="1" thickBot="1">
      <c r="A2" s="50"/>
      <c r="B2" s="50"/>
      <c r="D2" s="50"/>
      <c r="G2" s="172"/>
      <c r="H2" s="50"/>
      <c r="I2" s="50"/>
      <c r="J2" s="54"/>
      <c r="K2" s="50"/>
      <c r="O2" s="50"/>
      <c r="P2" s="54"/>
      <c r="Q2" s="50"/>
    </row>
    <row r="3" spans="1:21" ht="28.5" thickBot="1">
      <c r="A3" s="50"/>
      <c r="B3" s="196" t="s">
        <v>239</v>
      </c>
      <c r="C3" s="197"/>
      <c r="D3" s="194"/>
      <c r="E3" s="198"/>
      <c r="F3" s="198"/>
      <c r="G3" s="285" t="str">
        <f>IF(E1&lt;=6,"עד 6","עד 8")</f>
        <v>עד 6</v>
      </c>
      <c r="H3" s="286"/>
      <c r="I3" s="50"/>
      <c r="J3" s="54"/>
      <c r="K3" s="54"/>
      <c r="O3" s="50"/>
      <c r="P3" s="54"/>
      <c r="Q3" s="54"/>
    </row>
    <row r="4" spans="1:21" s="55" customFormat="1" ht="29.25" customHeight="1">
      <c r="A4" s="54"/>
      <c r="B4" s="287" t="s">
        <v>162</v>
      </c>
      <c r="C4" s="281"/>
      <c r="D4" s="281"/>
      <c r="E4" s="281"/>
      <c r="F4" s="281"/>
      <c r="G4" s="281"/>
      <c r="H4" s="89"/>
      <c r="I4" s="281" t="s">
        <v>161</v>
      </c>
      <c r="J4" s="281"/>
      <c r="K4" s="281"/>
      <c r="L4" s="281"/>
      <c r="M4" s="90"/>
      <c r="N4" s="281" t="s">
        <v>164</v>
      </c>
      <c r="O4" s="281"/>
      <c r="P4" s="281"/>
      <c r="Q4" s="281"/>
      <c r="R4" s="282"/>
      <c r="T4" s="283" t="s">
        <v>192</v>
      </c>
      <c r="U4" s="284"/>
    </row>
    <row r="5" spans="1:21" ht="72" customHeight="1">
      <c r="B5" s="148" t="s">
        <v>4</v>
      </c>
      <c r="C5" s="173" t="s">
        <v>0</v>
      </c>
      <c r="D5" s="173" t="s">
        <v>19</v>
      </c>
      <c r="E5" s="173" t="s">
        <v>146</v>
      </c>
      <c r="F5" s="189" t="s">
        <v>194</v>
      </c>
      <c r="G5" s="173" t="s">
        <v>147</v>
      </c>
      <c r="H5" s="110"/>
      <c r="I5" s="173" t="s">
        <v>140</v>
      </c>
      <c r="J5" s="189" t="s">
        <v>195</v>
      </c>
      <c r="K5" s="190" t="s">
        <v>143</v>
      </c>
      <c r="L5" s="173" t="s">
        <v>142</v>
      </c>
      <c r="M5" s="111"/>
      <c r="N5" s="173" t="s">
        <v>185</v>
      </c>
      <c r="O5" s="173" t="s">
        <v>193</v>
      </c>
      <c r="P5" s="189" t="s">
        <v>141</v>
      </c>
      <c r="Q5" s="190" t="s">
        <v>143</v>
      </c>
      <c r="R5" s="191" t="s">
        <v>142</v>
      </c>
      <c r="T5" s="148" t="s">
        <v>163</v>
      </c>
      <c r="U5" s="149" t="s">
        <v>141</v>
      </c>
    </row>
    <row r="6" spans="1:21" ht="39.75" customHeight="1">
      <c r="B6" s="199" t="s">
        <v>33</v>
      </c>
      <c r="C6" s="200" t="s">
        <v>3</v>
      </c>
      <c r="D6" s="76" t="str">
        <f>IF($G$3=נוסחאות!$B$2,נוסחאות!B4,IF($G$3=נוסחאות!$F$2,נוסחאות!F4,IF($G$3=נוסחאות!$J$2,נוסחאות!J4,"-")))</f>
        <v>-</v>
      </c>
      <c r="E6" s="78">
        <f>IF($G$3=נוסחאות!$B$2,נוסחאות!C4,IF($G$3=נוסחאות!$F$2,נוסחאות!G4,IF($G$3=נוסחאות!$J$2,נוסחאות!K4,0)))</f>
        <v>2500</v>
      </c>
      <c r="F6" s="201">
        <v>1</v>
      </c>
      <c r="G6" s="73">
        <f>F6*E6</f>
        <v>2500</v>
      </c>
      <c r="H6" s="71"/>
      <c r="I6" s="99"/>
      <c r="J6" s="73">
        <f t="shared" ref="J6:J15" si="0">I6*E6</f>
        <v>0</v>
      </c>
      <c r="K6" s="118" t="str">
        <f>IF(J6=0,"",IF(OR(J6-G6&gt;0,J6-G6&lt;0), (J6-G6)/G6, ""))</f>
        <v/>
      </c>
      <c r="L6" s="64"/>
      <c r="M6" s="72"/>
      <c r="N6" s="65" t="s">
        <v>210</v>
      </c>
      <c r="O6" s="120">
        <f>IF(ISBLANK(N6), "", IF(N6="מאשר", I6, "נא למלא כמות מאושרת"))</f>
        <v>0</v>
      </c>
      <c r="P6" s="73">
        <f>IFERROR(O6*E6, "")</f>
        <v>0</v>
      </c>
      <c r="Q6" s="118" t="str">
        <f>IFERROR(IF(P6=0,"",IF(OR(P6-G6&gt;0,P6-G6&lt;0), (P6-G6)/G6, "")), "")</f>
        <v/>
      </c>
      <c r="R6" s="91"/>
      <c r="T6" s="123">
        <f>IFERROR(O6*'שאלון למילוי הגוף-חובה'!$G$15, "")</f>
        <v>0</v>
      </c>
      <c r="U6" s="155">
        <f>IFERROR(T6*E6, "")</f>
        <v>0</v>
      </c>
    </row>
    <row r="7" spans="1:21" ht="37.5">
      <c r="B7" s="202" t="s">
        <v>34</v>
      </c>
      <c r="C7" s="203" t="s">
        <v>2</v>
      </c>
      <c r="D7" s="76" t="str">
        <f>IF($G$3=נוסחאות!$B$2,נוסחאות!B5,IF($G$3=נוסחאות!$F$2,נוסחאות!F5,IF($G$3=נוסחאות!$J$2,נוסחאות!J5,0)))</f>
        <v>עד 25 ליטר</v>
      </c>
      <c r="E7" s="78">
        <f>IF($G$3=נוסחאות!$B$2,נוסחאות!C5,IF($G$3=נוסחאות!$F$2,נוסחאות!G5,IF($G$3=נוסחאות!$J$2,נוסחאות!K5,0)))</f>
        <v>900</v>
      </c>
      <c r="F7" s="201">
        <v>1</v>
      </c>
      <c r="G7" s="73">
        <f>F7*E7</f>
        <v>900</v>
      </c>
      <c r="H7" s="71"/>
      <c r="I7" s="99"/>
      <c r="J7" s="73">
        <f t="shared" si="0"/>
        <v>0</v>
      </c>
      <c r="K7" s="118" t="str">
        <f t="shared" ref="K7:K13" si="1">IF(J7=0,"",IF(OR(J7-G7&gt;0,J7-G7&lt;0), (J7-G7)/G7, ""))</f>
        <v/>
      </c>
      <c r="L7" s="64"/>
      <c r="M7" s="72"/>
      <c r="N7" s="65" t="s">
        <v>210</v>
      </c>
      <c r="O7" s="120">
        <f t="shared" ref="O7:O38" si="2">IF(ISBLANK(N7), "", IF(N7="מאשר", I7, "נא למלא כמות מאושרת"))</f>
        <v>0</v>
      </c>
      <c r="P7" s="73">
        <f t="shared" ref="P7:P15" si="3">IFERROR(O7*E7, "")</f>
        <v>0</v>
      </c>
      <c r="Q7" s="118" t="str">
        <f t="shared" ref="Q7:Q14" si="4">IFERROR(IF(P7=0,"",IF(OR(P7-G7&gt;0,P7-G7&lt;0), (P7-G7)/G7, "")), "")</f>
        <v/>
      </c>
      <c r="R7" s="91"/>
      <c r="T7" s="123">
        <f>IFERROR(O7*'שאלון למילוי הגוף-חובה'!$G$15, "")</f>
        <v>0</v>
      </c>
      <c r="U7" s="155">
        <f t="shared" ref="U7:U37" si="5">IFERROR(T7*E7, "")</f>
        <v>0</v>
      </c>
    </row>
    <row r="8" spans="1:21" ht="37.5">
      <c r="B8" s="202" t="s">
        <v>36</v>
      </c>
      <c r="C8" s="203" t="s">
        <v>2</v>
      </c>
      <c r="D8" s="76" t="str">
        <f>IF($G$3=נוסחאות!$B$2,נוסחאות!B6,IF($G$3=נוסחאות!$F$2,נוסחאות!F6,IF($G$3=נוסחאות!$J$2,נוסחאות!J6,0)))</f>
        <v>נפח מיכל 1.5 ליטר</v>
      </c>
      <c r="E8" s="78">
        <f>IF($G$3=נוסחאות!$B$2,נוסחאות!C6,IF($G$3=נוסחאות!$F$2,נוסחאות!G6,IF($G$3=נוסחאות!$J$2,נוסחאות!K6,0)))</f>
        <v>400</v>
      </c>
      <c r="F8" s="201">
        <v>1</v>
      </c>
      <c r="G8" s="73">
        <f t="shared" ref="G8:G15" si="6">F8*E8</f>
        <v>400</v>
      </c>
      <c r="H8" s="71"/>
      <c r="I8" s="99"/>
      <c r="J8" s="73">
        <f t="shared" si="0"/>
        <v>0</v>
      </c>
      <c r="K8" s="118" t="str">
        <f t="shared" si="1"/>
        <v/>
      </c>
      <c r="L8" s="64"/>
      <c r="M8" s="72"/>
      <c r="N8" s="65" t="s">
        <v>210</v>
      </c>
      <c r="O8" s="120">
        <f t="shared" si="2"/>
        <v>0</v>
      </c>
      <c r="P8" s="73">
        <f t="shared" si="3"/>
        <v>0</v>
      </c>
      <c r="Q8" s="118" t="str">
        <f t="shared" si="4"/>
        <v/>
      </c>
      <c r="R8" s="91"/>
      <c r="T8" s="123">
        <f>IFERROR(O8*'שאלון למילוי הגוף-חובה'!$G$15, "")</f>
        <v>0</v>
      </c>
      <c r="U8" s="155">
        <f t="shared" si="5"/>
        <v>0</v>
      </c>
    </row>
    <row r="9" spans="1:21" ht="37.5">
      <c r="B9" s="202" t="s">
        <v>99</v>
      </c>
      <c r="C9" s="203" t="s">
        <v>2</v>
      </c>
      <c r="D9" s="76" t="str">
        <f>IF($G$3=נוסחאות!$B$2,נוסחאות!B7,IF($G$3=נוסחאות!$F$2,נוסחאות!F7,IF($G$3=נוסחאות!$J$2,נוסחאות!J7,0)))</f>
        <v>700 ליטר</v>
      </c>
      <c r="E9" s="78">
        <f>IF($G$3=נוסחאות!$B$2,נוסחאות!C7,IF($G$3=נוסחאות!$F$2,נוסחאות!G7,IF($G$3=נוסחאות!$J$2,נוסחאות!K7,0)))</f>
        <v>7500</v>
      </c>
      <c r="F9" s="201">
        <v>1</v>
      </c>
      <c r="G9" s="73">
        <f t="shared" si="6"/>
        <v>7500</v>
      </c>
      <c r="H9" s="71"/>
      <c r="I9" s="99"/>
      <c r="J9" s="73">
        <f t="shared" si="0"/>
        <v>0</v>
      </c>
      <c r="K9" s="118" t="str">
        <f t="shared" si="1"/>
        <v/>
      </c>
      <c r="L9" s="64"/>
      <c r="M9" s="72"/>
      <c r="N9" s="65" t="s">
        <v>210</v>
      </c>
      <c r="O9" s="120">
        <f t="shared" si="2"/>
        <v>0</v>
      </c>
      <c r="P9" s="73">
        <f t="shared" si="3"/>
        <v>0</v>
      </c>
      <c r="Q9" s="118" t="str">
        <f t="shared" si="4"/>
        <v/>
      </c>
      <c r="R9" s="91"/>
      <c r="T9" s="123">
        <f>IFERROR(O9*'שאלון למילוי הגוף-חובה'!$G$15, "")</f>
        <v>0</v>
      </c>
      <c r="U9" s="155">
        <f t="shared" si="5"/>
        <v>0</v>
      </c>
    </row>
    <row r="10" spans="1:21" ht="37.5">
      <c r="B10" s="202" t="s">
        <v>40</v>
      </c>
      <c r="C10" s="203" t="s">
        <v>2</v>
      </c>
      <c r="D10" s="76" t="str">
        <f>IF($G$3=נוסחאות!$B$2,נוסחאות!B8,IF($G$3=נוסחאות!$F$2,נוסחאות!F8,IF($G$3=נוסחאות!$J$2,נוסחאות!J8,0)))</f>
        <v>-</v>
      </c>
      <c r="E10" s="78">
        <f>IF($G$3=נוסחאות!$B$2,נוסחאות!C8,IF($G$3=נוסחאות!$F$2,נוסחאות!G8,IF($G$3=נוסחאות!$J$2,נוסחאות!K8,0)))</f>
        <v>100</v>
      </c>
      <c r="F10" s="176">
        <v>1</v>
      </c>
      <c r="G10" s="73">
        <f t="shared" si="6"/>
        <v>100</v>
      </c>
      <c r="H10" s="71"/>
      <c r="I10" s="99"/>
      <c r="J10" s="73">
        <f t="shared" si="0"/>
        <v>0</v>
      </c>
      <c r="K10" s="118" t="str">
        <f t="shared" si="1"/>
        <v/>
      </c>
      <c r="L10" s="65"/>
      <c r="M10" s="72"/>
      <c r="N10" s="65" t="s">
        <v>210</v>
      </c>
      <c r="O10" s="120">
        <f t="shared" si="2"/>
        <v>0</v>
      </c>
      <c r="P10" s="73">
        <f t="shared" si="3"/>
        <v>0</v>
      </c>
      <c r="Q10" s="118" t="str">
        <f t="shared" si="4"/>
        <v/>
      </c>
      <c r="R10" s="92"/>
      <c r="T10" s="123">
        <f>IFERROR(O10*'שאלון למילוי הגוף-חובה'!$G$15, "")</f>
        <v>0</v>
      </c>
      <c r="U10" s="155">
        <f t="shared" si="5"/>
        <v>0</v>
      </c>
    </row>
    <row r="11" spans="1:21" ht="37.5">
      <c r="B11" s="202" t="s">
        <v>41</v>
      </c>
      <c r="C11" s="203" t="s">
        <v>2</v>
      </c>
      <c r="D11" s="76" t="str">
        <f>IF($G$3=נוסחאות!$B$2,נוסחאות!B9,IF($G$3=נוסחאות!$F$2,נוסחאות!F9,IF($G$3=נוסחאות!$J$2,נוסחאות!J9,0)))</f>
        <v>-</v>
      </c>
      <c r="E11" s="78">
        <f>IF($G$3=נוסחאות!$B$2,נוסחאות!C9,IF($G$3=נוסחאות!$F$2,נוסחאות!G9,IF($G$3=נוסחאות!$J$2,נוסחאות!K9,0)))</f>
        <v>100</v>
      </c>
      <c r="F11" s="176">
        <v>1</v>
      </c>
      <c r="G11" s="73">
        <f t="shared" si="6"/>
        <v>100</v>
      </c>
      <c r="H11" s="71"/>
      <c r="I11" s="99"/>
      <c r="J11" s="73">
        <f t="shared" si="0"/>
        <v>0</v>
      </c>
      <c r="K11" s="118" t="str">
        <f t="shared" si="1"/>
        <v/>
      </c>
      <c r="L11" s="65"/>
      <c r="M11" s="72"/>
      <c r="N11" s="65" t="s">
        <v>210</v>
      </c>
      <c r="O11" s="120">
        <f t="shared" si="2"/>
        <v>0</v>
      </c>
      <c r="P11" s="73">
        <f t="shared" si="3"/>
        <v>0</v>
      </c>
      <c r="Q11" s="118" t="str">
        <f t="shared" si="4"/>
        <v/>
      </c>
      <c r="R11" s="92"/>
      <c r="T11" s="123">
        <f>IFERROR(O11*'שאלון למילוי הגוף-חובה'!$G$15, "")</f>
        <v>0</v>
      </c>
      <c r="U11" s="155">
        <f t="shared" si="5"/>
        <v>0</v>
      </c>
    </row>
    <row r="12" spans="1:21" ht="56.25">
      <c r="B12" s="202" t="s">
        <v>42</v>
      </c>
      <c r="C12" s="203" t="s">
        <v>2</v>
      </c>
      <c r="D12" s="76" t="str">
        <f>IF($G$3=נוסחאות!$B$2,נוסחאות!B10,IF($G$3=נוסחאות!$F$2,נוסחאות!F10,IF($G$3=נוסחאות!$J$2,נוסחאות!J10,0)))</f>
        <v>-</v>
      </c>
      <c r="E12" s="78">
        <f>IF($G$3=נוסחאות!$B$2,נוסחאות!C10,IF($G$3=נוסחאות!$F$2,נוסחאות!G10,IF($G$3=נוסחאות!$J$2,נוסחאות!K10,0)))</f>
        <v>2000</v>
      </c>
      <c r="F12" s="176">
        <v>1</v>
      </c>
      <c r="G12" s="73">
        <f t="shared" si="6"/>
        <v>2000</v>
      </c>
      <c r="H12" s="71"/>
      <c r="I12" s="99"/>
      <c r="J12" s="73">
        <f t="shared" si="0"/>
        <v>0</v>
      </c>
      <c r="K12" s="118" t="str">
        <f t="shared" si="1"/>
        <v/>
      </c>
      <c r="L12" s="65"/>
      <c r="M12" s="72"/>
      <c r="N12" s="65" t="s">
        <v>210</v>
      </c>
      <c r="O12" s="120">
        <f t="shared" si="2"/>
        <v>0</v>
      </c>
      <c r="P12" s="73">
        <f t="shared" si="3"/>
        <v>0</v>
      </c>
      <c r="Q12" s="118" t="str">
        <f t="shared" si="4"/>
        <v/>
      </c>
      <c r="R12" s="92"/>
      <c r="T12" s="123">
        <f>IFERROR(O12*'שאלון למילוי הגוף-חובה'!$G$15, "")</f>
        <v>0</v>
      </c>
      <c r="U12" s="155">
        <f t="shared" si="5"/>
        <v>0</v>
      </c>
    </row>
    <row r="13" spans="1:21" ht="37.5">
      <c r="B13" s="202" t="s">
        <v>43</v>
      </c>
      <c r="C13" s="203" t="s">
        <v>2</v>
      </c>
      <c r="D13" s="76" t="str">
        <f>IF($G$3=נוסחאות!$B$2,נוסחאות!B11,IF($G$3=נוסחאות!$F$2,נוסחאות!F11,IF($G$3=נוסחאות!$J$2,נוסחאות!J11,0)))</f>
        <v>-</v>
      </c>
      <c r="E13" s="78">
        <f>IF($G$3=נוסחאות!$B$2,נוסחאות!C11,IF($G$3=נוסחאות!$F$2,נוסחאות!G11,IF($G$3=נוסחאות!$J$2,נוסחאות!K11,0)))</f>
        <v>400</v>
      </c>
      <c r="F13" s="176">
        <v>1</v>
      </c>
      <c r="G13" s="73">
        <f t="shared" si="6"/>
        <v>400</v>
      </c>
      <c r="H13" s="71"/>
      <c r="I13" s="99"/>
      <c r="J13" s="73">
        <f t="shared" si="0"/>
        <v>0</v>
      </c>
      <c r="K13" s="118" t="str">
        <f t="shared" si="1"/>
        <v/>
      </c>
      <c r="L13" s="65"/>
      <c r="M13" s="72"/>
      <c r="N13" s="65" t="s">
        <v>210</v>
      </c>
      <c r="O13" s="120">
        <f t="shared" si="2"/>
        <v>0</v>
      </c>
      <c r="P13" s="73">
        <f t="shared" si="3"/>
        <v>0</v>
      </c>
      <c r="Q13" s="118" t="str">
        <f t="shared" si="4"/>
        <v/>
      </c>
      <c r="R13" s="92"/>
      <c r="T13" s="123">
        <f>IFERROR(O13*'שאלון למילוי הגוף-חובה'!$G$15, "")</f>
        <v>0</v>
      </c>
      <c r="U13" s="155">
        <f t="shared" si="5"/>
        <v>0</v>
      </c>
    </row>
    <row r="14" spans="1:21" ht="37.5">
      <c r="B14" s="202" t="s">
        <v>44</v>
      </c>
      <c r="C14" s="203" t="s">
        <v>1</v>
      </c>
      <c r="D14" s="76" t="str">
        <f>IF($G$3=נוסחאות!$B$2,נוסחאות!B12,IF($G$3=נוסחאות!$F$2,נוסחאות!F12,IF($G$3=נוסחאות!$J$2,נוסחאות!J12,0)))</f>
        <v>שולחן + 6 כסאות</v>
      </c>
      <c r="E14" s="78">
        <f>IF($G$3=נוסחאות!$B$2,נוסחאות!C12,IF($G$3=נוסחאות!$F$2,נוסחאות!G12,IF($G$3=נוסחאות!$J$2,נוסחאות!K12,0)))</f>
        <v>7500</v>
      </c>
      <c r="F14" s="176">
        <v>1</v>
      </c>
      <c r="G14" s="73">
        <f t="shared" si="6"/>
        <v>7500</v>
      </c>
      <c r="H14" s="71"/>
      <c r="I14" s="99"/>
      <c r="J14" s="73">
        <f t="shared" si="0"/>
        <v>0</v>
      </c>
      <c r="K14" s="118" t="str">
        <f t="shared" ref="K14:K36" si="7">IF(J14=0,"",IF(OR(J14-G14&gt;0,J14-G14&lt;0), (J14-G14)/G14, ""))</f>
        <v/>
      </c>
      <c r="L14" s="65"/>
      <c r="M14" s="72"/>
      <c r="N14" s="65" t="s">
        <v>210</v>
      </c>
      <c r="O14" s="120">
        <f t="shared" si="2"/>
        <v>0</v>
      </c>
      <c r="P14" s="73">
        <f t="shared" si="3"/>
        <v>0</v>
      </c>
      <c r="Q14" s="118" t="str">
        <f t="shared" si="4"/>
        <v/>
      </c>
      <c r="R14" s="92"/>
      <c r="T14" s="123">
        <f>IFERROR(O14*'שאלון למילוי הגוף-חובה'!$G$15, "")</f>
        <v>0</v>
      </c>
      <c r="U14" s="155">
        <f t="shared" si="5"/>
        <v>0</v>
      </c>
    </row>
    <row r="15" spans="1:21" ht="45.75" customHeight="1">
      <c r="B15" s="202" t="s">
        <v>48</v>
      </c>
      <c r="C15" s="203" t="s">
        <v>1</v>
      </c>
      <c r="D15" s="76" t="str">
        <f>IF($G$3=נוסחאות!$B$2,נוסחאות!B13,IF($G$3=נוסחאות!$F$2,נוסחאות!F13,IF($G$3=נוסחאות!$J$2,נוסחאות!J13,0)))</f>
        <v>-</v>
      </c>
      <c r="E15" s="78">
        <f>IF($G$3=נוסחאות!$B$2,נוסחאות!C13,IF($G$3=נוסחאות!$F$2,נוסחאות!G13,IF($G$3=נוסחאות!$J$2,נוסחאות!K13,0)))</f>
        <v>1000</v>
      </c>
      <c r="F15" s="176">
        <v>1</v>
      </c>
      <c r="G15" s="73">
        <f t="shared" si="6"/>
        <v>1000</v>
      </c>
      <c r="H15" s="71"/>
      <c r="I15" s="99"/>
      <c r="J15" s="73">
        <f t="shared" si="0"/>
        <v>0</v>
      </c>
      <c r="K15" s="118" t="str">
        <f t="shared" si="7"/>
        <v/>
      </c>
      <c r="L15" s="65"/>
      <c r="M15" s="72"/>
      <c r="N15" s="65" t="s">
        <v>210</v>
      </c>
      <c r="O15" s="120">
        <f t="shared" si="2"/>
        <v>0</v>
      </c>
      <c r="P15" s="73">
        <f t="shared" si="3"/>
        <v>0</v>
      </c>
      <c r="Q15" s="118" t="str">
        <f>IFERROR(IF(P15=0,"",IF(OR(P15-G15&gt;0,P15-G15&lt;0), (P15-G15)/G15, "")), "")</f>
        <v/>
      </c>
      <c r="R15" s="92"/>
      <c r="T15" s="123">
        <f>IFERROR(O15*'שאלון למילוי הגוף-חובה'!$G$15, "")</f>
        <v>0</v>
      </c>
      <c r="U15" s="155">
        <f t="shared" si="5"/>
        <v>0</v>
      </c>
    </row>
    <row r="16" spans="1:21" ht="18.75">
      <c r="B16" s="279" t="s">
        <v>222</v>
      </c>
      <c r="C16" s="280"/>
      <c r="D16" s="280"/>
      <c r="E16" s="79">
        <f>SUM(E6:E15)</f>
        <v>22400</v>
      </c>
      <c r="F16" s="77"/>
      <c r="G16" s="80">
        <f>SUM(G6:G15)</f>
        <v>22400</v>
      </c>
      <c r="H16" s="71"/>
      <c r="I16" s="70"/>
      <c r="J16" s="79">
        <f>SUM(J6:J15)</f>
        <v>0</v>
      </c>
      <c r="K16" s="114" t="str">
        <f>IF(J16=0,"",IF(OR(J16-G16&gt;0,J16-G16&lt;0), (J16-G16)/G16, ""))</f>
        <v/>
      </c>
      <c r="L16" s="94" t="s">
        <v>222</v>
      </c>
      <c r="M16" s="72"/>
      <c r="N16" s="70"/>
      <c r="O16" s="70"/>
      <c r="P16" s="79">
        <f>SUM(P6:P15)</f>
        <v>0</v>
      </c>
      <c r="Q16" s="114" t="str">
        <f>IFERROR(IF(P16=0,"",IF(OR(P16-G16&gt;0,P16-G16&lt;0), (P16-G16)/G16, "")), "")</f>
        <v/>
      </c>
      <c r="R16" s="94" t="s">
        <v>222</v>
      </c>
      <c r="T16" s="126"/>
      <c r="U16" s="124">
        <f>SUM(U6:U15)</f>
        <v>0</v>
      </c>
    </row>
    <row r="17" spans="2:21" ht="36.75" customHeight="1">
      <c r="B17" s="202" t="s">
        <v>51</v>
      </c>
      <c r="C17" s="203"/>
      <c r="D17" s="76" t="str">
        <f>IF($G$3=נוסחאות!$B$2,נוסחאות!B18,IF($G$3=נוסחאות!$F$2,נוסחאות!F18,IF($G$3=נוסחאות!$J$2,נוסחאות!J18,0)))</f>
        <v>-</v>
      </c>
      <c r="E17" s="78">
        <f>IF($G$3=נוסחאות!$B$2,נוסחאות!C18,IF($G$3=נוסחאות!$F$2,נוסחאות!G18,IF($G$3=נוסחאות!$J$2,נוסחאות!K18,0)))</f>
        <v>300</v>
      </c>
      <c r="F17" s="176">
        <v>1</v>
      </c>
      <c r="G17" s="73">
        <f t="shared" ref="G17:G27" si="8">F17*E17</f>
        <v>300</v>
      </c>
      <c r="H17" s="71"/>
      <c r="I17" s="99"/>
      <c r="J17" s="73">
        <f t="shared" ref="J17:J27" si="9">I17*E17</f>
        <v>0</v>
      </c>
      <c r="K17" s="118" t="str">
        <f t="shared" si="7"/>
        <v/>
      </c>
      <c r="L17" s="65"/>
      <c r="M17" s="72"/>
      <c r="N17" s="65" t="s">
        <v>210</v>
      </c>
      <c r="O17" s="120">
        <f t="shared" si="2"/>
        <v>0</v>
      </c>
      <c r="P17" s="73">
        <f t="shared" ref="P17:P27" si="10">IFERROR(O17*E17, "")</f>
        <v>0</v>
      </c>
      <c r="Q17" s="118" t="str">
        <f t="shared" ref="Q17:Q28" si="11">IFERROR(IF(P17=0,"",IF(OR(P17-G17&gt;0,P17-G17&lt;0), (P17-G17)/G17, "")), "")</f>
        <v/>
      </c>
      <c r="R17" s="92"/>
      <c r="T17" s="123">
        <f>IFERROR(O17*'שאלון למילוי הגוף-חובה'!$G$15, "")</f>
        <v>0</v>
      </c>
      <c r="U17" s="155">
        <f t="shared" si="5"/>
        <v>0</v>
      </c>
    </row>
    <row r="18" spans="2:21" ht="18.75">
      <c r="B18" s="202" t="s">
        <v>52</v>
      </c>
      <c r="C18" s="203"/>
      <c r="D18" s="76" t="str">
        <f>IF($G$3=נוסחאות!$B$2,נוסחאות!B19,IF($G$3=נוסחאות!$F$2,נוסחאות!F19,IF($G$3=נוסחאות!$J$2,נוסחאות!J19,0)))</f>
        <v>-</v>
      </c>
      <c r="E18" s="78">
        <f>IF($G$3=נוסחאות!$B$2,נוסחאות!C19,IF($G$3=נוסחאות!$F$2,נוסחאות!G19,IF($G$3=נוסחאות!$J$2,נוסחאות!K19,0)))</f>
        <v>300</v>
      </c>
      <c r="F18" s="176">
        <v>1</v>
      </c>
      <c r="G18" s="73">
        <f t="shared" si="8"/>
        <v>300</v>
      </c>
      <c r="H18" s="71"/>
      <c r="I18" s="99"/>
      <c r="J18" s="73">
        <f t="shared" si="9"/>
        <v>0</v>
      </c>
      <c r="K18" s="118" t="str">
        <f t="shared" si="7"/>
        <v/>
      </c>
      <c r="L18" s="65"/>
      <c r="M18" s="72"/>
      <c r="N18" s="65" t="s">
        <v>210</v>
      </c>
      <c r="O18" s="120">
        <f t="shared" si="2"/>
        <v>0</v>
      </c>
      <c r="P18" s="73">
        <f t="shared" si="10"/>
        <v>0</v>
      </c>
      <c r="Q18" s="118" t="str">
        <f t="shared" si="11"/>
        <v/>
      </c>
      <c r="R18" s="92"/>
      <c r="T18" s="123">
        <f>IFERROR(O18*'שאלון למילוי הגוף-חובה'!$G$15, "")</f>
        <v>0</v>
      </c>
      <c r="U18" s="155">
        <f t="shared" si="5"/>
        <v>0</v>
      </c>
    </row>
    <row r="19" spans="2:21" ht="18.75">
      <c r="B19" s="202" t="s">
        <v>53</v>
      </c>
      <c r="C19" s="203"/>
      <c r="D19" s="76" t="str">
        <f>IF($G$3=נוסחאות!$B$2,נוסחאות!B20,IF($G$3=נוסחאות!$F$2,נוסחאות!F20,IF($G$3=נוסחאות!$J$2,נוסחאות!J20,0)))</f>
        <v>-</v>
      </c>
      <c r="E19" s="78">
        <f>IF($G$3=נוסחאות!$B$2,נוסחאות!C20,IF($G$3=נוסחאות!$F$2,נוסחאות!G20,IF($G$3=נוסחאות!$J$2,נוסחאות!K20,0)))</f>
        <v>2000</v>
      </c>
      <c r="F19" s="176">
        <v>1</v>
      </c>
      <c r="G19" s="73">
        <f t="shared" si="8"/>
        <v>2000</v>
      </c>
      <c r="H19" s="71"/>
      <c r="I19" s="99"/>
      <c r="J19" s="73">
        <f t="shared" si="9"/>
        <v>0</v>
      </c>
      <c r="K19" s="118" t="str">
        <f t="shared" si="7"/>
        <v/>
      </c>
      <c r="L19" s="65"/>
      <c r="M19" s="72"/>
      <c r="N19" s="65" t="s">
        <v>210</v>
      </c>
      <c r="O19" s="120">
        <f t="shared" si="2"/>
        <v>0</v>
      </c>
      <c r="P19" s="73">
        <f t="shared" si="10"/>
        <v>0</v>
      </c>
      <c r="Q19" s="118" t="str">
        <f t="shared" si="11"/>
        <v/>
      </c>
      <c r="R19" s="92"/>
      <c r="T19" s="123">
        <f>IFERROR(O19*'שאלון למילוי הגוף-חובה'!$G$15, "")</f>
        <v>0</v>
      </c>
      <c r="U19" s="155">
        <f t="shared" si="5"/>
        <v>0</v>
      </c>
    </row>
    <row r="20" spans="2:21" ht="18.75">
      <c r="B20" s="202" t="s">
        <v>128</v>
      </c>
      <c r="C20" s="203"/>
      <c r="D20" s="76" t="str">
        <f>IF($G$3=נוסחאות!$B$2,נוסחאות!B21,IF($G$3=נוסחאות!$F$2,נוסחאות!F21,IF($G$3=נוסחאות!$J$2,נוסחאות!J21,0)))</f>
        <v>42 אינץ'</v>
      </c>
      <c r="E20" s="78">
        <f>IF($G$3=נוסחאות!$B$2,נוסחאות!C21,IF($G$3=נוסחאות!$F$2,נוסחאות!G21,IF($G$3=נוסחאות!$J$2,נוסחאות!K21,0)))</f>
        <v>1900</v>
      </c>
      <c r="F20" s="176">
        <v>1</v>
      </c>
      <c r="G20" s="73">
        <f t="shared" si="8"/>
        <v>1900</v>
      </c>
      <c r="H20" s="71"/>
      <c r="I20" s="99"/>
      <c r="J20" s="73">
        <f t="shared" si="9"/>
        <v>0</v>
      </c>
      <c r="K20" s="118" t="str">
        <f t="shared" si="7"/>
        <v/>
      </c>
      <c r="L20" s="65"/>
      <c r="M20" s="72"/>
      <c r="N20" s="65" t="s">
        <v>210</v>
      </c>
      <c r="O20" s="120">
        <f t="shared" si="2"/>
        <v>0</v>
      </c>
      <c r="P20" s="73">
        <f t="shared" si="10"/>
        <v>0</v>
      </c>
      <c r="Q20" s="118" t="str">
        <f t="shared" si="11"/>
        <v/>
      </c>
      <c r="R20" s="92"/>
      <c r="T20" s="123">
        <f>IFERROR(O20*'שאלון למילוי הגוף-חובה'!$G$15, "")</f>
        <v>0</v>
      </c>
      <c r="U20" s="155">
        <f t="shared" si="5"/>
        <v>0</v>
      </c>
    </row>
    <row r="21" spans="2:21" ht="18.75">
      <c r="B21" s="202" t="s">
        <v>125</v>
      </c>
      <c r="C21" s="203"/>
      <c r="D21" s="76" t="str">
        <f>IF($G$3=נוסחאות!$B$2,נוסחאות!B22,IF($G$3=נוסחאות!$F$2,נוסחאות!F22,IF($G$3=נוסחאות!$J$2,נוסחאות!J22,0)))</f>
        <v xml:space="preserve"> מזגן 1.7 כ"ס</v>
      </c>
      <c r="E21" s="78">
        <f>IF($G$3=נוסחאות!$B$2,נוסחאות!C22,IF($G$3=נוסחאות!$F$2,נוסחאות!G22,IF($G$3=נוסחאות!$J$2,נוסחאות!K22,0)))</f>
        <v>3600</v>
      </c>
      <c r="F21" s="176">
        <v>1</v>
      </c>
      <c r="G21" s="73">
        <f t="shared" si="8"/>
        <v>3600</v>
      </c>
      <c r="H21" s="71"/>
      <c r="I21" s="99"/>
      <c r="J21" s="73">
        <f t="shared" si="9"/>
        <v>0</v>
      </c>
      <c r="K21" s="118" t="str">
        <f t="shared" si="7"/>
        <v/>
      </c>
      <c r="L21" s="65"/>
      <c r="M21" s="72"/>
      <c r="N21" s="65" t="s">
        <v>210</v>
      </c>
      <c r="O21" s="120">
        <f t="shared" si="2"/>
        <v>0</v>
      </c>
      <c r="P21" s="73">
        <f t="shared" si="10"/>
        <v>0</v>
      </c>
      <c r="Q21" s="118" t="str">
        <f t="shared" si="11"/>
        <v/>
      </c>
      <c r="R21" s="92"/>
      <c r="T21" s="123">
        <f>IFERROR(O21*'שאלון למילוי הגוף-חובה'!$G$15, "")</f>
        <v>0</v>
      </c>
      <c r="U21" s="155">
        <f t="shared" si="5"/>
        <v>0</v>
      </c>
    </row>
    <row r="22" spans="2:21" ht="18.75">
      <c r="B22" s="202" t="s">
        <v>54</v>
      </c>
      <c r="C22" s="203"/>
      <c r="D22" s="76" t="str">
        <f>IF($G$3=נוסחאות!$B$2,נוסחאות!B23,IF($G$3=נוסחאות!$F$2,נוסחאות!F23,IF($G$3=נוסחאות!$J$2,נוסחאות!J23,0)))</f>
        <v>-</v>
      </c>
      <c r="E22" s="78">
        <f>IF($G$3=נוסחאות!$B$2,נוסחאות!C23,IF($G$3=נוסחאות!$F$2,נוסחאות!G23,IF($G$3=נוסחאות!$J$2,נוסחאות!K23,0)))</f>
        <v>600</v>
      </c>
      <c r="F22" s="176">
        <v>1</v>
      </c>
      <c r="G22" s="73">
        <f t="shared" si="8"/>
        <v>600</v>
      </c>
      <c r="H22" s="71"/>
      <c r="I22" s="99"/>
      <c r="J22" s="73">
        <f t="shared" si="9"/>
        <v>0</v>
      </c>
      <c r="K22" s="118" t="str">
        <f t="shared" si="7"/>
        <v/>
      </c>
      <c r="L22" s="65"/>
      <c r="M22" s="72"/>
      <c r="N22" s="65" t="s">
        <v>210</v>
      </c>
      <c r="O22" s="120">
        <f t="shared" si="2"/>
        <v>0</v>
      </c>
      <c r="P22" s="73">
        <f t="shared" si="10"/>
        <v>0</v>
      </c>
      <c r="Q22" s="118" t="str">
        <f t="shared" si="11"/>
        <v/>
      </c>
      <c r="R22" s="92"/>
      <c r="T22" s="123">
        <f>IFERROR(O22*'שאלון למילוי הגוף-חובה'!$G$15, "")</f>
        <v>0</v>
      </c>
      <c r="U22" s="155">
        <f t="shared" si="5"/>
        <v>0</v>
      </c>
    </row>
    <row r="23" spans="2:21" ht="36" customHeight="1">
      <c r="B23" s="202" t="s">
        <v>55</v>
      </c>
      <c r="C23" s="203"/>
      <c r="D23" s="76" t="str">
        <f>IF($G$3=נוסחאות!$B$2,נוסחאות!B24,IF($G$3=נוסחאות!$F$2,נוסחאות!F24,IF($G$3=נוסחאות!$J$2,נוסחאות!J24,0)))</f>
        <v>-</v>
      </c>
      <c r="E23" s="78">
        <f>IF($G$3=נוסחאות!$B$2,נוסחאות!C24,IF($G$3=נוסחאות!$F$2,נוסחאות!G24,IF($G$3=נוסחאות!$J$2,נוסחאות!K24,0)))</f>
        <v>4000</v>
      </c>
      <c r="F23" s="176">
        <v>1</v>
      </c>
      <c r="G23" s="73">
        <f t="shared" si="8"/>
        <v>4000</v>
      </c>
      <c r="H23" s="71"/>
      <c r="I23" s="99"/>
      <c r="J23" s="73">
        <f t="shared" si="9"/>
        <v>0</v>
      </c>
      <c r="K23" s="118" t="str">
        <f t="shared" si="7"/>
        <v/>
      </c>
      <c r="L23" s="65"/>
      <c r="M23" s="72"/>
      <c r="N23" s="65" t="s">
        <v>210</v>
      </c>
      <c r="O23" s="120">
        <f t="shared" si="2"/>
        <v>0</v>
      </c>
      <c r="P23" s="73">
        <f t="shared" si="10"/>
        <v>0</v>
      </c>
      <c r="Q23" s="118" t="str">
        <f t="shared" si="11"/>
        <v/>
      </c>
      <c r="R23" s="92"/>
      <c r="T23" s="123">
        <f>IFERROR(O23*'שאלון למילוי הגוף-חובה'!$G$15, "")</f>
        <v>0</v>
      </c>
      <c r="U23" s="155">
        <f t="shared" si="5"/>
        <v>0</v>
      </c>
    </row>
    <row r="24" spans="2:21" ht="18.75">
      <c r="B24" s="202" t="s">
        <v>50</v>
      </c>
      <c r="C24" s="203"/>
      <c r="D24" s="76" t="str">
        <f>IF($G$3=נוסחאות!$B$2,נוסחאות!B25,IF($G$3=נוסחאות!$F$2,נוסחאות!F25,IF($G$3=נוסחאות!$J$2,נוסחאות!J25,0)))</f>
        <v>1+2+3</v>
      </c>
      <c r="E24" s="78">
        <f>IF($G$3=נוסחאות!$B$2,נוסחאות!C25,IF($G$3=נוסחאות!$F$2,נוסחאות!G25,IF($G$3=נוסחאות!$J$2,נוסחאות!K25,0)))</f>
        <v>7000</v>
      </c>
      <c r="F24" s="176">
        <v>1</v>
      </c>
      <c r="G24" s="73">
        <f t="shared" si="8"/>
        <v>7000</v>
      </c>
      <c r="H24" s="71"/>
      <c r="I24" s="99"/>
      <c r="J24" s="73">
        <f t="shared" si="9"/>
        <v>0</v>
      </c>
      <c r="K24" s="118" t="str">
        <f t="shared" si="7"/>
        <v/>
      </c>
      <c r="L24" s="65"/>
      <c r="M24" s="72"/>
      <c r="N24" s="65" t="s">
        <v>210</v>
      </c>
      <c r="O24" s="120">
        <f t="shared" si="2"/>
        <v>0</v>
      </c>
      <c r="P24" s="73">
        <f t="shared" si="10"/>
        <v>0</v>
      </c>
      <c r="Q24" s="118" t="str">
        <f t="shared" si="11"/>
        <v/>
      </c>
      <c r="R24" s="92"/>
      <c r="T24" s="123">
        <f>IFERROR(O24*'שאלון למילוי הגוף-חובה'!$G$15, "")</f>
        <v>0</v>
      </c>
      <c r="U24" s="155">
        <f t="shared" si="5"/>
        <v>0</v>
      </c>
    </row>
    <row r="25" spans="2:21" ht="18.75">
      <c r="B25" s="202" t="s">
        <v>58</v>
      </c>
      <c r="C25" s="203"/>
      <c r="D25" s="76" t="str">
        <f>IF($G$3=נוסחאות!$B$2,נוסחאות!B26,IF($G$3=נוסחאות!$F$2,נוסחאות!F26,IF($G$3=נוסחאות!$J$2,נוסחאות!J26,0)))</f>
        <v>-</v>
      </c>
      <c r="E25" s="78">
        <f>IF($G$3=נוסחאות!$B$2,נוסחאות!C26,IF($G$3=נוסחאות!$F$2,נוסחאות!G26,IF($G$3=נוסחאות!$J$2,נוסחאות!K26,0)))</f>
        <v>600</v>
      </c>
      <c r="F25" s="176">
        <v>1</v>
      </c>
      <c r="G25" s="73">
        <f t="shared" si="8"/>
        <v>600</v>
      </c>
      <c r="H25" s="71"/>
      <c r="I25" s="99"/>
      <c r="J25" s="73">
        <f t="shared" si="9"/>
        <v>0</v>
      </c>
      <c r="K25" s="118" t="str">
        <f t="shared" si="7"/>
        <v/>
      </c>
      <c r="L25" s="65"/>
      <c r="M25" s="72"/>
      <c r="N25" s="65" t="s">
        <v>210</v>
      </c>
      <c r="O25" s="120">
        <f t="shared" si="2"/>
        <v>0</v>
      </c>
      <c r="P25" s="73">
        <f t="shared" si="10"/>
        <v>0</v>
      </c>
      <c r="Q25" s="118" t="str">
        <f t="shared" si="11"/>
        <v/>
      </c>
      <c r="R25" s="92"/>
      <c r="T25" s="123">
        <f>IFERROR(O25*'שאלון למילוי הגוף-חובה'!$G$15, "")</f>
        <v>0</v>
      </c>
      <c r="U25" s="155">
        <f t="shared" si="5"/>
        <v>0</v>
      </c>
    </row>
    <row r="26" spans="2:21" ht="18.75">
      <c r="B26" s="202" t="s">
        <v>59</v>
      </c>
      <c r="C26" s="203"/>
      <c r="D26" s="76" t="str">
        <f>IF($G$3=נוסחאות!$B$2,נוסחאות!B27,IF($G$3=נוסחאות!$F$2,נוסחאות!F27,IF($G$3=נוסחאות!$J$2,נוסחאות!J27,0)))</f>
        <v>-</v>
      </c>
      <c r="E26" s="78">
        <f>IF($G$3=נוסחאות!$B$2,נוסחאות!C27,IF($G$3=נוסחאות!$F$2,נוסחאות!G27,IF($G$3=נוסחאות!$J$2,נוסחאות!K27,0)))</f>
        <v>1500</v>
      </c>
      <c r="F26" s="176">
        <v>1</v>
      </c>
      <c r="G26" s="73">
        <f t="shared" si="8"/>
        <v>1500</v>
      </c>
      <c r="H26" s="71"/>
      <c r="I26" s="99"/>
      <c r="J26" s="73">
        <f t="shared" si="9"/>
        <v>0</v>
      </c>
      <c r="K26" s="118" t="str">
        <f t="shared" si="7"/>
        <v/>
      </c>
      <c r="L26" s="65"/>
      <c r="M26" s="72"/>
      <c r="N26" s="65" t="s">
        <v>210</v>
      </c>
      <c r="O26" s="120">
        <f t="shared" si="2"/>
        <v>0</v>
      </c>
      <c r="P26" s="73">
        <f t="shared" si="10"/>
        <v>0</v>
      </c>
      <c r="Q26" s="118" t="str">
        <f t="shared" si="11"/>
        <v/>
      </c>
      <c r="R26" s="92"/>
      <c r="T26" s="123">
        <f>IFERROR(O26*'שאלון למילוי הגוף-חובה'!$G$15, "")</f>
        <v>0</v>
      </c>
      <c r="U26" s="155">
        <f t="shared" si="5"/>
        <v>0</v>
      </c>
    </row>
    <row r="27" spans="2:21" ht="18.75">
      <c r="B27" s="202" t="s">
        <v>60</v>
      </c>
      <c r="C27" s="203"/>
      <c r="D27" s="76" t="str">
        <f>IF($G$3=נוסחאות!$B$2,נוסחאות!B28,IF($G$3=נוסחאות!$F$2,נוסחאות!F28,IF($G$3=נוסחאות!$J$2,נוסחאות!J28,0)))</f>
        <v>-</v>
      </c>
      <c r="E27" s="78">
        <f>IF($G$3=נוסחאות!$B$2,נוסחאות!C28,IF($G$3=נוסחאות!$F$2,נוסחאות!G28,IF($G$3=נוסחאות!$J$2,נוסחאות!K28,0)))</f>
        <v>2500</v>
      </c>
      <c r="F27" s="176">
        <v>1</v>
      </c>
      <c r="G27" s="73">
        <f t="shared" si="8"/>
        <v>2500</v>
      </c>
      <c r="H27" s="71"/>
      <c r="I27" s="99"/>
      <c r="J27" s="73">
        <f t="shared" si="9"/>
        <v>0</v>
      </c>
      <c r="K27" s="118" t="str">
        <f t="shared" si="7"/>
        <v/>
      </c>
      <c r="L27" s="65"/>
      <c r="M27" s="72"/>
      <c r="N27" s="65" t="s">
        <v>210</v>
      </c>
      <c r="O27" s="120">
        <f t="shared" si="2"/>
        <v>0</v>
      </c>
      <c r="P27" s="73">
        <f t="shared" si="10"/>
        <v>0</v>
      </c>
      <c r="Q27" s="118" t="str">
        <f t="shared" si="11"/>
        <v/>
      </c>
      <c r="R27" s="92"/>
      <c r="T27" s="123">
        <f>IFERROR(O27*'שאלון למילוי הגוף-חובה'!$G$15, "")</f>
        <v>0</v>
      </c>
      <c r="U27" s="155">
        <f t="shared" si="5"/>
        <v>0</v>
      </c>
    </row>
    <row r="28" spans="2:21" ht="18.75">
      <c r="B28" s="288" t="s">
        <v>223</v>
      </c>
      <c r="C28" s="289"/>
      <c r="D28" s="290"/>
      <c r="E28" s="79">
        <f>SUM(E17:E27)</f>
        <v>24300</v>
      </c>
      <c r="F28" s="77"/>
      <c r="G28" s="80">
        <f>SUM(G17:G27)</f>
        <v>24300</v>
      </c>
      <c r="H28" s="71"/>
      <c r="I28" s="70"/>
      <c r="J28" s="79">
        <f>SUM(J17:J27)</f>
        <v>0</v>
      </c>
      <c r="K28" s="114" t="str">
        <f t="shared" si="7"/>
        <v/>
      </c>
      <c r="L28" s="94" t="s">
        <v>223</v>
      </c>
      <c r="M28" s="72"/>
      <c r="N28" s="70"/>
      <c r="O28" s="70"/>
      <c r="P28" s="79">
        <f>SUM(P17:P27)</f>
        <v>0</v>
      </c>
      <c r="Q28" s="114" t="str">
        <f t="shared" si="11"/>
        <v/>
      </c>
      <c r="R28" s="112" t="s">
        <v>223</v>
      </c>
      <c r="T28" s="126"/>
      <c r="U28" s="124">
        <f>SUM(U17:U27)</f>
        <v>0</v>
      </c>
    </row>
    <row r="29" spans="2:21" ht="18.75">
      <c r="B29" s="202" t="s">
        <v>62</v>
      </c>
      <c r="C29" s="203"/>
      <c r="D29" s="76" t="str">
        <f>IF($G$3=נוסחאות!$B$2,נוסחאות!B34,IF($G$3=נוסחאות!$F$2,נוסחאות!F34,IF($G$3=נוסחאות!$J$2,נוסחאות!J34,0)))</f>
        <v>-</v>
      </c>
      <c r="E29" s="78">
        <f>IF($G$3=נוסחאות!$B$2,נוסחאות!C34,IF($G$3=נוסחאות!$F$2,נוסחאות!G34,IF($G$3=נוסחאות!$J$2,נוסחאות!K34,0)))</f>
        <v>500</v>
      </c>
      <c r="F29" s="176">
        <v>1</v>
      </c>
      <c r="G29" s="73">
        <f t="shared" ref="G29:G38" si="12">F29*E29</f>
        <v>500</v>
      </c>
      <c r="H29" s="71"/>
      <c r="I29" s="99"/>
      <c r="J29" s="73">
        <f t="shared" ref="J29:J38" si="13">I29*E29</f>
        <v>0</v>
      </c>
      <c r="K29" s="118" t="str">
        <f>IF(J29=0,"",IF(OR(J29-G29&gt;0,J29-G29&lt;0), (J29-G29)/G29, ""))</f>
        <v/>
      </c>
      <c r="L29" s="65"/>
      <c r="M29" s="72"/>
      <c r="N29" s="65" t="s">
        <v>210</v>
      </c>
      <c r="O29" s="120">
        <f t="shared" si="2"/>
        <v>0</v>
      </c>
      <c r="P29" s="73">
        <f t="shared" ref="P29:P38" si="14">IFERROR(O29*E29, "")</f>
        <v>0</v>
      </c>
      <c r="Q29" s="118" t="str">
        <f t="shared" ref="Q29:Q37" si="15">IFERROR(IF(P29=0,"",IF(OR(P29-G29&gt;0,P29-G29&lt;0), (P29-G29)/G29, "")), "")</f>
        <v/>
      </c>
      <c r="R29" s="92"/>
      <c r="T29" s="123">
        <f>IFERROR(O29*'שאלון למילוי הגוף-חובה'!$G$15, "")</f>
        <v>0</v>
      </c>
      <c r="U29" s="155">
        <f t="shared" si="5"/>
        <v>0</v>
      </c>
    </row>
    <row r="30" spans="2:21" ht="18.75">
      <c r="B30" s="202" t="s">
        <v>110</v>
      </c>
      <c r="C30" s="203"/>
      <c r="D30" s="76" t="str">
        <f>IF($G$3=נוסחאות!$B$2,נוסחאות!B35,IF($G$3=נוסחאות!$F$2,נוסחאות!F35,IF($G$3=נוסחאות!$J$2,נוסחאות!J35,0)))</f>
        <v>-</v>
      </c>
      <c r="E30" s="78">
        <f>IF($G$3=נוסחאות!$B$2,נוסחאות!C35,IF($G$3=נוסחאות!$F$2,נוסחאות!G35,IF($G$3=נוסחאות!$J$2,נוסחאות!K35,0)))</f>
        <v>1700</v>
      </c>
      <c r="F30" s="176">
        <v>1</v>
      </c>
      <c r="G30" s="73">
        <f t="shared" si="12"/>
        <v>1700</v>
      </c>
      <c r="H30" s="71"/>
      <c r="I30" s="99"/>
      <c r="J30" s="73">
        <f t="shared" si="13"/>
        <v>0</v>
      </c>
      <c r="K30" s="118" t="str">
        <f t="shared" si="7"/>
        <v/>
      </c>
      <c r="L30" s="65"/>
      <c r="M30" s="72"/>
      <c r="N30" s="65" t="s">
        <v>210</v>
      </c>
      <c r="O30" s="120">
        <f t="shared" si="2"/>
        <v>0</v>
      </c>
      <c r="P30" s="73">
        <f t="shared" si="14"/>
        <v>0</v>
      </c>
      <c r="Q30" s="118" t="str">
        <f t="shared" si="15"/>
        <v/>
      </c>
      <c r="R30" s="92"/>
      <c r="T30" s="123">
        <f>IFERROR(O30*'שאלון למילוי הגוף-חובה'!$G$15, "")</f>
        <v>0</v>
      </c>
      <c r="U30" s="155">
        <f t="shared" si="5"/>
        <v>0</v>
      </c>
    </row>
    <row r="31" spans="2:21" ht="18.75">
      <c r="B31" s="202" t="s">
        <v>63</v>
      </c>
      <c r="C31" s="203"/>
      <c r="D31" s="76" t="str">
        <f>IF($G$3=נוסחאות!$B$2,נוסחאות!B36,IF($G$3=נוסחאות!$F$2,נוסחאות!F36,IF($G$3=נוסחאות!$J$2,נוסחאות!J36,0)))</f>
        <v>-</v>
      </c>
      <c r="E31" s="78">
        <f>IF($G$3=נוסחאות!$B$2,נוסחאות!C36,IF($G$3=נוסחאות!$F$2,נוסחאות!G36,IF($G$3=נוסחאות!$J$2,נוסחאות!K36,0)))</f>
        <v>400</v>
      </c>
      <c r="F31" s="176">
        <v>1</v>
      </c>
      <c r="G31" s="73">
        <f t="shared" si="12"/>
        <v>400</v>
      </c>
      <c r="H31" s="71"/>
      <c r="I31" s="99"/>
      <c r="J31" s="73">
        <f t="shared" si="13"/>
        <v>0</v>
      </c>
      <c r="K31" s="118" t="str">
        <f t="shared" si="7"/>
        <v/>
      </c>
      <c r="L31" s="65"/>
      <c r="M31" s="72"/>
      <c r="N31" s="65" t="s">
        <v>210</v>
      </c>
      <c r="O31" s="120">
        <f t="shared" si="2"/>
        <v>0</v>
      </c>
      <c r="P31" s="73">
        <f t="shared" si="14"/>
        <v>0</v>
      </c>
      <c r="Q31" s="118" t="str">
        <f t="shared" si="15"/>
        <v/>
      </c>
      <c r="R31" s="92"/>
      <c r="T31" s="123">
        <f>IFERROR(O31*'שאלון למילוי הגוף-חובה'!$G$15, "")</f>
        <v>0</v>
      </c>
      <c r="U31" s="155">
        <f t="shared" si="5"/>
        <v>0</v>
      </c>
    </row>
    <row r="32" spans="2:21" ht="18.75">
      <c r="B32" s="202" t="s">
        <v>64</v>
      </c>
      <c r="C32" s="203"/>
      <c r="D32" s="76" t="str">
        <f>IF($G$3=נוסחאות!$B$2,נוסחאות!B37,IF($G$3=נוסחאות!$F$2,נוסחאות!F37,IF($G$3=נוסחאות!$J$2,נוסחאות!J37,0)))</f>
        <v>פתח קדמי, 6 ק"ג</v>
      </c>
      <c r="E32" s="78">
        <f>IF($G$3=נוסחאות!$B$2,נוסחאות!C37,IF($G$3=נוסחאות!$F$2,נוסחאות!G37,IF($G$3=נוסחאות!$J$2,נוסחאות!K37,0)))</f>
        <v>2200</v>
      </c>
      <c r="F32" s="176">
        <v>1</v>
      </c>
      <c r="G32" s="73">
        <f t="shared" si="12"/>
        <v>2200</v>
      </c>
      <c r="H32" s="71"/>
      <c r="I32" s="99"/>
      <c r="J32" s="73">
        <f t="shared" si="13"/>
        <v>0</v>
      </c>
      <c r="K32" s="118" t="str">
        <f t="shared" si="7"/>
        <v/>
      </c>
      <c r="L32" s="65"/>
      <c r="M32" s="72"/>
      <c r="N32" s="65" t="s">
        <v>210</v>
      </c>
      <c r="O32" s="120">
        <f t="shared" si="2"/>
        <v>0</v>
      </c>
      <c r="P32" s="73">
        <f t="shared" si="14"/>
        <v>0</v>
      </c>
      <c r="Q32" s="118" t="str">
        <f t="shared" si="15"/>
        <v/>
      </c>
      <c r="R32" s="92"/>
      <c r="T32" s="123">
        <f>IFERROR(O32*'שאלון למילוי הגוף-חובה'!$G$15, "")</f>
        <v>0</v>
      </c>
      <c r="U32" s="155">
        <f t="shared" si="5"/>
        <v>0</v>
      </c>
    </row>
    <row r="33" spans="2:24" ht="67.5" customHeight="1">
      <c r="B33" s="202" t="s">
        <v>67</v>
      </c>
      <c r="C33" s="203"/>
      <c r="D33" s="76" t="str">
        <f>IF($G$3=נוסחאות!$B$2,נוסחאות!B38,IF($G$3=נוסחאות!$F$2,נוסחאות!F38,IF($G$3=נוסחאות!$J$2,נוסחאות!J38,0)))</f>
        <v>כולל מראות, מחזיקי נייר טואלט, מתלים, פח לשירותים ומברשת, שטיחון אמבטיה ומשטח נגד החלקה</v>
      </c>
      <c r="E33" s="78">
        <f>IF($G$3=נוסחאות!$B$2,נוסחאות!C38,IF($G$3=נוסחאות!$F$2,נוסחאות!G38,IF($G$3=נוסחאות!$J$2,נוסחאות!K38,0)))</f>
        <v>3000</v>
      </c>
      <c r="F33" s="176">
        <v>1</v>
      </c>
      <c r="G33" s="73">
        <f t="shared" si="12"/>
        <v>3000</v>
      </c>
      <c r="H33" s="71"/>
      <c r="I33" s="99"/>
      <c r="J33" s="73">
        <f t="shared" si="13"/>
        <v>0</v>
      </c>
      <c r="K33" s="118" t="str">
        <f t="shared" si="7"/>
        <v/>
      </c>
      <c r="L33" s="65"/>
      <c r="M33" s="72"/>
      <c r="N33" s="65" t="s">
        <v>210</v>
      </c>
      <c r="O33" s="120">
        <f t="shared" si="2"/>
        <v>0</v>
      </c>
      <c r="P33" s="73">
        <f t="shared" si="14"/>
        <v>0</v>
      </c>
      <c r="Q33" s="118" t="str">
        <f t="shared" si="15"/>
        <v/>
      </c>
      <c r="R33" s="92"/>
      <c r="T33" s="123">
        <f>IFERROR(O33*'שאלון למילוי הגוף-חובה'!$G$15, "")</f>
        <v>0</v>
      </c>
      <c r="U33" s="155">
        <f t="shared" si="5"/>
        <v>0</v>
      </c>
    </row>
    <row r="34" spans="2:24" ht="56.25">
      <c r="B34" s="202" t="s">
        <v>69</v>
      </c>
      <c r="C34" s="203"/>
      <c r="D34" s="76" t="str">
        <f>IF($G$3=נוסחאות!$B$2,נוסחאות!B39,IF($G$3=נוסחאות!$F$2,נוסחאות!F39,IF($G$3=נוסחאות!$J$2,נוסחאות!J39,0)))</f>
        <v>-</v>
      </c>
      <c r="E34" s="78">
        <f>IF($G$3=נוסחאות!$B$2,נוסחאות!C39,IF($G$3=נוסחאות!$F$2,נוסחאות!G39,IF($G$3=נוסחאות!$J$2,נוסחאות!K39,0)))</f>
        <v>400</v>
      </c>
      <c r="F34" s="176">
        <v>1</v>
      </c>
      <c r="G34" s="73">
        <f t="shared" si="12"/>
        <v>400</v>
      </c>
      <c r="H34" s="71"/>
      <c r="I34" s="99"/>
      <c r="J34" s="73">
        <f t="shared" si="13"/>
        <v>0</v>
      </c>
      <c r="K34" s="118" t="str">
        <f t="shared" si="7"/>
        <v/>
      </c>
      <c r="L34" s="65"/>
      <c r="M34" s="72"/>
      <c r="N34" s="65" t="s">
        <v>210</v>
      </c>
      <c r="O34" s="120">
        <f t="shared" si="2"/>
        <v>0</v>
      </c>
      <c r="P34" s="73">
        <f t="shared" si="14"/>
        <v>0</v>
      </c>
      <c r="Q34" s="118" t="str">
        <f t="shared" si="15"/>
        <v/>
      </c>
      <c r="R34" s="92"/>
      <c r="T34" s="123">
        <f>IFERROR(O34*'שאלון למילוי הגוף-חובה'!$G$15, "")</f>
        <v>0</v>
      </c>
      <c r="U34" s="155">
        <f t="shared" si="5"/>
        <v>0</v>
      </c>
    </row>
    <row r="35" spans="2:24" ht="37.5">
      <c r="B35" s="202" t="s">
        <v>70</v>
      </c>
      <c r="C35" s="203"/>
      <c r="D35" s="76" t="str">
        <f>IF($G$3=נוסחאות!$B$2,נוסחאות!B40,IF($G$3=נוסחאות!$F$2,נוסחאות!F40,IF($G$3=נוסחאות!$J$2,נוסחאות!J40,0)))</f>
        <v>-</v>
      </c>
      <c r="E35" s="78">
        <f>IF($G$3=נוסחאות!$B$2,נוסחאות!C40,IF($G$3=נוסחאות!$F$2,נוסחאות!G40,IF($G$3=נוסחאות!$J$2,נוסחאות!K40,0)))</f>
        <v>200</v>
      </c>
      <c r="F35" s="176">
        <v>1</v>
      </c>
      <c r="G35" s="73">
        <f t="shared" si="12"/>
        <v>200</v>
      </c>
      <c r="H35" s="71"/>
      <c r="I35" s="99"/>
      <c r="J35" s="73">
        <f t="shared" si="13"/>
        <v>0</v>
      </c>
      <c r="K35" s="118" t="str">
        <f t="shared" si="7"/>
        <v/>
      </c>
      <c r="L35" s="65"/>
      <c r="M35" s="72"/>
      <c r="N35" s="65" t="s">
        <v>210</v>
      </c>
      <c r="O35" s="120">
        <f t="shared" si="2"/>
        <v>0</v>
      </c>
      <c r="P35" s="73">
        <f t="shared" si="14"/>
        <v>0</v>
      </c>
      <c r="Q35" s="118" t="str">
        <f t="shared" si="15"/>
        <v/>
      </c>
      <c r="R35" s="92"/>
      <c r="T35" s="123">
        <f>IFERROR(O35*'שאלון למילוי הגוף-חובה'!$G$15, "")</f>
        <v>0</v>
      </c>
      <c r="U35" s="155">
        <f t="shared" si="5"/>
        <v>0</v>
      </c>
    </row>
    <row r="36" spans="2:24" ht="18.75">
      <c r="B36" s="202" t="s">
        <v>71</v>
      </c>
      <c r="C36" s="203"/>
      <c r="D36" s="76" t="str">
        <f>IF($G$3=נוסחאות!$B$2,נוסחאות!B41,IF($G$3=נוסחאות!$F$2,נוסחאות!F41,IF($G$3=נוסחאות!$J$2,נוסחאות!J41,0)))</f>
        <v>-</v>
      </c>
      <c r="E36" s="78">
        <f>IF($G$3=נוסחאות!$B$2,נוסחאות!C41,IF($G$3=נוסחאות!$F$2,נוסחאות!G41,IF($G$3=נוסחאות!$J$2,נוסחאות!K41,0)))</f>
        <v>200</v>
      </c>
      <c r="F36" s="176">
        <v>1</v>
      </c>
      <c r="G36" s="73">
        <f t="shared" si="12"/>
        <v>200</v>
      </c>
      <c r="H36" s="71"/>
      <c r="I36" s="99"/>
      <c r="J36" s="73">
        <f t="shared" si="13"/>
        <v>0</v>
      </c>
      <c r="K36" s="118" t="str">
        <f t="shared" si="7"/>
        <v/>
      </c>
      <c r="L36" s="65"/>
      <c r="M36" s="72"/>
      <c r="N36" s="65" t="s">
        <v>210</v>
      </c>
      <c r="O36" s="120">
        <f t="shared" si="2"/>
        <v>0</v>
      </c>
      <c r="P36" s="73">
        <f t="shared" si="14"/>
        <v>0</v>
      </c>
      <c r="Q36" s="118" t="str">
        <f t="shared" si="15"/>
        <v/>
      </c>
      <c r="R36" s="92"/>
      <c r="T36" s="123">
        <f>IFERROR(O36*'שאלון למילוי הגוף-חובה'!$G$15, "")</f>
        <v>0</v>
      </c>
      <c r="U36" s="155">
        <f t="shared" si="5"/>
        <v>0</v>
      </c>
    </row>
    <row r="37" spans="2:24" ht="18.75">
      <c r="B37" s="202" t="s">
        <v>72</v>
      </c>
      <c r="C37" s="203"/>
      <c r="D37" s="76" t="str">
        <f>IF($G$3=נוסחאות!$B$2,נוסחאות!B42,IF($G$3=נוסחאות!$F$2,נוסחאות!F42,IF($G$3=נוסחאות!$J$2,נוסחאות!J42,0)))</f>
        <v>-</v>
      </c>
      <c r="E37" s="78">
        <f>IF($G$3=נוסחאות!$B$2,נוסחאות!C42,IF($G$3=נוסחאות!$F$2,נוסחאות!G42,IF($G$3=נוסחאות!$J$2,נוסחאות!K42,0)))</f>
        <v>100</v>
      </c>
      <c r="F37" s="176">
        <v>1</v>
      </c>
      <c r="G37" s="73">
        <f t="shared" si="12"/>
        <v>100</v>
      </c>
      <c r="H37" s="71"/>
      <c r="I37" s="99"/>
      <c r="J37" s="73">
        <f t="shared" si="13"/>
        <v>0</v>
      </c>
      <c r="K37" s="118" t="str">
        <f>IF(J37=0,"",IF(OR(J37-G37&gt;0,J37-G37&lt;0), (J37-G37)/G37, ""))</f>
        <v/>
      </c>
      <c r="L37" s="65"/>
      <c r="M37" s="72"/>
      <c r="N37" s="65" t="s">
        <v>210</v>
      </c>
      <c r="O37" s="120">
        <f t="shared" si="2"/>
        <v>0</v>
      </c>
      <c r="P37" s="73">
        <f t="shared" si="14"/>
        <v>0</v>
      </c>
      <c r="Q37" s="118" t="str">
        <f t="shared" si="15"/>
        <v/>
      </c>
      <c r="R37" s="92"/>
      <c r="T37" s="123">
        <f>IFERROR(O37*'שאלון למילוי הגוף-חובה'!$G$15, "")</f>
        <v>0</v>
      </c>
      <c r="U37" s="155">
        <f t="shared" si="5"/>
        <v>0</v>
      </c>
    </row>
    <row r="38" spans="2:24" ht="18.75">
      <c r="B38" s="202" t="s">
        <v>73</v>
      </c>
      <c r="C38" s="203"/>
      <c r="D38" s="76" t="str">
        <f>IF($G$3=נוסחאות!$B$2,נוסחאות!B43,IF($G$3=נוסחאות!$F$2,נוסחאות!F43,IF($G$3=נוסחאות!$J$2,נוסחאות!J43,0)))</f>
        <v>-</v>
      </c>
      <c r="E38" s="78">
        <f>IF($G$3=נוסחאות!$B$2,נוסחאות!C43,IF($G$3=נוסחאות!$F$2,נוסחאות!G43,IF($G$3=נוסחאות!$J$2,נוסחאות!K43,0)))</f>
        <v>1000</v>
      </c>
      <c r="F38" s="176">
        <v>1</v>
      </c>
      <c r="G38" s="73">
        <f t="shared" si="12"/>
        <v>1000</v>
      </c>
      <c r="H38" s="71"/>
      <c r="I38" s="99"/>
      <c r="J38" s="73">
        <f t="shared" si="13"/>
        <v>0</v>
      </c>
      <c r="K38" s="118" t="str">
        <f>IF(J38=0,"",IF(OR(J38-G38&gt;0,J38-G38&lt;0), (J38-G38)/G38, ""))</f>
        <v/>
      </c>
      <c r="L38" s="65"/>
      <c r="M38" s="72"/>
      <c r="N38" s="65" t="s">
        <v>210</v>
      </c>
      <c r="O38" s="120">
        <f t="shared" si="2"/>
        <v>0</v>
      </c>
      <c r="P38" s="73">
        <f t="shared" si="14"/>
        <v>0</v>
      </c>
      <c r="Q38" s="118" t="str">
        <f>IFERROR(IF(P38=0,"",IF(OR(P38-G38&gt;0,P38-G38&lt;0), (P38-G38)/G38, "")), "")</f>
        <v/>
      </c>
      <c r="R38" s="92"/>
      <c r="T38" s="123">
        <f>IFERROR(O38*'שאלון למילוי הגוף-חובה'!$G$15, "")</f>
        <v>0</v>
      </c>
      <c r="U38" s="155">
        <f>IFERROR(T38*E38, "")</f>
        <v>0</v>
      </c>
    </row>
    <row r="39" spans="2:24" ht="18.75">
      <c r="B39" s="279" t="s">
        <v>224</v>
      </c>
      <c r="C39" s="280"/>
      <c r="D39" s="280"/>
      <c r="E39" s="79">
        <f>SUM(E29:E38)</f>
        <v>9700</v>
      </c>
      <c r="F39" s="77"/>
      <c r="G39" s="80">
        <f>SUM(G29:G38)</f>
        <v>9700</v>
      </c>
      <c r="H39" s="133"/>
      <c r="I39" s="204"/>
      <c r="J39" s="79">
        <f>SUM(J29:J38)</f>
        <v>0</v>
      </c>
      <c r="K39" s="114" t="str">
        <f>IF(J39=0,"",IF(OR(J39-G39&gt;0,J39-G39&lt;0), (J39-G39)/G39, ""))</f>
        <v/>
      </c>
      <c r="L39" s="205" t="s">
        <v>224</v>
      </c>
      <c r="M39" s="206"/>
      <c r="N39" s="204"/>
      <c r="O39" s="204"/>
      <c r="P39" s="79">
        <f>SUM(P29:P38)</f>
        <v>0</v>
      </c>
      <c r="Q39" s="114" t="str">
        <f>IFERROR(IF(P39=0,"",IF(OR(P39-G39&gt;0,P39-G39&lt;0), (P39-G39)/G39, "")), "")</f>
        <v/>
      </c>
      <c r="R39" s="205" t="s">
        <v>224</v>
      </c>
      <c r="S39" s="208"/>
      <c r="T39" s="126"/>
      <c r="U39" s="124">
        <f>SUM(U29:U38)</f>
        <v>0</v>
      </c>
    </row>
    <row r="40" spans="2:24" s="71" customFormat="1" ht="19.5" thickBot="1">
      <c r="B40" s="272" t="s">
        <v>160</v>
      </c>
      <c r="C40" s="273"/>
      <c r="D40" s="273"/>
      <c r="E40" s="93">
        <f>E39+E28+E16</f>
        <v>56400</v>
      </c>
      <c r="F40" s="113"/>
      <c r="G40" s="93">
        <f>G39+G28+G16</f>
        <v>56400</v>
      </c>
      <c r="H40" s="146"/>
      <c r="I40" s="209"/>
      <c r="J40" s="93">
        <f>J39+J28+J16</f>
        <v>0</v>
      </c>
      <c r="K40" s="115" t="str">
        <f>IF(J40=0,"",IF(OR(J40-G40&gt;0,J40-G40&lt;0), (J40-G40)/G40, ""))</f>
        <v/>
      </c>
      <c r="L40" s="210" t="s">
        <v>255</v>
      </c>
      <c r="M40" s="146"/>
      <c r="N40" s="209"/>
      <c r="O40" s="209"/>
      <c r="P40" s="93">
        <f>P39+P28+P16</f>
        <v>0</v>
      </c>
      <c r="Q40" s="115" t="str">
        <f>IF(P40=0,"",IF(OR(P40-G40&gt;0,P40-G40&lt;0), (P40-G40)/G40, ""))</f>
        <v/>
      </c>
      <c r="R40" s="210" t="s">
        <v>255</v>
      </c>
      <c r="S40" s="206"/>
      <c r="T40" s="127"/>
      <c r="U40" s="125">
        <f>U39+U28+U16</f>
        <v>0</v>
      </c>
      <c r="V40" s="72"/>
      <c r="W40" s="72"/>
      <c r="X40" s="72"/>
    </row>
    <row r="41" spans="2:24" s="71" customFormat="1">
      <c r="J41" s="72"/>
      <c r="L41" s="72"/>
      <c r="M41" s="72"/>
      <c r="N41" s="72"/>
      <c r="P41" s="72"/>
      <c r="R41" s="72"/>
      <c r="S41" s="72"/>
      <c r="T41" s="72"/>
      <c r="U41" s="72"/>
      <c r="V41" s="72"/>
      <c r="W41" s="72"/>
      <c r="X41" s="72"/>
    </row>
    <row r="42" spans="2:24" s="71" customFormat="1">
      <c r="J42" s="72"/>
      <c r="L42" s="72"/>
      <c r="M42" s="72"/>
      <c r="N42" s="72"/>
      <c r="P42" s="72"/>
      <c r="R42" s="72"/>
      <c r="S42" s="72"/>
      <c r="T42" s="72"/>
      <c r="U42" s="72"/>
      <c r="V42" s="72"/>
      <c r="W42" s="72"/>
      <c r="X42" s="72"/>
    </row>
    <row r="43" spans="2:24" s="71" customFormat="1">
      <c r="J43" s="72"/>
      <c r="L43" s="72"/>
      <c r="M43" s="72"/>
      <c r="N43" s="72"/>
      <c r="P43" s="72"/>
      <c r="R43" s="72"/>
      <c r="S43" s="72"/>
      <c r="T43" s="72"/>
      <c r="U43" s="72"/>
      <c r="V43" s="72"/>
      <c r="W43" s="72"/>
      <c r="X43" s="72"/>
    </row>
    <row r="44" spans="2:24" s="71" customFormat="1">
      <c r="J44" s="72"/>
      <c r="L44" s="72"/>
      <c r="M44" s="72"/>
      <c r="N44" s="72"/>
      <c r="P44" s="72"/>
      <c r="R44" s="72"/>
      <c r="S44" s="72"/>
      <c r="T44" s="72"/>
      <c r="U44" s="72"/>
      <c r="V44" s="72"/>
      <c r="W44" s="72"/>
      <c r="X44" s="72"/>
    </row>
    <row r="45" spans="2:24" s="71" customFormat="1">
      <c r="J45" s="72"/>
      <c r="L45" s="72"/>
      <c r="M45" s="72"/>
      <c r="N45" s="72"/>
      <c r="P45" s="72"/>
      <c r="R45" s="72"/>
      <c r="S45" s="72"/>
      <c r="T45" s="72"/>
      <c r="U45" s="72"/>
      <c r="V45" s="72"/>
      <c r="W45" s="72"/>
      <c r="X45" s="72"/>
    </row>
    <row r="46" spans="2:24" s="71" customFormat="1">
      <c r="J46" s="72"/>
      <c r="L46" s="72"/>
      <c r="M46" s="72"/>
      <c r="N46" s="72"/>
      <c r="P46" s="72"/>
      <c r="R46" s="72"/>
      <c r="S46" s="72"/>
      <c r="T46" s="72"/>
      <c r="U46" s="72"/>
      <c r="V46" s="72"/>
      <c r="W46" s="72"/>
      <c r="X46" s="72"/>
    </row>
    <row r="47" spans="2:24" s="71" customFormat="1">
      <c r="J47" s="72"/>
      <c r="L47" s="72"/>
      <c r="M47" s="72"/>
      <c r="N47" s="72"/>
      <c r="P47" s="72"/>
      <c r="R47" s="72"/>
      <c r="S47" s="72"/>
      <c r="T47" s="72"/>
      <c r="U47" s="72"/>
      <c r="V47" s="72"/>
      <c r="W47" s="72"/>
      <c r="X47" s="72"/>
    </row>
    <row r="48" spans="2:24" s="71" customFormat="1">
      <c r="J48" s="72"/>
      <c r="L48" s="72"/>
      <c r="M48" s="72"/>
      <c r="N48" s="72"/>
      <c r="P48" s="72"/>
      <c r="R48" s="72"/>
      <c r="S48" s="72"/>
      <c r="T48" s="72"/>
      <c r="U48" s="72"/>
      <c r="V48" s="72"/>
      <c r="W48" s="72"/>
      <c r="X48" s="72"/>
    </row>
    <row r="49" spans="10:24" s="71" customFormat="1">
      <c r="J49" s="72"/>
      <c r="L49" s="72"/>
      <c r="M49" s="72"/>
      <c r="N49" s="72"/>
      <c r="P49" s="72"/>
      <c r="R49" s="72"/>
      <c r="S49" s="72"/>
      <c r="T49" s="72"/>
      <c r="U49" s="72"/>
      <c r="V49" s="72"/>
      <c r="W49" s="72"/>
      <c r="X49" s="72"/>
    </row>
    <row r="50" spans="10:24" s="71" customFormat="1">
      <c r="J50" s="72"/>
      <c r="L50" s="72"/>
      <c r="M50" s="72"/>
      <c r="N50" s="72"/>
      <c r="P50" s="72"/>
      <c r="R50" s="72"/>
      <c r="S50" s="72"/>
      <c r="T50" s="72"/>
      <c r="U50" s="72"/>
      <c r="V50" s="72"/>
      <c r="W50" s="72"/>
      <c r="X50" s="72"/>
    </row>
    <row r="51" spans="10:24" s="71" customFormat="1">
      <c r="J51" s="72"/>
      <c r="L51" s="72"/>
      <c r="M51" s="72"/>
      <c r="N51" s="72"/>
      <c r="P51" s="72"/>
      <c r="R51" s="72"/>
      <c r="S51" s="72"/>
      <c r="T51" s="72"/>
      <c r="U51" s="72"/>
      <c r="V51" s="72"/>
      <c r="W51" s="72"/>
      <c r="X51" s="72"/>
    </row>
    <row r="52" spans="10:24" s="71" customFormat="1">
      <c r="J52" s="72"/>
      <c r="L52" s="72"/>
      <c r="M52" s="72"/>
      <c r="N52" s="72"/>
      <c r="P52" s="72"/>
      <c r="R52" s="72"/>
      <c r="S52" s="72"/>
      <c r="T52" s="72"/>
      <c r="U52" s="72"/>
      <c r="V52" s="72"/>
      <c r="W52" s="72"/>
      <c r="X52" s="72"/>
    </row>
    <row r="53" spans="10:24" s="71" customFormat="1">
      <c r="J53" s="72"/>
      <c r="L53" s="72"/>
      <c r="M53" s="72"/>
      <c r="N53" s="72"/>
      <c r="P53" s="72"/>
      <c r="R53" s="72"/>
      <c r="S53" s="72"/>
      <c r="T53" s="72"/>
      <c r="U53" s="72"/>
      <c r="V53" s="72"/>
      <c r="W53" s="72"/>
      <c r="X53" s="72"/>
    </row>
    <row r="54" spans="10:24" s="71" customFormat="1">
      <c r="J54" s="72"/>
      <c r="L54" s="72"/>
      <c r="M54" s="72"/>
      <c r="N54" s="72"/>
      <c r="P54" s="72"/>
      <c r="R54" s="72"/>
      <c r="S54" s="72"/>
      <c r="T54" s="72"/>
      <c r="U54" s="72"/>
      <c r="V54" s="72"/>
      <c r="W54" s="72"/>
      <c r="X54" s="72"/>
    </row>
    <row r="55" spans="10:24" s="71" customFormat="1">
      <c r="J55" s="72"/>
      <c r="L55" s="72"/>
      <c r="M55" s="72"/>
      <c r="N55" s="72"/>
      <c r="P55" s="72"/>
      <c r="R55" s="72"/>
      <c r="S55" s="72"/>
      <c r="T55" s="72"/>
      <c r="U55" s="72"/>
      <c r="V55" s="72"/>
      <c r="W55" s="72"/>
      <c r="X55" s="72"/>
    </row>
    <row r="56" spans="10:24" s="71" customFormat="1">
      <c r="J56" s="72"/>
      <c r="L56" s="72"/>
      <c r="M56" s="72"/>
      <c r="N56" s="72"/>
      <c r="P56" s="72"/>
      <c r="R56" s="72"/>
      <c r="S56" s="72"/>
      <c r="T56" s="72"/>
      <c r="U56" s="72"/>
      <c r="V56" s="72"/>
      <c r="W56" s="72"/>
      <c r="X56" s="72"/>
    </row>
    <row r="57" spans="10:24" s="71" customFormat="1">
      <c r="J57" s="72"/>
      <c r="L57" s="72"/>
      <c r="M57" s="72"/>
      <c r="N57" s="72"/>
      <c r="P57" s="72"/>
      <c r="R57" s="72"/>
      <c r="S57" s="72"/>
      <c r="T57" s="72"/>
      <c r="U57" s="72"/>
      <c r="V57" s="72"/>
      <c r="W57" s="72"/>
      <c r="X57" s="72"/>
    </row>
    <row r="58" spans="10:24" s="71" customFormat="1">
      <c r="J58" s="72"/>
      <c r="L58" s="72"/>
      <c r="M58" s="72"/>
      <c r="N58" s="72"/>
      <c r="P58" s="72"/>
      <c r="R58" s="72"/>
      <c r="S58" s="72"/>
      <c r="T58" s="72"/>
      <c r="U58" s="72"/>
      <c r="V58" s="72"/>
      <c r="W58" s="72"/>
      <c r="X58" s="72"/>
    </row>
    <row r="59" spans="10:24" s="71" customFormat="1">
      <c r="J59" s="72"/>
      <c r="L59" s="72"/>
      <c r="M59" s="72"/>
      <c r="N59" s="72"/>
      <c r="P59" s="72"/>
      <c r="R59" s="72"/>
      <c r="S59" s="72"/>
      <c r="T59" s="72"/>
      <c r="U59" s="72"/>
      <c r="V59" s="72"/>
      <c r="W59" s="72"/>
      <c r="X59" s="72"/>
    </row>
    <row r="60" spans="10:24" s="71" customFormat="1">
      <c r="J60" s="72"/>
      <c r="L60" s="72"/>
      <c r="M60" s="72"/>
      <c r="N60" s="72"/>
      <c r="P60" s="72"/>
      <c r="R60" s="72"/>
      <c r="S60" s="72"/>
      <c r="T60" s="72"/>
      <c r="U60" s="72"/>
      <c r="V60" s="72"/>
      <c r="W60" s="72"/>
      <c r="X60" s="72"/>
    </row>
    <row r="61" spans="10:24" s="71" customFormat="1">
      <c r="J61" s="72"/>
      <c r="L61" s="72"/>
      <c r="M61" s="72"/>
      <c r="N61" s="72"/>
      <c r="P61" s="72"/>
      <c r="R61" s="72"/>
      <c r="S61" s="72"/>
      <c r="T61" s="72"/>
      <c r="U61" s="72"/>
      <c r="V61" s="72"/>
      <c r="W61" s="72"/>
      <c r="X61" s="72"/>
    </row>
    <row r="62" spans="10:24" s="71" customFormat="1">
      <c r="J62" s="72"/>
      <c r="L62" s="72"/>
      <c r="M62" s="72"/>
      <c r="N62" s="72"/>
      <c r="P62" s="72"/>
      <c r="R62" s="72"/>
      <c r="S62" s="72"/>
      <c r="T62" s="72"/>
      <c r="U62" s="72"/>
      <c r="V62" s="72"/>
      <c r="W62" s="72"/>
      <c r="X62" s="72"/>
    </row>
    <row r="63" spans="10:24" s="71" customFormat="1">
      <c r="J63" s="72"/>
      <c r="L63" s="72"/>
      <c r="M63" s="72"/>
      <c r="N63" s="72"/>
      <c r="P63" s="72"/>
      <c r="R63" s="72"/>
      <c r="S63" s="72"/>
      <c r="T63" s="72"/>
      <c r="U63" s="72"/>
      <c r="V63" s="72"/>
      <c r="W63" s="72"/>
      <c r="X63" s="72"/>
    </row>
    <row r="64" spans="10:24" s="71" customFormat="1">
      <c r="J64" s="72"/>
      <c r="L64" s="72"/>
      <c r="M64" s="72"/>
      <c r="N64" s="72"/>
      <c r="P64" s="72"/>
      <c r="R64" s="72"/>
      <c r="S64" s="72"/>
      <c r="T64" s="72"/>
      <c r="U64" s="72"/>
      <c r="V64" s="72"/>
      <c r="W64" s="72"/>
      <c r="X64" s="72"/>
    </row>
    <row r="65" spans="10:24" s="71" customFormat="1">
      <c r="J65" s="72"/>
      <c r="L65" s="72"/>
      <c r="M65" s="72"/>
      <c r="N65" s="72"/>
      <c r="P65" s="72"/>
      <c r="R65" s="72"/>
      <c r="S65" s="72"/>
      <c r="T65" s="72"/>
      <c r="U65" s="72"/>
      <c r="V65" s="72"/>
      <c r="W65" s="72"/>
      <c r="X65" s="72"/>
    </row>
    <row r="66" spans="10:24" s="71" customFormat="1">
      <c r="J66" s="72"/>
      <c r="L66" s="72"/>
      <c r="M66" s="72"/>
      <c r="N66" s="72"/>
      <c r="P66" s="72"/>
      <c r="R66" s="72"/>
      <c r="S66" s="72"/>
      <c r="T66" s="72"/>
      <c r="U66" s="72"/>
      <c r="V66" s="72"/>
      <c r="W66" s="72"/>
      <c r="X66" s="72"/>
    </row>
    <row r="67" spans="10:24" s="71" customFormat="1">
      <c r="J67" s="72"/>
      <c r="L67" s="72"/>
      <c r="M67" s="72"/>
      <c r="N67" s="72"/>
      <c r="P67" s="72"/>
      <c r="R67" s="72"/>
      <c r="S67" s="72"/>
      <c r="T67" s="72"/>
      <c r="U67" s="72"/>
      <c r="V67" s="72"/>
      <c r="W67" s="72"/>
      <c r="X67" s="72"/>
    </row>
    <row r="68" spans="10:24" s="71" customFormat="1">
      <c r="J68" s="72"/>
      <c r="L68" s="72"/>
      <c r="M68" s="72"/>
      <c r="N68" s="72"/>
      <c r="P68" s="72"/>
      <c r="R68" s="72"/>
      <c r="S68" s="72"/>
      <c r="T68" s="72"/>
      <c r="U68" s="72"/>
      <c r="V68" s="72"/>
      <c r="W68" s="72"/>
      <c r="X68" s="72"/>
    </row>
    <row r="69" spans="10:24" s="71" customFormat="1">
      <c r="J69" s="72"/>
      <c r="L69" s="72"/>
      <c r="M69" s="72"/>
      <c r="N69" s="72"/>
      <c r="P69" s="72"/>
      <c r="R69" s="72"/>
      <c r="S69" s="72"/>
      <c r="T69" s="72"/>
      <c r="U69" s="72"/>
      <c r="V69" s="72"/>
      <c r="W69" s="72"/>
      <c r="X69" s="72"/>
    </row>
    <row r="70" spans="10:24" s="71" customFormat="1">
      <c r="J70" s="72"/>
      <c r="L70" s="72"/>
      <c r="M70" s="72"/>
      <c r="N70" s="72"/>
      <c r="P70" s="72"/>
      <c r="R70" s="72"/>
      <c r="S70" s="72"/>
      <c r="T70" s="72"/>
      <c r="U70" s="72"/>
      <c r="V70" s="72"/>
      <c r="W70" s="72"/>
      <c r="X70" s="72"/>
    </row>
    <row r="71" spans="10:24" s="71" customFormat="1">
      <c r="J71" s="72"/>
      <c r="L71" s="72"/>
      <c r="M71" s="72"/>
      <c r="N71" s="72"/>
      <c r="P71" s="72"/>
      <c r="R71" s="72"/>
      <c r="S71" s="72"/>
      <c r="T71" s="72"/>
      <c r="U71" s="72"/>
      <c r="V71" s="72"/>
      <c r="W71" s="72"/>
      <c r="X71" s="72"/>
    </row>
    <row r="72" spans="10:24" s="71" customFormat="1">
      <c r="J72" s="72"/>
      <c r="L72" s="72"/>
      <c r="M72" s="72"/>
      <c r="N72" s="72"/>
      <c r="P72" s="72"/>
      <c r="R72" s="72"/>
      <c r="S72" s="72"/>
      <c r="T72" s="72"/>
      <c r="U72" s="72"/>
      <c r="V72" s="72"/>
      <c r="W72" s="72"/>
      <c r="X72" s="72"/>
    </row>
    <row r="73" spans="10:24" s="71" customFormat="1">
      <c r="J73" s="72"/>
      <c r="L73" s="72"/>
      <c r="M73" s="72"/>
      <c r="N73" s="72"/>
      <c r="P73" s="72"/>
      <c r="R73" s="72"/>
      <c r="S73" s="72"/>
      <c r="T73" s="72"/>
      <c r="U73" s="72"/>
      <c r="V73" s="72"/>
      <c r="W73" s="72"/>
      <c r="X73" s="72"/>
    </row>
    <row r="74" spans="10:24" s="71" customFormat="1">
      <c r="J74" s="72"/>
      <c r="L74" s="72"/>
      <c r="M74" s="72"/>
      <c r="N74" s="72"/>
      <c r="P74" s="72"/>
      <c r="R74" s="72"/>
      <c r="S74" s="72"/>
      <c r="T74" s="72"/>
      <c r="U74" s="72"/>
      <c r="V74" s="72"/>
      <c r="W74" s="72"/>
      <c r="X74" s="72"/>
    </row>
    <row r="75" spans="10:24" s="71" customFormat="1">
      <c r="J75" s="72"/>
      <c r="L75" s="72"/>
      <c r="M75" s="72"/>
      <c r="N75" s="72"/>
      <c r="P75" s="72"/>
      <c r="R75" s="72"/>
      <c r="S75" s="72"/>
      <c r="T75" s="72"/>
      <c r="U75" s="72"/>
      <c r="V75" s="72"/>
      <c r="W75" s="72"/>
      <c r="X75" s="72"/>
    </row>
    <row r="76" spans="10:24" s="71" customFormat="1">
      <c r="J76" s="72"/>
      <c r="L76" s="72"/>
      <c r="M76" s="72"/>
      <c r="N76" s="72"/>
      <c r="P76" s="72"/>
      <c r="R76" s="72"/>
      <c r="S76" s="72"/>
      <c r="T76" s="72"/>
      <c r="U76" s="72"/>
      <c r="V76" s="72"/>
      <c r="W76" s="72"/>
      <c r="X76" s="72"/>
    </row>
    <row r="77" spans="10:24" s="71" customFormat="1">
      <c r="J77" s="72"/>
      <c r="L77" s="72"/>
      <c r="M77" s="72"/>
      <c r="N77" s="72"/>
      <c r="P77" s="72"/>
      <c r="R77" s="72"/>
      <c r="S77" s="72"/>
      <c r="T77" s="72"/>
      <c r="U77" s="72"/>
      <c r="V77" s="72"/>
      <c r="W77" s="72"/>
      <c r="X77" s="72"/>
    </row>
    <row r="78" spans="10:24" s="71" customFormat="1">
      <c r="J78" s="72"/>
      <c r="L78" s="72"/>
      <c r="M78" s="72"/>
      <c r="N78" s="72"/>
      <c r="P78" s="72"/>
      <c r="R78" s="72"/>
      <c r="S78" s="72"/>
      <c r="T78" s="72"/>
      <c r="U78" s="72"/>
      <c r="V78" s="72"/>
      <c r="W78" s="72"/>
      <c r="X78" s="72"/>
    </row>
    <row r="79" spans="10:24" s="71" customFormat="1">
      <c r="J79" s="72"/>
      <c r="L79" s="72"/>
      <c r="M79" s="72"/>
      <c r="N79" s="72"/>
      <c r="P79" s="72"/>
      <c r="R79" s="72"/>
      <c r="S79" s="72"/>
      <c r="T79" s="72"/>
      <c r="U79" s="72"/>
      <c r="V79" s="72"/>
      <c r="W79" s="72"/>
      <c r="X79" s="72"/>
    </row>
  </sheetData>
  <sheetProtection algorithmName="SHA-512" hashValue="nNCgZFsmQx+X6tdZkyBKGp5yFylI32pmDXrPyBzuBXTIhNhGya0zW0UhGensVjrt3OcN6OKMa6GmliXO5jzI6Q==" saltValue="Ww2EIe78S6fUv6ikbwGoOw==" spinCount="100000" sheet="1" objects="1" scenarios="1" formatCells="0" formatColumns="0" formatRows="0"/>
  <mergeCells count="9">
    <mergeCell ref="B39:D39"/>
    <mergeCell ref="B40:D40"/>
    <mergeCell ref="N4:R4"/>
    <mergeCell ref="T4:U4"/>
    <mergeCell ref="G3:H3"/>
    <mergeCell ref="I4:L4"/>
    <mergeCell ref="B4:G4"/>
    <mergeCell ref="B16:D16"/>
    <mergeCell ref="B28:D28"/>
  </mergeCells>
  <conditionalFormatting sqref="K6:K15">
    <cfRule type="cellIs" dxfId="75" priority="19" operator="lessThan">
      <formula>0</formula>
    </cfRule>
    <cfRule type="cellIs" dxfId="74" priority="20" operator="greaterThan">
      <formula>0.01</formula>
    </cfRule>
  </conditionalFormatting>
  <conditionalFormatting sqref="Q6">
    <cfRule type="cellIs" dxfId="73" priority="17" operator="lessThan">
      <formula>0</formula>
    </cfRule>
    <cfRule type="cellIs" dxfId="72" priority="18" operator="greaterThan">
      <formula>0.01</formula>
    </cfRule>
  </conditionalFormatting>
  <conditionalFormatting sqref="K17:K27">
    <cfRule type="cellIs" dxfId="71" priority="13" operator="lessThan">
      <formula>0</formula>
    </cfRule>
    <cfRule type="cellIs" dxfId="70" priority="14" operator="greaterThan">
      <formula>0.01</formula>
    </cfRule>
  </conditionalFormatting>
  <conditionalFormatting sqref="K29:K38">
    <cfRule type="cellIs" dxfId="69" priority="9" operator="lessThan">
      <formula>0</formula>
    </cfRule>
    <cfRule type="cellIs" dxfId="68" priority="10" operator="greaterThan">
      <formula>0.01</formula>
    </cfRule>
  </conditionalFormatting>
  <conditionalFormatting sqref="Q7:Q15">
    <cfRule type="cellIs" dxfId="67" priority="5" operator="lessThan">
      <formula>0</formula>
    </cfRule>
    <cfRule type="cellIs" dxfId="66" priority="6" operator="greaterThan">
      <formula>0.01</formula>
    </cfRule>
  </conditionalFormatting>
  <conditionalFormatting sqref="Q17:Q27">
    <cfRule type="cellIs" dxfId="65" priority="3" operator="lessThan">
      <formula>0</formula>
    </cfRule>
    <cfRule type="cellIs" dxfId="64" priority="4" operator="greaterThan">
      <formula>0.01</formula>
    </cfRule>
  </conditionalFormatting>
  <conditionalFormatting sqref="Q29:Q38">
    <cfRule type="cellIs" dxfId="63" priority="1" operator="lessThan">
      <formula>0</formula>
    </cfRule>
    <cfRule type="cellIs" dxfId="62" priority="2" operator="greaterThan">
      <formula>0.01</formula>
    </cfRule>
  </conditionalFormatting>
  <dataValidations count="2">
    <dataValidation type="list" operator="lessThanOrEqual" allowBlank="1" showInputMessage="1" showErrorMessage="1" error="ניתן לבחור עד 6 דיירים בלבד" sqref="E1">
      <formula1>"1,2,3,4,5,6"</formula1>
    </dataValidation>
    <dataValidation type="list" allowBlank="1" showInputMessage="1" showErrorMessage="1" sqref="N6:N15 N17:N27 N29:N38">
      <formula1>"מאשר, מאשר חלקי"</formula1>
    </dataValidation>
  </dataValidations>
  <pageMargins left="0.7" right="0.7" top="0.75" bottom="0.75" header="0.3" footer="0.3"/>
  <ignoredErrors>
    <ignoredError sqref="J16 J28 G16 G28 P28 U28 U16 P16" formula="1"/>
    <ignoredError sqref="J40 O7:O15 O17:O27 O29:O38 O6" unlockedFormula="1"/>
  </ignoredErrors>
  <extLst>
    <ext xmlns:x14="http://schemas.microsoft.com/office/spreadsheetml/2009/9/main" uri="{CCE6A557-97BC-4b89-ADB6-D9C93CAAB3DF}">
      <x14:dataValidations xmlns:xm="http://schemas.microsoft.com/office/excel/2006/main" count="1">
        <x14:dataValidation type="list" showInputMessage="1" showErrorMessage="1">
          <x14:formula1>
            <xm:f>נוסחאות!$W$18:$W$20</xm:f>
          </x14:formula1>
          <xm:sqref>C6:C15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9"/>
  <sheetViews>
    <sheetView rightToLeft="1" zoomScale="60" zoomScaleNormal="60" workbookViewId="0">
      <pane ySplit="5" topLeftCell="A27" activePane="bottomLeft" state="frozen"/>
      <selection pane="bottomLeft"/>
    </sheetView>
  </sheetViews>
  <sheetFormatPr defaultRowHeight="14.25"/>
  <cols>
    <col min="1" max="1" width="9" style="52"/>
    <col min="2" max="2" width="18.125" style="52" customWidth="1"/>
    <col min="3" max="3" width="10.75" style="52" customWidth="1"/>
    <col min="4" max="4" width="19.25" style="52" customWidth="1"/>
    <col min="5" max="5" width="10.125" style="52" bestFit="1" customWidth="1"/>
    <col min="6" max="6" width="9" style="52"/>
    <col min="7" max="7" width="12.625" style="52" customWidth="1"/>
    <col min="8" max="8" width="2.25" style="52" customWidth="1"/>
    <col min="9" max="9" width="11.875" style="52" customWidth="1"/>
    <col min="10" max="10" width="18.875" style="55" bestFit="1" customWidth="1"/>
    <col min="11" max="11" width="9.125" style="52" bestFit="1" customWidth="1"/>
    <col min="12" max="12" width="25.5" style="55" customWidth="1"/>
    <col min="13" max="13" width="3.375" style="55" customWidth="1"/>
    <col min="14" max="14" width="13.625" style="55" customWidth="1"/>
    <col min="15" max="15" width="13.125" style="52" customWidth="1"/>
    <col min="16" max="16" width="18.875" style="55" bestFit="1" customWidth="1"/>
    <col min="17" max="17" width="9.125" style="52" bestFit="1" customWidth="1"/>
    <col min="18" max="18" width="25.25" style="55" customWidth="1"/>
    <col min="19" max="19" width="5.875" style="55" customWidth="1"/>
    <col min="20" max="21" width="11" style="55" bestFit="1" customWidth="1"/>
    <col min="22" max="24" width="9" style="55"/>
    <col min="25" max="16384" width="9" style="52"/>
  </cols>
  <sheetData>
    <row r="1" spans="1:21" ht="24" thickBot="1">
      <c r="A1" s="53"/>
      <c r="B1" s="184"/>
      <c r="C1" s="185" t="s">
        <v>191</v>
      </c>
      <c r="D1" s="192"/>
      <c r="E1" s="97">
        <v>8</v>
      </c>
      <c r="F1" s="50"/>
      <c r="G1" s="193" t="s">
        <v>240</v>
      </c>
      <c r="H1" s="194"/>
      <c r="I1" s="194"/>
      <c r="J1" s="195"/>
      <c r="K1" s="50"/>
      <c r="O1" s="50"/>
      <c r="P1" s="54"/>
      <c r="Q1" s="50"/>
    </row>
    <row r="2" spans="1:21" ht="47.25" customHeight="1" thickBot="1">
      <c r="A2" s="50"/>
      <c r="B2" s="50"/>
      <c r="D2" s="50"/>
      <c r="G2" s="172"/>
      <c r="H2" s="50"/>
      <c r="I2" s="50"/>
      <c r="J2" s="54"/>
      <c r="K2" s="50"/>
      <c r="O2" s="50"/>
      <c r="P2" s="54"/>
      <c r="Q2" s="50"/>
    </row>
    <row r="3" spans="1:21" ht="28.5" thickBot="1">
      <c r="A3" s="50"/>
      <c r="B3" s="196" t="s">
        <v>24</v>
      </c>
      <c r="C3" s="197"/>
      <c r="D3" s="194"/>
      <c r="E3" s="198"/>
      <c r="F3" s="198"/>
      <c r="G3" s="285" t="str">
        <f>IF(E1&lt;=6,"עד 6","עד 8")</f>
        <v>עד 8</v>
      </c>
      <c r="H3" s="286"/>
      <c r="I3" s="50"/>
      <c r="J3" s="54"/>
      <c r="K3" s="54"/>
      <c r="O3" s="50"/>
      <c r="P3" s="54"/>
      <c r="Q3" s="54"/>
    </row>
    <row r="4" spans="1:21" s="55" customFormat="1" ht="29.25" customHeight="1">
      <c r="A4" s="54"/>
      <c r="B4" s="287" t="s">
        <v>162</v>
      </c>
      <c r="C4" s="281"/>
      <c r="D4" s="281"/>
      <c r="E4" s="281"/>
      <c r="F4" s="281"/>
      <c r="G4" s="281"/>
      <c r="H4" s="89"/>
      <c r="I4" s="281" t="s">
        <v>161</v>
      </c>
      <c r="J4" s="281"/>
      <c r="K4" s="281"/>
      <c r="L4" s="281"/>
      <c r="M4" s="90"/>
      <c r="N4" s="281" t="s">
        <v>164</v>
      </c>
      <c r="O4" s="281"/>
      <c r="P4" s="281"/>
      <c r="Q4" s="281"/>
      <c r="R4" s="282"/>
      <c r="T4" s="283" t="s">
        <v>192</v>
      </c>
      <c r="U4" s="284"/>
    </row>
    <row r="5" spans="1:21" ht="72" customHeight="1">
      <c r="B5" s="148" t="s">
        <v>4</v>
      </c>
      <c r="C5" s="173" t="s">
        <v>0</v>
      </c>
      <c r="D5" s="173" t="s">
        <v>19</v>
      </c>
      <c r="E5" s="173" t="s">
        <v>146</v>
      </c>
      <c r="F5" s="189" t="s">
        <v>194</v>
      </c>
      <c r="G5" s="173" t="s">
        <v>147</v>
      </c>
      <c r="H5" s="110"/>
      <c r="I5" s="173" t="s">
        <v>140</v>
      </c>
      <c r="J5" s="189" t="s">
        <v>195</v>
      </c>
      <c r="K5" s="190" t="s">
        <v>143</v>
      </c>
      <c r="L5" s="173" t="s">
        <v>142</v>
      </c>
      <c r="M5" s="111"/>
      <c r="N5" s="173" t="s">
        <v>185</v>
      </c>
      <c r="O5" s="173" t="s">
        <v>193</v>
      </c>
      <c r="P5" s="189" t="s">
        <v>141</v>
      </c>
      <c r="Q5" s="190" t="s">
        <v>143</v>
      </c>
      <c r="R5" s="191" t="s">
        <v>142</v>
      </c>
      <c r="T5" s="148" t="s">
        <v>163</v>
      </c>
      <c r="U5" s="149" t="s">
        <v>141</v>
      </c>
    </row>
    <row r="6" spans="1:21" ht="39.75" customHeight="1">
      <c r="B6" s="199" t="s">
        <v>33</v>
      </c>
      <c r="C6" s="200" t="s">
        <v>3</v>
      </c>
      <c r="D6" s="76" t="str">
        <f>IF($G$3=נוסחאות!$B$2,נוסחאות!B4,IF($G$3=נוסחאות!$F$2,נוסחאות!F4,IF($G$3=נוסחאות!$J$2,נוסחאות!J4,"-")))</f>
        <v>-</v>
      </c>
      <c r="E6" s="78">
        <f>IF($G$3=נוסחאות!$B$2,נוסחאות!C4,IF($G$3=נוסחאות!$F$2,נוסחאות!G4,IF($G$3=נוסחאות!$J$2,נוסחאות!K4,0)))</f>
        <v>2500</v>
      </c>
      <c r="F6" s="201">
        <v>1</v>
      </c>
      <c r="G6" s="73">
        <f>F6*E6</f>
        <v>2500</v>
      </c>
      <c r="H6" s="71"/>
      <c r="I6" s="99"/>
      <c r="J6" s="73">
        <f t="shared" ref="J6:J15" si="0">I6*E6</f>
        <v>0</v>
      </c>
      <c r="K6" s="118" t="str">
        <f>IF(J6=0,"",IF(OR(J6-G6&gt;0,J6-G6&lt;0), (J6-G6)/G6, ""))</f>
        <v/>
      </c>
      <c r="L6" s="64"/>
      <c r="M6" s="72"/>
      <c r="N6" s="65" t="s">
        <v>210</v>
      </c>
      <c r="O6" s="120">
        <f>IF(ISBLANK(N6), "", IF(N6="מאשר", I6, "נא למלא כמות מאושרת"))</f>
        <v>0</v>
      </c>
      <c r="P6" s="73">
        <f>IFERROR(O6*E6, "")</f>
        <v>0</v>
      </c>
      <c r="Q6" s="118" t="str">
        <f>IFERROR(IF(P6=0,"",IF(OR(P6-G6&gt;0,P6-G6&lt;0), (P6-G6)/G6, "")), "")</f>
        <v/>
      </c>
      <c r="R6" s="91"/>
      <c r="T6" s="123">
        <f>IFERROR(O6*'שאלון למילוי הגוף-חובה'!$G$16, "")</f>
        <v>0</v>
      </c>
      <c r="U6" s="155">
        <f>IFERROR(T6*E6, "")</f>
        <v>0</v>
      </c>
    </row>
    <row r="7" spans="1:21" ht="37.5">
      <c r="B7" s="202" t="s">
        <v>34</v>
      </c>
      <c r="C7" s="203" t="s">
        <v>2</v>
      </c>
      <c r="D7" s="76" t="str">
        <f>IF($G$3=נוסחאות!$B$2,נוסחאות!B5,IF($G$3=נוסחאות!$F$2,נוסחאות!F5,IF($G$3=נוסחאות!$J$2,נוסחאות!J5,0)))</f>
        <v>עד 25 ליטר</v>
      </c>
      <c r="E7" s="78">
        <f>IF($G$3=נוסחאות!$B$2,נוסחאות!C5,IF($G$3=נוסחאות!$F$2,נוסחאות!G5,IF($G$3=נוסחאות!$J$2,נוסחאות!K5,0)))</f>
        <v>900</v>
      </c>
      <c r="F7" s="201">
        <v>1</v>
      </c>
      <c r="G7" s="73">
        <f>F7*E7</f>
        <v>900</v>
      </c>
      <c r="H7" s="71"/>
      <c r="I7" s="99"/>
      <c r="J7" s="73">
        <f t="shared" si="0"/>
        <v>0</v>
      </c>
      <c r="K7" s="118" t="str">
        <f t="shared" ref="K7:K36" si="1">IF(J7=0,"",IF(OR(J7-G7&gt;0,J7-G7&lt;0), (J7-G7)/G7, ""))</f>
        <v/>
      </c>
      <c r="L7" s="64"/>
      <c r="M7" s="72"/>
      <c r="N7" s="65" t="s">
        <v>210</v>
      </c>
      <c r="O7" s="120">
        <f t="shared" ref="O7:O38" si="2">IF(ISBLANK(N7), "", IF(N7="מאשר", I7, "נא למלא כמות מאושרת"))</f>
        <v>0</v>
      </c>
      <c r="P7" s="73">
        <f t="shared" ref="P7:P15" si="3">IFERROR(O7*E7, "")</f>
        <v>0</v>
      </c>
      <c r="Q7" s="118" t="str">
        <f t="shared" ref="Q7:Q14" si="4">IFERROR(IF(P7=0,"",IF(OR(P7-G7&gt;0,P7-G7&lt;0), (P7-G7)/G7, "")), "")</f>
        <v/>
      </c>
      <c r="R7" s="91"/>
      <c r="T7" s="123">
        <f>IFERROR(O7*'שאלון למילוי הגוף-חובה'!$G$16, "")</f>
        <v>0</v>
      </c>
      <c r="U7" s="155">
        <f t="shared" ref="U7:U37" si="5">IFERROR(T7*E7, "")</f>
        <v>0</v>
      </c>
    </row>
    <row r="8" spans="1:21" ht="37.5">
      <c r="B8" s="202" t="s">
        <v>36</v>
      </c>
      <c r="C8" s="203" t="s">
        <v>2</v>
      </c>
      <c r="D8" s="76" t="str">
        <f>IF($G$3=נוסחאות!$B$2,נוסחאות!B6,IF($G$3=נוסחאות!$F$2,נוסחאות!F6,IF($G$3=נוסחאות!$J$2,נוסחאות!J6,0)))</f>
        <v>נפח מיכל 1.5 ליטר</v>
      </c>
      <c r="E8" s="78">
        <f>IF($G$3=נוסחאות!$B$2,נוסחאות!C6,IF($G$3=נוסחאות!$F$2,נוסחאות!G6,IF($G$3=נוסחאות!$J$2,נוסחאות!K6,0)))</f>
        <v>400</v>
      </c>
      <c r="F8" s="201">
        <v>1</v>
      </c>
      <c r="G8" s="73">
        <f t="shared" ref="G8:G15" si="6">F8*E8</f>
        <v>400</v>
      </c>
      <c r="H8" s="71"/>
      <c r="I8" s="99"/>
      <c r="J8" s="73">
        <f t="shared" si="0"/>
        <v>0</v>
      </c>
      <c r="K8" s="118" t="str">
        <f t="shared" si="1"/>
        <v/>
      </c>
      <c r="L8" s="64"/>
      <c r="M8" s="72"/>
      <c r="N8" s="65" t="s">
        <v>210</v>
      </c>
      <c r="O8" s="120">
        <f t="shared" si="2"/>
        <v>0</v>
      </c>
      <c r="P8" s="73">
        <f t="shared" si="3"/>
        <v>0</v>
      </c>
      <c r="Q8" s="118" t="str">
        <f t="shared" si="4"/>
        <v/>
      </c>
      <c r="R8" s="91"/>
      <c r="T8" s="123">
        <f>IFERROR(O8*'שאלון למילוי הגוף-חובה'!$G$16, "")</f>
        <v>0</v>
      </c>
      <c r="U8" s="155">
        <f t="shared" si="5"/>
        <v>0</v>
      </c>
    </row>
    <row r="9" spans="1:21" ht="37.5">
      <c r="B9" s="202" t="s">
        <v>99</v>
      </c>
      <c r="C9" s="203" t="s">
        <v>2</v>
      </c>
      <c r="D9" s="76" t="str">
        <f>IF($G$3=נוסחאות!$B$2,נוסחאות!B7,IF($G$3=נוסחאות!$F$2,נוסחאות!F7,IF($G$3=נוסחאות!$J$2,נוסחאות!J7,0)))</f>
        <v>700 ליטר</v>
      </c>
      <c r="E9" s="78">
        <f>IF($G$3=נוסחאות!$B$2,נוסחאות!C7,IF($G$3=נוסחאות!$F$2,נוסחאות!G7,IF($G$3=נוסחאות!$J$2,נוסחאות!K7,0)))</f>
        <v>8000</v>
      </c>
      <c r="F9" s="201">
        <v>1</v>
      </c>
      <c r="G9" s="73">
        <f t="shared" si="6"/>
        <v>8000</v>
      </c>
      <c r="H9" s="71"/>
      <c r="I9" s="99"/>
      <c r="J9" s="73">
        <f t="shared" si="0"/>
        <v>0</v>
      </c>
      <c r="K9" s="118" t="str">
        <f t="shared" si="1"/>
        <v/>
      </c>
      <c r="L9" s="64"/>
      <c r="M9" s="72"/>
      <c r="N9" s="65" t="s">
        <v>210</v>
      </c>
      <c r="O9" s="120">
        <f t="shared" si="2"/>
        <v>0</v>
      </c>
      <c r="P9" s="73">
        <f t="shared" si="3"/>
        <v>0</v>
      </c>
      <c r="Q9" s="118" t="str">
        <f t="shared" si="4"/>
        <v/>
      </c>
      <c r="R9" s="91"/>
      <c r="T9" s="123">
        <f>IFERROR(O9*'שאלון למילוי הגוף-חובה'!$G$16, "")</f>
        <v>0</v>
      </c>
      <c r="U9" s="155">
        <f t="shared" si="5"/>
        <v>0</v>
      </c>
    </row>
    <row r="10" spans="1:21" ht="37.5">
      <c r="B10" s="202" t="s">
        <v>40</v>
      </c>
      <c r="C10" s="203" t="s">
        <v>2</v>
      </c>
      <c r="D10" s="76" t="str">
        <f>IF($G$3=נוסחאות!$B$2,נוסחאות!B8,IF($G$3=נוסחאות!$F$2,נוסחאות!F8,IF($G$3=נוסחאות!$J$2,נוסחאות!J8,0)))</f>
        <v>-</v>
      </c>
      <c r="E10" s="78">
        <f>IF($G$3=נוסחאות!$B$2,נוסחאות!C8,IF($G$3=נוסחאות!$F$2,נוסחאות!G8,IF($G$3=נוסחאות!$J$2,נוסחאות!K8,0)))</f>
        <v>100</v>
      </c>
      <c r="F10" s="176">
        <v>1</v>
      </c>
      <c r="G10" s="73">
        <f t="shared" si="6"/>
        <v>100</v>
      </c>
      <c r="H10" s="71"/>
      <c r="I10" s="99"/>
      <c r="J10" s="73">
        <f t="shared" si="0"/>
        <v>0</v>
      </c>
      <c r="K10" s="118" t="str">
        <f t="shared" si="1"/>
        <v/>
      </c>
      <c r="L10" s="65"/>
      <c r="M10" s="72"/>
      <c r="N10" s="65" t="s">
        <v>210</v>
      </c>
      <c r="O10" s="120">
        <f t="shared" si="2"/>
        <v>0</v>
      </c>
      <c r="P10" s="73">
        <f t="shared" si="3"/>
        <v>0</v>
      </c>
      <c r="Q10" s="118" t="str">
        <f t="shared" si="4"/>
        <v/>
      </c>
      <c r="R10" s="92"/>
      <c r="T10" s="123">
        <f>IFERROR(O10*'שאלון למילוי הגוף-חובה'!$G$16, "")</f>
        <v>0</v>
      </c>
      <c r="U10" s="155">
        <f t="shared" si="5"/>
        <v>0</v>
      </c>
    </row>
    <row r="11" spans="1:21" ht="37.5">
      <c r="B11" s="202" t="s">
        <v>41</v>
      </c>
      <c r="C11" s="203" t="s">
        <v>2</v>
      </c>
      <c r="D11" s="76" t="str">
        <f>IF($G$3=נוסחאות!$B$2,נוסחאות!B9,IF($G$3=נוסחאות!$F$2,נוסחאות!F9,IF($G$3=נוסחאות!$J$2,נוסחאות!J9,0)))</f>
        <v>-</v>
      </c>
      <c r="E11" s="78">
        <f>IF($G$3=נוסחאות!$B$2,נוסחאות!C9,IF($G$3=נוסחאות!$F$2,נוסחאות!G9,IF($G$3=נוסחאות!$J$2,נוסחאות!K9,0)))</f>
        <v>100</v>
      </c>
      <c r="F11" s="176">
        <v>1</v>
      </c>
      <c r="G11" s="73">
        <f t="shared" si="6"/>
        <v>100</v>
      </c>
      <c r="H11" s="71"/>
      <c r="I11" s="99"/>
      <c r="J11" s="73">
        <f t="shared" si="0"/>
        <v>0</v>
      </c>
      <c r="K11" s="118" t="str">
        <f t="shared" si="1"/>
        <v/>
      </c>
      <c r="L11" s="65"/>
      <c r="M11" s="72"/>
      <c r="N11" s="65" t="s">
        <v>210</v>
      </c>
      <c r="O11" s="120">
        <f t="shared" si="2"/>
        <v>0</v>
      </c>
      <c r="P11" s="73">
        <f t="shared" si="3"/>
        <v>0</v>
      </c>
      <c r="Q11" s="118" t="str">
        <f t="shared" si="4"/>
        <v/>
      </c>
      <c r="R11" s="92"/>
      <c r="T11" s="123">
        <f>IFERROR(O11*'שאלון למילוי הגוף-חובה'!$G$16, "")</f>
        <v>0</v>
      </c>
      <c r="U11" s="155">
        <f>IFERROR(T11*E11, "")</f>
        <v>0</v>
      </c>
    </row>
    <row r="12" spans="1:21" ht="56.25">
      <c r="B12" s="202" t="s">
        <v>42</v>
      </c>
      <c r="C12" s="203" t="s">
        <v>2</v>
      </c>
      <c r="D12" s="76" t="str">
        <f>IF($G$3=נוסחאות!$B$2,נוסחאות!B10,IF($G$3=נוסחאות!$F$2,נוסחאות!F10,IF($G$3=נוסחאות!$J$2,נוסחאות!J10,0)))</f>
        <v>-</v>
      </c>
      <c r="E12" s="78">
        <f>IF($G$3=נוסחאות!$B$2,נוסחאות!C10,IF($G$3=נוסחאות!$F$2,נוסחאות!G10,IF($G$3=נוסחאות!$J$2,נוסחאות!K10,0)))</f>
        <v>2000</v>
      </c>
      <c r="F12" s="176">
        <v>1</v>
      </c>
      <c r="G12" s="73">
        <f t="shared" si="6"/>
        <v>2000</v>
      </c>
      <c r="H12" s="71"/>
      <c r="I12" s="99"/>
      <c r="J12" s="73">
        <f t="shared" si="0"/>
        <v>0</v>
      </c>
      <c r="K12" s="118" t="str">
        <f t="shared" si="1"/>
        <v/>
      </c>
      <c r="L12" s="65"/>
      <c r="M12" s="72"/>
      <c r="N12" s="65" t="s">
        <v>210</v>
      </c>
      <c r="O12" s="120">
        <f t="shared" si="2"/>
        <v>0</v>
      </c>
      <c r="P12" s="73">
        <f t="shared" si="3"/>
        <v>0</v>
      </c>
      <c r="Q12" s="118" t="str">
        <f t="shared" si="4"/>
        <v/>
      </c>
      <c r="R12" s="92"/>
      <c r="T12" s="123">
        <f>IFERROR(O12*'שאלון למילוי הגוף-חובה'!$G$16, "")</f>
        <v>0</v>
      </c>
      <c r="U12" s="155">
        <f t="shared" si="5"/>
        <v>0</v>
      </c>
    </row>
    <row r="13" spans="1:21" ht="37.5">
      <c r="B13" s="202" t="s">
        <v>43</v>
      </c>
      <c r="C13" s="203" t="s">
        <v>2</v>
      </c>
      <c r="D13" s="76" t="str">
        <f>IF($G$3=נוסחאות!$B$2,נוסחאות!B11,IF($G$3=נוסחאות!$F$2,נוסחאות!F11,IF($G$3=נוסחאות!$J$2,נוסחאות!J11,0)))</f>
        <v>-</v>
      </c>
      <c r="E13" s="78">
        <f>IF($G$3=נוסחאות!$B$2,נוסחאות!C11,IF($G$3=נוסחאות!$F$2,נוסחאות!G11,IF($G$3=נוסחאות!$J$2,נוסחאות!K11,0)))</f>
        <v>400</v>
      </c>
      <c r="F13" s="176">
        <v>1</v>
      </c>
      <c r="G13" s="73">
        <f t="shared" si="6"/>
        <v>400</v>
      </c>
      <c r="H13" s="71"/>
      <c r="I13" s="99"/>
      <c r="J13" s="73">
        <f t="shared" si="0"/>
        <v>0</v>
      </c>
      <c r="K13" s="118" t="str">
        <f t="shared" si="1"/>
        <v/>
      </c>
      <c r="L13" s="65"/>
      <c r="M13" s="72"/>
      <c r="N13" s="65" t="s">
        <v>210</v>
      </c>
      <c r="O13" s="120">
        <f t="shared" si="2"/>
        <v>0</v>
      </c>
      <c r="P13" s="73">
        <f t="shared" si="3"/>
        <v>0</v>
      </c>
      <c r="Q13" s="118" t="str">
        <f t="shared" si="4"/>
        <v/>
      </c>
      <c r="R13" s="92"/>
      <c r="T13" s="123">
        <f>IFERROR(O13*'שאלון למילוי הגוף-חובה'!$G$16, "")</f>
        <v>0</v>
      </c>
      <c r="U13" s="155">
        <f t="shared" si="5"/>
        <v>0</v>
      </c>
    </row>
    <row r="14" spans="1:21" ht="37.5">
      <c r="B14" s="202" t="s">
        <v>44</v>
      </c>
      <c r="C14" s="203" t="s">
        <v>1</v>
      </c>
      <c r="D14" s="76" t="str">
        <f>IF($G$3=נוסחאות!$B$2,נוסחאות!B12,IF($G$3=נוסחאות!$F$2,נוסחאות!F12,IF($G$3=נוסחאות!$J$2,נוסחאות!J12,0)))</f>
        <v>שולחן + 8 כסאות</v>
      </c>
      <c r="E14" s="78">
        <f>IF($G$3=נוסחאות!$B$2,נוסחאות!C12,IF($G$3=נוסחאות!$F$2,נוסחאות!G12,IF($G$3=נוסחאות!$J$2,נוסחאות!K12,0)))</f>
        <v>8200</v>
      </c>
      <c r="F14" s="176">
        <v>1</v>
      </c>
      <c r="G14" s="73">
        <f t="shared" si="6"/>
        <v>8200</v>
      </c>
      <c r="H14" s="71"/>
      <c r="I14" s="99"/>
      <c r="J14" s="73">
        <f t="shared" si="0"/>
        <v>0</v>
      </c>
      <c r="K14" s="118" t="str">
        <f t="shared" si="1"/>
        <v/>
      </c>
      <c r="L14" s="65"/>
      <c r="M14" s="72"/>
      <c r="N14" s="65" t="s">
        <v>210</v>
      </c>
      <c r="O14" s="120">
        <f t="shared" si="2"/>
        <v>0</v>
      </c>
      <c r="P14" s="73">
        <f t="shared" si="3"/>
        <v>0</v>
      </c>
      <c r="Q14" s="118" t="str">
        <f t="shared" si="4"/>
        <v/>
      </c>
      <c r="R14" s="92"/>
      <c r="T14" s="123">
        <f>IFERROR(O14*'שאלון למילוי הגוף-חובה'!$G$16, "")</f>
        <v>0</v>
      </c>
      <c r="U14" s="155">
        <f t="shared" si="5"/>
        <v>0</v>
      </c>
    </row>
    <row r="15" spans="1:21" ht="45.75" customHeight="1">
      <c r="B15" s="202" t="s">
        <v>48</v>
      </c>
      <c r="C15" s="203" t="s">
        <v>1</v>
      </c>
      <c r="D15" s="76" t="str">
        <f>IF($G$3=נוסחאות!$B$2,נוסחאות!B13,IF($G$3=נוסחאות!$F$2,נוסחאות!F13,IF($G$3=נוסחאות!$J$2,נוסחאות!J13,0)))</f>
        <v>-</v>
      </c>
      <c r="E15" s="78">
        <f>IF($G$3=נוסחאות!$B$2,נוסחאות!C13,IF($G$3=נוסחאות!$F$2,נוסחאות!G13,IF($G$3=נוסחאות!$J$2,נוסחאות!K13,0)))</f>
        <v>1200</v>
      </c>
      <c r="F15" s="176">
        <v>1</v>
      </c>
      <c r="G15" s="73">
        <f t="shared" si="6"/>
        <v>1200</v>
      </c>
      <c r="H15" s="71"/>
      <c r="I15" s="99"/>
      <c r="J15" s="73">
        <f t="shared" si="0"/>
        <v>0</v>
      </c>
      <c r="K15" s="118" t="str">
        <f t="shared" si="1"/>
        <v/>
      </c>
      <c r="L15" s="65"/>
      <c r="M15" s="72"/>
      <c r="N15" s="65" t="s">
        <v>210</v>
      </c>
      <c r="O15" s="120">
        <f t="shared" si="2"/>
        <v>0</v>
      </c>
      <c r="P15" s="73">
        <f t="shared" si="3"/>
        <v>0</v>
      </c>
      <c r="Q15" s="118" t="str">
        <f>IFERROR(IF(P15=0,"",IF(OR(P15-G15&gt;0,P15-G15&lt;0), (P15-G15)/G15, "")), "")</f>
        <v/>
      </c>
      <c r="R15" s="92"/>
      <c r="T15" s="123">
        <f>IFERROR(O15*'שאלון למילוי הגוף-חובה'!$G$16, "")</f>
        <v>0</v>
      </c>
      <c r="U15" s="155">
        <f t="shared" si="5"/>
        <v>0</v>
      </c>
    </row>
    <row r="16" spans="1:21" ht="18.75">
      <c r="B16" s="279" t="s">
        <v>222</v>
      </c>
      <c r="C16" s="280"/>
      <c r="D16" s="280"/>
      <c r="E16" s="79">
        <f>SUM(E6:E15)</f>
        <v>23800</v>
      </c>
      <c r="F16" s="77"/>
      <c r="G16" s="80">
        <f>SUM(G6:G15)</f>
        <v>23800</v>
      </c>
      <c r="H16" s="71"/>
      <c r="I16" s="70"/>
      <c r="J16" s="79">
        <f>SUM(J6:J15)</f>
        <v>0</v>
      </c>
      <c r="K16" s="114" t="str">
        <f>IF(J16=0,"",IF(OR(J16-G16&gt;0,J16-G16&lt;0), (J16-G16)/G16, ""))</f>
        <v/>
      </c>
      <c r="L16" s="94" t="s">
        <v>222</v>
      </c>
      <c r="M16" s="72"/>
      <c r="N16" s="70"/>
      <c r="O16" s="70"/>
      <c r="P16" s="79">
        <f>SUM(P6:P15)</f>
        <v>0</v>
      </c>
      <c r="Q16" s="114" t="str">
        <f>IFERROR(IF(P16=0,"",IF(OR(P16-G16&gt;0,P16-G16&lt;0), (P16-G16)/G16, "")), "")</f>
        <v/>
      </c>
      <c r="R16" s="94" t="s">
        <v>222</v>
      </c>
      <c r="T16" s="126"/>
      <c r="U16" s="124">
        <f>SUM(U6:U15)</f>
        <v>0</v>
      </c>
    </row>
    <row r="17" spans="2:21" ht="36.75" customHeight="1">
      <c r="B17" s="202" t="s">
        <v>51</v>
      </c>
      <c r="C17" s="203"/>
      <c r="D17" s="76" t="str">
        <f>IF($G$3=נוסחאות!$B$2,נוסחאות!B18,IF($G$3=נוסחאות!$F$2,נוסחאות!F18,IF($G$3=נוסחאות!$J$2,נוסחאות!J18,0)))</f>
        <v>-</v>
      </c>
      <c r="E17" s="78">
        <f>IF($G$3=נוסחאות!$B$2,נוסחאות!C18,IF($G$3=נוסחאות!$F$2,נוסחאות!G18,IF($G$3=נוסחאות!$J$2,נוסחאות!K18,0)))</f>
        <v>300</v>
      </c>
      <c r="F17" s="176">
        <v>1</v>
      </c>
      <c r="G17" s="73">
        <f t="shared" ref="G17:G27" si="7">F17*E17</f>
        <v>300</v>
      </c>
      <c r="H17" s="71"/>
      <c r="I17" s="99"/>
      <c r="J17" s="73">
        <f t="shared" ref="J17:J27" si="8">I17*E17</f>
        <v>0</v>
      </c>
      <c r="K17" s="118" t="str">
        <f t="shared" si="1"/>
        <v/>
      </c>
      <c r="L17" s="65"/>
      <c r="M17" s="72"/>
      <c r="N17" s="65" t="s">
        <v>210</v>
      </c>
      <c r="O17" s="120">
        <f t="shared" si="2"/>
        <v>0</v>
      </c>
      <c r="P17" s="73">
        <f t="shared" ref="P17:P27" si="9">IFERROR(O17*E17, "")</f>
        <v>0</v>
      </c>
      <c r="Q17" s="118" t="str">
        <f t="shared" ref="Q17:Q37" si="10">IFERROR(IF(P17=0,"",IF(OR(P17-G17&gt;0,P17-G17&lt;0), (P17-G17)/G17, "")), "")</f>
        <v/>
      </c>
      <c r="R17" s="92"/>
      <c r="T17" s="123">
        <f>IFERROR(O17*'שאלון למילוי הגוף-חובה'!$G$16, "")</f>
        <v>0</v>
      </c>
      <c r="U17" s="155">
        <f t="shared" si="5"/>
        <v>0</v>
      </c>
    </row>
    <row r="18" spans="2:21" ht="18.75">
      <c r="B18" s="202" t="s">
        <v>52</v>
      </c>
      <c r="C18" s="203"/>
      <c r="D18" s="76" t="str">
        <f>IF($G$3=נוסחאות!$B$2,נוסחאות!B19,IF($G$3=נוסחאות!$F$2,נוסחאות!F19,IF($G$3=נוסחאות!$J$2,נוסחאות!J19,0)))</f>
        <v>-</v>
      </c>
      <c r="E18" s="78">
        <f>IF($G$3=נוסחאות!$B$2,נוסחאות!C19,IF($G$3=נוסחאות!$F$2,נוסחאות!G19,IF($G$3=נוסחאות!$J$2,נוסחאות!K19,0)))</f>
        <v>300</v>
      </c>
      <c r="F18" s="176">
        <v>1</v>
      </c>
      <c r="G18" s="73">
        <f t="shared" si="7"/>
        <v>300</v>
      </c>
      <c r="H18" s="71"/>
      <c r="I18" s="99"/>
      <c r="J18" s="73">
        <f t="shared" si="8"/>
        <v>0</v>
      </c>
      <c r="K18" s="118" t="str">
        <f t="shared" si="1"/>
        <v/>
      </c>
      <c r="L18" s="65"/>
      <c r="M18" s="72"/>
      <c r="N18" s="65" t="s">
        <v>210</v>
      </c>
      <c r="O18" s="120">
        <f t="shared" si="2"/>
        <v>0</v>
      </c>
      <c r="P18" s="73">
        <f t="shared" si="9"/>
        <v>0</v>
      </c>
      <c r="Q18" s="118" t="str">
        <f t="shared" si="10"/>
        <v/>
      </c>
      <c r="R18" s="92"/>
      <c r="T18" s="123">
        <f>IFERROR(O18*'שאלון למילוי הגוף-חובה'!$G$16, "")</f>
        <v>0</v>
      </c>
      <c r="U18" s="155">
        <f t="shared" si="5"/>
        <v>0</v>
      </c>
    </row>
    <row r="19" spans="2:21" ht="18.75">
      <c r="B19" s="202" t="s">
        <v>53</v>
      </c>
      <c r="C19" s="203"/>
      <c r="D19" s="76" t="str">
        <f>IF($G$3=נוסחאות!$B$2,נוסחאות!B20,IF($G$3=נוסחאות!$F$2,נוסחאות!F20,IF($G$3=נוסחאות!$J$2,נוסחאות!J20,0)))</f>
        <v>-</v>
      </c>
      <c r="E19" s="78">
        <f>IF($G$3=נוסחאות!$B$2,נוסחאות!C20,IF($G$3=נוסחאות!$F$2,נוסחאות!G20,IF($G$3=נוסחאות!$J$2,נוסחאות!K20,0)))</f>
        <v>2000</v>
      </c>
      <c r="F19" s="176">
        <v>1</v>
      </c>
      <c r="G19" s="73">
        <f t="shared" si="7"/>
        <v>2000</v>
      </c>
      <c r="H19" s="71"/>
      <c r="I19" s="99"/>
      <c r="J19" s="73">
        <f t="shared" si="8"/>
        <v>0</v>
      </c>
      <c r="K19" s="118" t="str">
        <f t="shared" si="1"/>
        <v/>
      </c>
      <c r="L19" s="65"/>
      <c r="M19" s="72"/>
      <c r="N19" s="65" t="s">
        <v>210</v>
      </c>
      <c r="O19" s="120">
        <f t="shared" si="2"/>
        <v>0</v>
      </c>
      <c r="P19" s="73">
        <f t="shared" si="9"/>
        <v>0</v>
      </c>
      <c r="Q19" s="118" t="str">
        <f t="shared" si="10"/>
        <v/>
      </c>
      <c r="R19" s="92"/>
      <c r="T19" s="123">
        <f>IFERROR(O19*'שאלון למילוי הגוף-חובה'!$G$16, "")</f>
        <v>0</v>
      </c>
      <c r="U19" s="155">
        <f t="shared" si="5"/>
        <v>0</v>
      </c>
    </row>
    <row r="20" spans="2:21" ht="18.75">
      <c r="B20" s="202" t="s">
        <v>128</v>
      </c>
      <c r="C20" s="203"/>
      <c r="D20" s="76" t="str">
        <f>IF($G$3=נוסחאות!$B$2,נוסחאות!B21,IF($G$3=נוסחאות!$F$2,נוסחאות!F21,IF($G$3=נוסחאות!$J$2,נוסחאות!J21,0)))</f>
        <v>42 אינץ'</v>
      </c>
      <c r="E20" s="78">
        <f>IF($G$3=נוסחאות!$B$2,נוסחאות!C21,IF($G$3=נוסחאות!$F$2,נוסחאות!G21,IF($G$3=נוסחאות!$J$2,נוסחאות!K21,0)))</f>
        <v>1900</v>
      </c>
      <c r="F20" s="176">
        <v>1</v>
      </c>
      <c r="G20" s="73">
        <f t="shared" si="7"/>
        <v>1900</v>
      </c>
      <c r="H20" s="71"/>
      <c r="I20" s="99"/>
      <c r="J20" s="73">
        <f t="shared" si="8"/>
        <v>0</v>
      </c>
      <c r="K20" s="118" t="str">
        <f t="shared" si="1"/>
        <v/>
      </c>
      <c r="L20" s="65"/>
      <c r="M20" s="72"/>
      <c r="N20" s="65" t="s">
        <v>210</v>
      </c>
      <c r="O20" s="120">
        <f t="shared" si="2"/>
        <v>0</v>
      </c>
      <c r="P20" s="73">
        <f t="shared" si="9"/>
        <v>0</v>
      </c>
      <c r="Q20" s="118" t="str">
        <f t="shared" si="10"/>
        <v/>
      </c>
      <c r="R20" s="92"/>
      <c r="T20" s="123">
        <f>IFERROR(O20*'שאלון למילוי הגוף-חובה'!$G$16, "")</f>
        <v>0</v>
      </c>
      <c r="U20" s="155">
        <f t="shared" si="5"/>
        <v>0</v>
      </c>
    </row>
    <row r="21" spans="2:21" ht="18.75">
      <c r="B21" s="202" t="s">
        <v>125</v>
      </c>
      <c r="C21" s="203"/>
      <c r="D21" s="76" t="str">
        <f>IF($G$3=נוסחאות!$B$2,נוסחאות!B22,IF($G$3=נוסחאות!$F$2,נוסחאות!F22,IF($G$3=נוסחאות!$J$2,נוסחאות!J22,0)))</f>
        <v xml:space="preserve"> מזגן 1.7 כ"ס</v>
      </c>
      <c r="E21" s="78">
        <f>IF($G$3=נוסחאות!$B$2,נוסחאות!C22,IF($G$3=נוסחאות!$F$2,נוסחאות!G22,IF($G$3=נוסחאות!$J$2,נוסחאות!K22,0)))</f>
        <v>3600</v>
      </c>
      <c r="F21" s="176">
        <v>1</v>
      </c>
      <c r="G21" s="73">
        <f t="shared" si="7"/>
        <v>3600</v>
      </c>
      <c r="H21" s="71"/>
      <c r="I21" s="99"/>
      <c r="J21" s="73">
        <f t="shared" si="8"/>
        <v>0</v>
      </c>
      <c r="K21" s="118" t="str">
        <f t="shared" si="1"/>
        <v/>
      </c>
      <c r="L21" s="65"/>
      <c r="M21" s="72"/>
      <c r="N21" s="65" t="s">
        <v>210</v>
      </c>
      <c r="O21" s="120">
        <f t="shared" si="2"/>
        <v>0</v>
      </c>
      <c r="P21" s="73">
        <f t="shared" si="9"/>
        <v>0</v>
      </c>
      <c r="Q21" s="118" t="str">
        <f t="shared" si="10"/>
        <v/>
      </c>
      <c r="R21" s="92"/>
      <c r="T21" s="123">
        <f>IFERROR(O21*'שאלון למילוי הגוף-חובה'!$G$16, "")</f>
        <v>0</v>
      </c>
      <c r="U21" s="155">
        <f t="shared" si="5"/>
        <v>0</v>
      </c>
    </row>
    <row r="22" spans="2:21" ht="18.75">
      <c r="B22" s="202" t="s">
        <v>54</v>
      </c>
      <c r="C22" s="203"/>
      <c r="D22" s="76" t="str">
        <f>IF($G$3=נוסחאות!$B$2,נוסחאות!B23,IF($G$3=נוסחאות!$F$2,נוסחאות!F23,IF($G$3=נוסחאות!$J$2,נוסחאות!J23,0)))</f>
        <v>-</v>
      </c>
      <c r="E22" s="78">
        <f>IF($G$3=נוסחאות!$B$2,נוסחאות!C23,IF($G$3=נוסחאות!$F$2,נוסחאות!G23,IF($G$3=נוסחאות!$J$2,נוסחאות!K23,0)))</f>
        <v>600</v>
      </c>
      <c r="F22" s="176">
        <v>1</v>
      </c>
      <c r="G22" s="73">
        <f t="shared" si="7"/>
        <v>600</v>
      </c>
      <c r="H22" s="71"/>
      <c r="I22" s="99"/>
      <c r="J22" s="73">
        <f t="shared" si="8"/>
        <v>0</v>
      </c>
      <c r="K22" s="118" t="str">
        <f t="shared" si="1"/>
        <v/>
      </c>
      <c r="L22" s="65"/>
      <c r="M22" s="72"/>
      <c r="N22" s="65" t="s">
        <v>210</v>
      </c>
      <c r="O22" s="120">
        <f t="shared" si="2"/>
        <v>0</v>
      </c>
      <c r="P22" s="73">
        <f t="shared" si="9"/>
        <v>0</v>
      </c>
      <c r="Q22" s="118" t="str">
        <f t="shared" si="10"/>
        <v/>
      </c>
      <c r="R22" s="92"/>
      <c r="T22" s="123">
        <f>IFERROR(O22*'שאלון למילוי הגוף-חובה'!$G$16, "")</f>
        <v>0</v>
      </c>
      <c r="U22" s="155">
        <f t="shared" si="5"/>
        <v>0</v>
      </c>
    </row>
    <row r="23" spans="2:21" ht="36" customHeight="1">
      <c r="B23" s="202" t="s">
        <v>55</v>
      </c>
      <c r="C23" s="203"/>
      <c r="D23" s="76" t="str">
        <f>IF($G$3=נוסחאות!$B$2,נוסחאות!B24,IF($G$3=נוסחאות!$F$2,נוסחאות!F24,IF($G$3=נוסחאות!$J$2,נוסחאות!J24,0)))</f>
        <v>-</v>
      </c>
      <c r="E23" s="78">
        <f>IF($G$3=נוסחאות!$B$2,נוסחאות!C24,IF($G$3=נוסחאות!$F$2,נוסחאות!G24,IF($G$3=נוסחאות!$J$2,נוסחאות!K24,0)))</f>
        <v>4000</v>
      </c>
      <c r="F23" s="176">
        <v>1</v>
      </c>
      <c r="G23" s="73">
        <f t="shared" si="7"/>
        <v>4000</v>
      </c>
      <c r="H23" s="71"/>
      <c r="I23" s="99"/>
      <c r="J23" s="73">
        <f t="shared" si="8"/>
        <v>0</v>
      </c>
      <c r="K23" s="118" t="str">
        <f t="shared" si="1"/>
        <v/>
      </c>
      <c r="L23" s="65"/>
      <c r="M23" s="72"/>
      <c r="N23" s="65" t="s">
        <v>210</v>
      </c>
      <c r="O23" s="120">
        <f t="shared" si="2"/>
        <v>0</v>
      </c>
      <c r="P23" s="73">
        <f t="shared" si="9"/>
        <v>0</v>
      </c>
      <c r="Q23" s="118" t="str">
        <f t="shared" si="10"/>
        <v/>
      </c>
      <c r="R23" s="92"/>
      <c r="T23" s="123">
        <f>IFERROR(O23*'שאלון למילוי הגוף-חובה'!$G$16, "")</f>
        <v>0</v>
      </c>
      <c r="U23" s="155">
        <f t="shared" si="5"/>
        <v>0</v>
      </c>
    </row>
    <row r="24" spans="2:21" ht="18.75">
      <c r="B24" s="202" t="s">
        <v>50</v>
      </c>
      <c r="C24" s="203"/>
      <c r="D24" s="76" t="str">
        <f>IF($G$3=נוסחאות!$B$2,נוסחאות!B25,IF($G$3=נוסחאות!$F$2,נוסחאות!F25,IF($G$3=נוסחאות!$J$2,נוסחאות!J25,0)))</f>
        <v>1+2+3+3</v>
      </c>
      <c r="E24" s="78">
        <f>IF($G$3=נוסחאות!$B$2,נוסחאות!C25,IF($G$3=נוסחאות!$F$2,נוסחאות!G25,IF($G$3=נוסחאות!$J$2,נוסחאות!K25,0)))</f>
        <v>8500</v>
      </c>
      <c r="F24" s="176">
        <v>1</v>
      </c>
      <c r="G24" s="73">
        <f t="shared" si="7"/>
        <v>8500</v>
      </c>
      <c r="H24" s="71"/>
      <c r="I24" s="99"/>
      <c r="J24" s="73">
        <f t="shared" si="8"/>
        <v>0</v>
      </c>
      <c r="K24" s="118" t="str">
        <f t="shared" si="1"/>
        <v/>
      </c>
      <c r="L24" s="65"/>
      <c r="M24" s="72"/>
      <c r="N24" s="65" t="s">
        <v>210</v>
      </c>
      <c r="O24" s="120">
        <f t="shared" si="2"/>
        <v>0</v>
      </c>
      <c r="P24" s="73">
        <f t="shared" si="9"/>
        <v>0</v>
      </c>
      <c r="Q24" s="118" t="str">
        <f t="shared" si="10"/>
        <v/>
      </c>
      <c r="R24" s="92"/>
      <c r="T24" s="123">
        <f>IFERROR(O24*'שאלון למילוי הגוף-חובה'!$G$16, "")</f>
        <v>0</v>
      </c>
      <c r="U24" s="155">
        <f t="shared" si="5"/>
        <v>0</v>
      </c>
    </row>
    <row r="25" spans="2:21" ht="18.75">
      <c r="B25" s="202" t="s">
        <v>58</v>
      </c>
      <c r="C25" s="203"/>
      <c r="D25" s="76" t="str">
        <f>IF($G$3=נוסחאות!$B$2,נוסחאות!B26,IF($G$3=נוסחאות!$F$2,נוסחאות!F26,IF($G$3=נוסחאות!$J$2,נוסחאות!J26,0)))</f>
        <v>-</v>
      </c>
      <c r="E25" s="78">
        <f>IF($G$3=נוסחאות!$B$2,נוסחאות!C26,IF($G$3=נוסחאות!$F$2,נוסחאות!G26,IF($G$3=נוסחאות!$J$2,נוסחאות!K26,0)))</f>
        <v>600</v>
      </c>
      <c r="F25" s="176">
        <v>1</v>
      </c>
      <c r="G25" s="73">
        <f t="shared" si="7"/>
        <v>600</v>
      </c>
      <c r="H25" s="71"/>
      <c r="I25" s="99"/>
      <c r="J25" s="73">
        <f t="shared" si="8"/>
        <v>0</v>
      </c>
      <c r="K25" s="118" t="str">
        <f t="shared" si="1"/>
        <v/>
      </c>
      <c r="L25" s="65"/>
      <c r="M25" s="72"/>
      <c r="N25" s="65" t="s">
        <v>210</v>
      </c>
      <c r="O25" s="120">
        <f t="shared" si="2"/>
        <v>0</v>
      </c>
      <c r="P25" s="73">
        <f t="shared" si="9"/>
        <v>0</v>
      </c>
      <c r="Q25" s="118" t="str">
        <f t="shared" si="10"/>
        <v/>
      </c>
      <c r="R25" s="92"/>
      <c r="T25" s="123">
        <f>IFERROR(O25*'שאלון למילוי הגוף-חובה'!$G$16, "")</f>
        <v>0</v>
      </c>
      <c r="U25" s="155">
        <f t="shared" si="5"/>
        <v>0</v>
      </c>
    </row>
    <row r="26" spans="2:21" ht="18.75">
      <c r="B26" s="202" t="s">
        <v>59</v>
      </c>
      <c r="C26" s="203"/>
      <c r="D26" s="76" t="str">
        <f>IF($G$3=נוסחאות!$B$2,נוסחאות!B27,IF($G$3=נוסחאות!$F$2,נוסחאות!F27,IF($G$3=נוסחאות!$J$2,נוסחאות!J27,0)))</f>
        <v>-</v>
      </c>
      <c r="E26" s="78">
        <f>IF($G$3=נוסחאות!$B$2,נוסחאות!C27,IF($G$3=נוסחאות!$F$2,נוסחאות!G27,IF($G$3=נוסחאות!$J$2,נוסחאות!K27,0)))</f>
        <v>1500</v>
      </c>
      <c r="F26" s="176">
        <v>1</v>
      </c>
      <c r="G26" s="73">
        <f t="shared" si="7"/>
        <v>1500</v>
      </c>
      <c r="H26" s="71"/>
      <c r="I26" s="99"/>
      <c r="J26" s="73">
        <f t="shared" si="8"/>
        <v>0</v>
      </c>
      <c r="K26" s="118" t="str">
        <f t="shared" si="1"/>
        <v/>
      </c>
      <c r="L26" s="65"/>
      <c r="M26" s="72"/>
      <c r="N26" s="65" t="s">
        <v>210</v>
      </c>
      <c r="O26" s="120">
        <f t="shared" si="2"/>
        <v>0</v>
      </c>
      <c r="P26" s="73">
        <f t="shared" si="9"/>
        <v>0</v>
      </c>
      <c r="Q26" s="118" t="str">
        <f t="shared" si="10"/>
        <v/>
      </c>
      <c r="R26" s="92"/>
      <c r="T26" s="123">
        <f>IFERROR(O26*'שאלון למילוי הגוף-חובה'!$G$16, "")</f>
        <v>0</v>
      </c>
      <c r="U26" s="155">
        <f t="shared" si="5"/>
        <v>0</v>
      </c>
    </row>
    <row r="27" spans="2:21" ht="18.75">
      <c r="B27" s="202" t="s">
        <v>60</v>
      </c>
      <c r="C27" s="203"/>
      <c r="D27" s="76" t="str">
        <f>IF($G$3=נוסחאות!$B$2,נוסחאות!B28,IF($G$3=נוסחאות!$F$2,נוסחאות!F28,IF($G$3=נוסחאות!$J$2,נוסחאות!J28,0)))</f>
        <v>-</v>
      </c>
      <c r="E27" s="78">
        <f>IF($G$3=נוסחאות!$B$2,נוסחאות!C28,IF($G$3=נוסחאות!$F$2,נוסחאות!G28,IF($G$3=נוסחאות!$J$2,נוסחאות!K28,0)))</f>
        <v>2500</v>
      </c>
      <c r="F27" s="176">
        <v>1</v>
      </c>
      <c r="G27" s="73">
        <f t="shared" si="7"/>
        <v>2500</v>
      </c>
      <c r="H27" s="71"/>
      <c r="I27" s="99"/>
      <c r="J27" s="73">
        <f t="shared" si="8"/>
        <v>0</v>
      </c>
      <c r="K27" s="118" t="str">
        <f t="shared" si="1"/>
        <v/>
      </c>
      <c r="L27" s="65"/>
      <c r="M27" s="72"/>
      <c r="N27" s="65" t="s">
        <v>210</v>
      </c>
      <c r="O27" s="120">
        <f t="shared" si="2"/>
        <v>0</v>
      </c>
      <c r="P27" s="73">
        <f t="shared" si="9"/>
        <v>0</v>
      </c>
      <c r="Q27" s="118" t="str">
        <f t="shared" si="10"/>
        <v/>
      </c>
      <c r="R27" s="92"/>
      <c r="T27" s="123">
        <f>IFERROR(O27*'שאלון למילוי הגוף-חובה'!$G$16, "")</f>
        <v>0</v>
      </c>
      <c r="U27" s="155">
        <f t="shared" si="5"/>
        <v>0</v>
      </c>
    </row>
    <row r="28" spans="2:21" ht="18.75">
      <c r="B28" s="288" t="s">
        <v>223</v>
      </c>
      <c r="C28" s="289"/>
      <c r="D28" s="290"/>
      <c r="E28" s="79">
        <f>SUM(E17:E27)</f>
        <v>25800</v>
      </c>
      <c r="F28" s="77"/>
      <c r="G28" s="80">
        <f>SUM(G17:G27)</f>
        <v>25800</v>
      </c>
      <c r="H28" s="71"/>
      <c r="I28" s="70"/>
      <c r="J28" s="79">
        <f>SUM(J17:J27)</f>
        <v>0</v>
      </c>
      <c r="K28" s="114" t="str">
        <f t="shared" si="1"/>
        <v/>
      </c>
      <c r="L28" s="94" t="s">
        <v>223</v>
      </c>
      <c r="M28" s="72"/>
      <c r="N28" s="70"/>
      <c r="O28" s="70"/>
      <c r="P28" s="79">
        <f>SUM(P17:P27)</f>
        <v>0</v>
      </c>
      <c r="Q28" s="114" t="str">
        <f t="shared" si="10"/>
        <v/>
      </c>
      <c r="R28" s="112" t="s">
        <v>223</v>
      </c>
      <c r="T28" s="126"/>
      <c r="U28" s="124">
        <f>SUM(U17:U27)</f>
        <v>0</v>
      </c>
    </row>
    <row r="29" spans="2:21" ht="18.75">
      <c r="B29" s="202" t="s">
        <v>62</v>
      </c>
      <c r="C29" s="203"/>
      <c r="D29" s="76" t="str">
        <f>IF($G$3=נוסחאות!$B$2,נוסחאות!B34,IF($G$3=נוסחאות!$F$2,נוסחאות!F34,IF($G$3=נוסחאות!$J$2,נוסחאות!J34,0)))</f>
        <v>-</v>
      </c>
      <c r="E29" s="78">
        <f>IF($G$3=נוסחאות!$B$2,נוסחאות!C34,IF($G$3=נוסחאות!$F$2,נוסחאות!G34,IF($G$3=נוסחאות!$J$2,נוסחאות!K34,0)))</f>
        <v>500</v>
      </c>
      <c r="F29" s="176">
        <v>1</v>
      </c>
      <c r="G29" s="73">
        <f t="shared" ref="G29:G38" si="11">F29*E29</f>
        <v>500</v>
      </c>
      <c r="H29" s="71"/>
      <c r="I29" s="99"/>
      <c r="J29" s="73">
        <f t="shared" ref="J29:J38" si="12">I29*E29</f>
        <v>0</v>
      </c>
      <c r="K29" s="118" t="str">
        <f>IF(J29=0,"",IF(OR(J29-G29&gt;0,J29-G29&lt;0), (J29-G29)/G29, ""))</f>
        <v/>
      </c>
      <c r="L29" s="65"/>
      <c r="M29" s="72"/>
      <c r="N29" s="65" t="s">
        <v>210</v>
      </c>
      <c r="O29" s="120">
        <f t="shared" si="2"/>
        <v>0</v>
      </c>
      <c r="P29" s="73">
        <f t="shared" ref="P29:P38" si="13">IFERROR(O29*E29, "")</f>
        <v>0</v>
      </c>
      <c r="Q29" s="118" t="str">
        <f t="shared" si="10"/>
        <v/>
      </c>
      <c r="R29" s="92"/>
      <c r="T29" s="123">
        <f>IFERROR(O29*'שאלון למילוי הגוף-חובה'!$G$16, "")</f>
        <v>0</v>
      </c>
      <c r="U29" s="155">
        <f t="shared" si="5"/>
        <v>0</v>
      </c>
    </row>
    <row r="30" spans="2:21" ht="18.75">
      <c r="B30" s="202" t="s">
        <v>110</v>
      </c>
      <c r="C30" s="203"/>
      <c r="D30" s="76" t="str">
        <f>IF($G$3=נוסחאות!$B$2,נוסחאות!B35,IF($G$3=נוסחאות!$F$2,נוסחאות!F35,IF($G$3=נוסחאות!$J$2,נוסחאות!J35,0)))</f>
        <v>-</v>
      </c>
      <c r="E30" s="78">
        <f>IF($G$3=נוסחאות!$B$2,נוסחאות!C35,IF($G$3=נוסחאות!$F$2,נוסחאות!G35,IF($G$3=נוסחאות!$J$2,נוסחאות!K35,0)))</f>
        <v>1700</v>
      </c>
      <c r="F30" s="176">
        <v>1</v>
      </c>
      <c r="G30" s="73">
        <f t="shared" si="11"/>
        <v>1700</v>
      </c>
      <c r="H30" s="71"/>
      <c r="I30" s="99"/>
      <c r="J30" s="73">
        <f t="shared" si="12"/>
        <v>0</v>
      </c>
      <c r="K30" s="118" t="str">
        <f t="shared" si="1"/>
        <v/>
      </c>
      <c r="L30" s="65"/>
      <c r="M30" s="72"/>
      <c r="N30" s="65" t="s">
        <v>210</v>
      </c>
      <c r="O30" s="120">
        <f t="shared" si="2"/>
        <v>0</v>
      </c>
      <c r="P30" s="73">
        <f t="shared" si="13"/>
        <v>0</v>
      </c>
      <c r="Q30" s="118" t="str">
        <f t="shared" si="10"/>
        <v/>
      </c>
      <c r="R30" s="92"/>
      <c r="T30" s="123">
        <f>IFERROR(O30*'שאלון למילוי הגוף-חובה'!$G$16, "")</f>
        <v>0</v>
      </c>
      <c r="U30" s="155">
        <f t="shared" si="5"/>
        <v>0</v>
      </c>
    </row>
    <row r="31" spans="2:21" ht="18.75">
      <c r="B31" s="202" t="s">
        <v>63</v>
      </c>
      <c r="C31" s="203"/>
      <c r="D31" s="76" t="str">
        <f>IF($G$3=נוסחאות!$B$2,נוסחאות!B36,IF($G$3=נוסחאות!$F$2,נוסחאות!F36,IF($G$3=נוסחאות!$J$2,נוסחאות!J36,0)))</f>
        <v>-</v>
      </c>
      <c r="E31" s="78">
        <f>IF($G$3=נוסחאות!$B$2,נוסחאות!C36,IF($G$3=נוסחאות!$F$2,נוסחאות!G36,IF($G$3=נוסחאות!$J$2,נוסחאות!K36,0)))</f>
        <v>400</v>
      </c>
      <c r="F31" s="176">
        <v>1</v>
      </c>
      <c r="G31" s="73">
        <f t="shared" si="11"/>
        <v>400</v>
      </c>
      <c r="H31" s="71"/>
      <c r="I31" s="99"/>
      <c r="J31" s="73">
        <f t="shared" si="12"/>
        <v>0</v>
      </c>
      <c r="K31" s="118" t="str">
        <f t="shared" si="1"/>
        <v/>
      </c>
      <c r="L31" s="65"/>
      <c r="M31" s="72"/>
      <c r="N31" s="65" t="s">
        <v>210</v>
      </c>
      <c r="O31" s="120">
        <f t="shared" si="2"/>
        <v>0</v>
      </c>
      <c r="P31" s="73">
        <f t="shared" si="13"/>
        <v>0</v>
      </c>
      <c r="Q31" s="118" t="str">
        <f t="shared" si="10"/>
        <v/>
      </c>
      <c r="R31" s="92"/>
      <c r="T31" s="123">
        <f>IFERROR(O31*'שאלון למילוי הגוף-חובה'!$G$16, "")</f>
        <v>0</v>
      </c>
      <c r="U31" s="155">
        <f t="shared" si="5"/>
        <v>0</v>
      </c>
    </row>
    <row r="32" spans="2:21" ht="18.75">
      <c r="B32" s="202" t="s">
        <v>64</v>
      </c>
      <c r="C32" s="203"/>
      <c r="D32" s="76" t="str">
        <f>IF($G$3=נוסחאות!$B$2,נוסחאות!B37,IF($G$3=נוסחאות!$F$2,נוסחאות!F37,IF($G$3=נוסחאות!$J$2,נוסחאות!J37,0)))</f>
        <v>פתח קדמי, 7 ק"ג</v>
      </c>
      <c r="E32" s="78">
        <f>IF($G$3=נוסחאות!$B$2,נוסחאות!C37,IF($G$3=נוסחאות!$F$2,נוסחאות!G37,IF($G$3=נוסחאות!$J$2,נוסחאות!K37,0)))</f>
        <v>2600</v>
      </c>
      <c r="F32" s="176">
        <v>1</v>
      </c>
      <c r="G32" s="73">
        <f t="shared" si="11"/>
        <v>2600</v>
      </c>
      <c r="H32" s="71"/>
      <c r="I32" s="99"/>
      <c r="J32" s="73">
        <f t="shared" si="12"/>
        <v>0</v>
      </c>
      <c r="K32" s="118" t="str">
        <f t="shared" si="1"/>
        <v/>
      </c>
      <c r="L32" s="65"/>
      <c r="M32" s="72"/>
      <c r="N32" s="65" t="s">
        <v>210</v>
      </c>
      <c r="O32" s="120">
        <f t="shared" si="2"/>
        <v>0</v>
      </c>
      <c r="P32" s="73">
        <f t="shared" si="13"/>
        <v>0</v>
      </c>
      <c r="Q32" s="118" t="str">
        <f t="shared" si="10"/>
        <v/>
      </c>
      <c r="R32" s="92"/>
      <c r="T32" s="123">
        <f>IFERROR(O32*'שאלון למילוי הגוף-חובה'!$G$16, "")</f>
        <v>0</v>
      </c>
      <c r="U32" s="155">
        <f t="shared" si="5"/>
        <v>0</v>
      </c>
    </row>
    <row r="33" spans="2:24" ht="67.5" customHeight="1">
      <c r="B33" s="202" t="s">
        <v>67</v>
      </c>
      <c r="C33" s="203"/>
      <c r="D33" s="76" t="str">
        <f>IF($G$3=נוסחאות!$B$2,נוסחאות!B38,IF($G$3=נוסחאות!$F$2,נוסחאות!F38,IF($G$3=נוסחאות!$J$2,נוסחאות!J38,0)))</f>
        <v>כולל מראות, מחזיקי נייר טואלט, מתלים, פח לשירותים ומברשת, שטיחון אמבטיה ומשטח נגד החלקה</v>
      </c>
      <c r="E33" s="78">
        <f>IF($G$3=נוסחאות!$B$2,נוסחאות!C38,IF($G$3=נוסחאות!$F$2,נוסחאות!G38,IF($G$3=נוסחאות!$J$2,נוסחאות!K38,0)))</f>
        <v>3000</v>
      </c>
      <c r="F33" s="176">
        <v>1</v>
      </c>
      <c r="G33" s="73">
        <f t="shared" si="11"/>
        <v>3000</v>
      </c>
      <c r="H33" s="71"/>
      <c r="I33" s="99"/>
      <c r="J33" s="73">
        <f t="shared" si="12"/>
        <v>0</v>
      </c>
      <c r="K33" s="118" t="str">
        <f t="shared" si="1"/>
        <v/>
      </c>
      <c r="L33" s="65"/>
      <c r="M33" s="72"/>
      <c r="N33" s="65" t="s">
        <v>210</v>
      </c>
      <c r="O33" s="120">
        <f t="shared" si="2"/>
        <v>0</v>
      </c>
      <c r="P33" s="73">
        <f t="shared" si="13"/>
        <v>0</v>
      </c>
      <c r="Q33" s="118" t="str">
        <f t="shared" si="10"/>
        <v/>
      </c>
      <c r="R33" s="92"/>
      <c r="T33" s="123">
        <f>IFERROR(O33*'שאלון למילוי הגוף-חובה'!$G$16, "")</f>
        <v>0</v>
      </c>
      <c r="U33" s="155">
        <f t="shared" si="5"/>
        <v>0</v>
      </c>
    </row>
    <row r="34" spans="2:24" ht="56.25">
      <c r="B34" s="202" t="s">
        <v>69</v>
      </c>
      <c r="C34" s="203"/>
      <c r="D34" s="76" t="str">
        <f>IF($G$3=נוסחאות!$B$2,נוסחאות!B39,IF($G$3=נוסחאות!$F$2,נוסחאות!F39,IF($G$3=נוסחאות!$J$2,נוסחאות!J39,0)))</f>
        <v>-</v>
      </c>
      <c r="E34" s="78">
        <f>IF($G$3=נוסחאות!$B$2,נוסחאות!C39,IF($G$3=נוסחאות!$F$2,נוסחאות!G39,IF($G$3=נוסחאות!$J$2,נוסחאות!K39,0)))</f>
        <v>400</v>
      </c>
      <c r="F34" s="176">
        <v>1</v>
      </c>
      <c r="G34" s="73">
        <f t="shared" si="11"/>
        <v>400</v>
      </c>
      <c r="H34" s="71"/>
      <c r="I34" s="99"/>
      <c r="J34" s="73">
        <f t="shared" si="12"/>
        <v>0</v>
      </c>
      <c r="K34" s="118" t="str">
        <f t="shared" si="1"/>
        <v/>
      </c>
      <c r="L34" s="65"/>
      <c r="M34" s="72"/>
      <c r="N34" s="65" t="s">
        <v>210</v>
      </c>
      <c r="O34" s="120">
        <f t="shared" si="2"/>
        <v>0</v>
      </c>
      <c r="P34" s="73">
        <f t="shared" si="13"/>
        <v>0</v>
      </c>
      <c r="Q34" s="118" t="str">
        <f t="shared" si="10"/>
        <v/>
      </c>
      <c r="R34" s="92"/>
      <c r="T34" s="123">
        <f>IFERROR(O34*'שאלון למילוי הגוף-חובה'!$G$16, "")</f>
        <v>0</v>
      </c>
      <c r="U34" s="155">
        <f t="shared" si="5"/>
        <v>0</v>
      </c>
    </row>
    <row r="35" spans="2:24" ht="37.5">
      <c r="B35" s="202" t="s">
        <v>70</v>
      </c>
      <c r="C35" s="203"/>
      <c r="D35" s="76" t="str">
        <f>IF($G$3=נוסחאות!$B$2,נוסחאות!B40,IF($G$3=נוסחאות!$F$2,נוסחאות!F40,IF($G$3=נוסחאות!$J$2,נוסחאות!J40,0)))</f>
        <v>-</v>
      </c>
      <c r="E35" s="78">
        <f>IF($G$3=נוסחאות!$B$2,נוסחאות!C40,IF($G$3=נוסחאות!$F$2,נוסחאות!G40,IF($G$3=נוסחאות!$J$2,נוסחאות!K40,0)))</f>
        <v>200</v>
      </c>
      <c r="F35" s="176">
        <v>1</v>
      </c>
      <c r="G35" s="73">
        <f t="shared" si="11"/>
        <v>200</v>
      </c>
      <c r="H35" s="71"/>
      <c r="I35" s="99"/>
      <c r="J35" s="73">
        <f t="shared" si="12"/>
        <v>0</v>
      </c>
      <c r="K35" s="118" t="str">
        <f t="shared" si="1"/>
        <v/>
      </c>
      <c r="L35" s="65"/>
      <c r="M35" s="72"/>
      <c r="N35" s="65" t="s">
        <v>210</v>
      </c>
      <c r="O35" s="120">
        <f t="shared" si="2"/>
        <v>0</v>
      </c>
      <c r="P35" s="73">
        <f t="shared" si="13"/>
        <v>0</v>
      </c>
      <c r="Q35" s="118" t="str">
        <f t="shared" si="10"/>
        <v/>
      </c>
      <c r="R35" s="92"/>
      <c r="T35" s="123">
        <f>IFERROR(O35*'שאלון למילוי הגוף-חובה'!$G$16, "")</f>
        <v>0</v>
      </c>
      <c r="U35" s="155">
        <f t="shared" si="5"/>
        <v>0</v>
      </c>
    </row>
    <row r="36" spans="2:24" ht="18.75">
      <c r="B36" s="202" t="s">
        <v>71</v>
      </c>
      <c r="C36" s="203"/>
      <c r="D36" s="76" t="str">
        <f>IF($G$3=נוסחאות!$B$2,נוסחאות!B41,IF($G$3=נוסחאות!$F$2,נוסחאות!F41,IF($G$3=נוסחאות!$J$2,נוסחאות!J41,0)))</f>
        <v>-</v>
      </c>
      <c r="E36" s="78">
        <f>IF($G$3=נוסחאות!$B$2,נוסחאות!C41,IF($G$3=נוסחאות!$F$2,נוסחאות!G41,IF($G$3=נוסחאות!$J$2,נוסחאות!K41,0)))</f>
        <v>200</v>
      </c>
      <c r="F36" s="176">
        <v>1</v>
      </c>
      <c r="G36" s="73">
        <f t="shared" si="11"/>
        <v>200</v>
      </c>
      <c r="H36" s="71"/>
      <c r="I36" s="99"/>
      <c r="J36" s="73">
        <f t="shared" si="12"/>
        <v>0</v>
      </c>
      <c r="K36" s="118" t="str">
        <f t="shared" si="1"/>
        <v/>
      </c>
      <c r="L36" s="65"/>
      <c r="M36" s="72"/>
      <c r="N36" s="65" t="s">
        <v>210</v>
      </c>
      <c r="O36" s="120">
        <f t="shared" si="2"/>
        <v>0</v>
      </c>
      <c r="P36" s="73">
        <f t="shared" si="13"/>
        <v>0</v>
      </c>
      <c r="Q36" s="118" t="str">
        <f t="shared" si="10"/>
        <v/>
      </c>
      <c r="R36" s="92"/>
      <c r="T36" s="123">
        <f>IFERROR(O36*'שאלון למילוי הגוף-חובה'!$G$16, "")</f>
        <v>0</v>
      </c>
      <c r="U36" s="155">
        <f t="shared" si="5"/>
        <v>0</v>
      </c>
    </row>
    <row r="37" spans="2:24" ht="18.75">
      <c r="B37" s="202" t="s">
        <v>72</v>
      </c>
      <c r="C37" s="203"/>
      <c r="D37" s="76" t="str">
        <f>IF($G$3=נוסחאות!$B$2,נוסחאות!B42,IF($G$3=נוסחאות!$F$2,נוסחאות!F42,IF($G$3=נוסחאות!$J$2,נוסחאות!J42,0)))</f>
        <v>-</v>
      </c>
      <c r="E37" s="78">
        <f>IF($G$3=נוסחאות!$B$2,נוסחאות!C42,IF($G$3=נוסחאות!$F$2,נוסחאות!G42,IF($G$3=נוסחאות!$J$2,נוסחאות!K42,0)))</f>
        <v>100</v>
      </c>
      <c r="F37" s="176">
        <v>1</v>
      </c>
      <c r="G37" s="73">
        <f t="shared" si="11"/>
        <v>100</v>
      </c>
      <c r="H37" s="71"/>
      <c r="I37" s="99"/>
      <c r="J37" s="73">
        <f t="shared" si="12"/>
        <v>0</v>
      </c>
      <c r="K37" s="118" t="str">
        <f>IF(J37=0,"",IF(OR(J37-G37&gt;0,J37-G37&lt;0), (J37-G37)/G37, ""))</f>
        <v/>
      </c>
      <c r="L37" s="65"/>
      <c r="M37" s="72"/>
      <c r="N37" s="65" t="s">
        <v>210</v>
      </c>
      <c r="O37" s="120">
        <f t="shared" si="2"/>
        <v>0</v>
      </c>
      <c r="P37" s="73">
        <f t="shared" si="13"/>
        <v>0</v>
      </c>
      <c r="Q37" s="118" t="str">
        <f t="shared" si="10"/>
        <v/>
      </c>
      <c r="R37" s="92"/>
      <c r="T37" s="123">
        <f>IFERROR(O37*'שאלון למילוי הגוף-חובה'!$G$16, "")</f>
        <v>0</v>
      </c>
      <c r="U37" s="155">
        <f t="shared" si="5"/>
        <v>0</v>
      </c>
    </row>
    <row r="38" spans="2:24" ht="37.5">
      <c r="B38" s="202" t="s">
        <v>73</v>
      </c>
      <c r="C38" s="203"/>
      <c r="D38" s="76" t="str">
        <f>IF($G$3=נוסחאות!$B$2,נוסחאות!B43,IF($G$3=נוסחאות!$F$2,נוסחאות!F43,IF($G$3=נוסחאות!$J$2,נוסחאות!J43,0)))</f>
        <v>-</v>
      </c>
      <c r="E38" s="78">
        <f>IF($G$3=נוסחאות!$B$2,נוסחאות!C43,IF($G$3=נוסחאות!$F$2,נוסחאות!G43,IF($G$3=נוסחאות!$J$2,נוסחאות!K43,0)))</f>
        <v>1000</v>
      </c>
      <c r="F38" s="176">
        <v>1</v>
      </c>
      <c r="G38" s="73">
        <f t="shared" si="11"/>
        <v>1000</v>
      </c>
      <c r="H38" s="71"/>
      <c r="I38" s="99"/>
      <c r="J38" s="73">
        <f t="shared" si="12"/>
        <v>0</v>
      </c>
      <c r="K38" s="118" t="str">
        <f>IF(J38=0,"",IF(OR(J38-G38&gt;0,J38-G38&lt;0), (J38-G38)/G38, ""))</f>
        <v/>
      </c>
      <c r="L38" s="65"/>
      <c r="M38" s="72"/>
      <c r="N38" s="65" t="s">
        <v>210</v>
      </c>
      <c r="O38" s="120">
        <f t="shared" si="2"/>
        <v>0</v>
      </c>
      <c r="P38" s="73">
        <f t="shared" si="13"/>
        <v>0</v>
      </c>
      <c r="Q38" s="118" t="str">
        <f>IFERROR(IF(P38=0,"",IF(OR(P38-G38&gt;0,P38-G38&lt;0), (P38-G38)/G38, "")), "")</f>
        <v/>
      </c>
      <c r="R38" s="92"/>
      <c r="T38" s="123">
        <f>IFERROR(O38*'שאלון למילוי הגוף-חובה'!$G$16, "")</f>
        <v>0</v>
      </c>
      <c r="U38" s="155">
        <f>IFERROR(T38*E38, "")</f>
        <v>0</v>
      </c>
    </row>
    <row r="39" spans="2:24" ht="18.75">
      <c r="B39" s="279" t="s">
        <v>224</v>
      </c>
      <c r="C39" s="280"/>
      <c r="D39" s="280"/>
      <c r="E39" s="79">
        <f>SUM(E29:E38)</f>
        <v>10100</v>
      </c>
      <c r="F39" s="77"/>
      <c r="G39" s="80">
        <f>SUM(G29:G38)</f>
        <v>10100</v>
      </c>
      <c r="H39" s="133"/>
      <c r="I39" s="204"/>
      <c r="J39" s="79">
        <f>SUM(J29:J38)</f>
        <v>0</v>
      </c>
      <c r="K39" s="114" t="str">
        <f>IF(J39=0,"",IF(OR(J39-G39&gt;0,J39-G39&lt;0), (J39-G39)/G39, ""))</f>
        <v/>
      </c>
      <c r="L39" s="205" t="s">
        <v>224</v>
      </c>
      <c r="M39" s="206"/>
      <c r="N39" s="204"/>
      <c r="O39" s="204"/>
      <c r="P39" s="79">
        <f>SUM(P29:P38)</f>
        <v>0</v>
      </c>
      <c r="Q39" s="114" t="str">
        <f>IFERROR(IF(P39=0,"",IF(OR(P39-G39&gt;0,P39-G39&lt;0), (P39-G39)/G39, "")), "")</f>
        <v/>
      </c>
      <c r="R39" s="207" t="s">
        <v>224</v>
      </c>
      <c r="S39" s="208"/>
      <c r="T39" s="126"/>
      <c r="U39" s="124">
        <f>SUM(U29:U38)</f>
        <v>0</v>
      </c>
    </row>
    <row r="40" spans="2:24" s="71" customFormat="1" ht="19.5" thickBot="1">
      <c r="B40" s="272" t="s">
        <v>160</v>
      </c>
      <c r="C40" s="273"/>
      <c r="D40" s="273"/>
      <c r="E40" s="93">
        <f>E39+E28+E16</f>
        <v>59700</v>
      </c>
      <c r="F40" s="113"/>
      <c r="G40" s="93">
        <f>G39+G28+G16</f>
        <v>59700</v>
      </c>
      <c r="H40" s="146"/>
      <c r="I40" s="209"/>
      <c r="J40" s="93">
        <f>J39+J28+J16</f>
        <v>0</v>
      </c>
      <c r="K40" s="115" t="str">
        <f>IF(J40=0,"",IF(OR(J40-G40&gt;0,J40-G40&lt;0), (J40-G40)/G40, ""))</f>
        <v/>
      </c>
      <c r="L40" s="210" t="s">
        <v>255</v>
      </c>
      <c r="M40" s="146"/>
      <c r="N40" s="209"/>
      <c r="O40" s="209"/>
      <c r="P40" s="93">
        <f>P39+P28+P16</f>
        <v>0</v>
      </c>
      <c r="Q40" s="115" t="str">
        <f>IF(P40=0,"",IF(OR(P40-G40&gt;0,P40-G40&lt;0), (P40-G40)/G40, ""))</f>
        <v/>
      </c>
      <c r="R40" s="210" t="s">
        <v>255</v>
      </c>
      <c r="S40" s="206"/>
      <c r="T40" s="127"/>
      <c r="U40" s="125">
        <f>U39+U28+U16</f>
        <v>0</v>
      </c>
      <c r="V40" s="72"/>
      <c r="W40" s="72"/>
      <c r="X40" s="72"/>
    </row>
    <row r="41" spans="2:24" s="71" customFormat="1">
      <c r="J41" s="72"/>
      <c r="L41" s="72"/>
      <c r="M41" s="72"/>
      <c r="N41" s="72"/>
      <c r="P41" s="72"/>
      <c r="R41" s="72"/>
      <c r="S41" s="72"/>
      <c r="T41" s="72"/>
      <c r="U41" s="72"/>
      <c r="V41" s="72"/>
      <c r="W41" s="72"/>
      <c r="X41" s="72"/>
    </row>
    <row r="42" spans="2:24" s="71" customFormat="1">
      <c r="J42" s="72"/>
      <c r="L42" s="72"/>
      <c r="M42" s="72"/>
      <c r="N42" s="72"/>
      <c r="P42" s="72"/>
      <c r="R42" s="72"/>
      <c r="S42" s="72"/>
      <c r="T42" s="72"/>
      <c r="U42" s="72"/>
      <c r="V42" s="72"/>
      <c r="W42" s="72"/>
      <c r="X42" s="72"/>
    </row>
    <row r="43" spans="2:24" s="71" customFormat="1">
      <c r="J43" s="72"/>
      <c r="L43" s="72"/>
      <c r="M43" s="72"/>
      <c r="N43" s="72"/>
      <c r="P43" s="72"/>
      <c r="R43" s="72"/>
      <c r="S43" s="72"/>
      <c r="T43" s="72"/>
      <c r="U43" s="72"/>
      <c r="V43" s="72"/>
      <c r="W43" s="72"/>
      <c r="X43" s="72"/>
    </row>
    <row r="44" spans="2:24" s="71" customFormat="1">
      <c r="J44" s="72"/>
      <c r="L44" s="72"/>
      <c r="M44" s="72"/>
      <c r="N44" s="72"/>
      <c r="P44" s="72"/>
      <c r="R44" s="72"/>
      <c r="S44" s="72"/>
      <c r="T44" s="72"/>
      <c r="U44" s="72"/>
      <c r="V44" s="72"/>
      <c r="W44" s="72"/>
      <c r="X44" s="72"/>
    </row>
    <row r="45" spans="2:24" s="71" customFormat="1">
      <c r="J45" s="72"/>
      <c r="L45" s="72"/>
      <c r="M45" s="72"/>
      <c r="N45" s="72"/>
      <c r="P45" s="72"/>
      <c r="R45" s="72"/>
      <c r="S45" s="72"/>
      <c r="T45" s="72"/>
      <c r="U45" s="72"/>
      <c r="V45" s="72"/>
      <c r="W45" s="72"/>
      <c r="X45" s="72"/>
    </row>
    <row r="46" spans="2:24" s="71" customFormat="1">
      <c r="J46" s="72"/>
      <c r="L46" s="72"/>
      <c r="M46" s="72"/>
      <c r="N46" s="72"/>
      <c r="P46" s="72"/>
      <c r="R46" s="72"/>
      <c r="S46" s="72"/>
      <c r="T46" s="72"/>
      <c r="U46" s="72"/>
      <c r="V46" s="72"/>
      <c r="W46" s="72"/>
      <c r="X46" s="72"/>
    </row>
    <row r="47" spans="2:24" s="71" customFormat="1">
      <c r="J47" s="72"/>
      <c r="L47" s="72"/>
      <c r="M47" s="72"/>
      <c r="N47" s="72"/>
      <c r="P47" s="72"/>
      <c r="R47" s="72"/>
      <c r="S47" s="72"/>
      <c r="T47" s="72"/>
      <c r="U47" s="72"/>
      <c r="V47" s="72"/>
      <c r="W47" s="72"/>
      <c r="X47" s="72"/>
    </row>
    <row r="48" spans="2:24" s="71" customFormat="1">
      <c r="J48" s="72"/>
      <c r="L48" s="72"/>
      <c r="M48" s="72"/>
      <c r="N48" s="72"/>
      <c r="P48" s="72"/>
      <c r="R48" s="72"/>
      <c r="S48" s="72"/>
      <c r="T48" s="72"/>
      <c r="U48" s="72"/>
      <c r="V48" s="72"/>
      <c r="W48" s="72"/>
      <c r="X48" s="72"/>
    </row>
    <row r="49" spans="10:24" s="71" customFormat="1">
      <c r="J49" s="72"/>
      <c r="L49" s="72"/>
      <c r="M49" s="72"/>
      <c r="N49" s="72"/>
      <c r="P49" s="72"/>
      <c r="R49" s="72"/>
      <c r="S49" s="72"/>
      <c r="T49" s="72"/>
      <c r="U49" s="72"/>
      <c r="V49" s="72"/>
      <c r="W49" s="72"/>
      <c r="X49" s="72"/>
    </row>
    <row r="50" spans="10:24" s="71" customFormat="1">
      <c r="J50" s="72"/>
      <c r="L50" s="72"/>
      <c r="M50" s="72"/>
      <c r="N50" s="72"/>
      <c r="P50" s="72"/>
      <c r="R50" s="72"/>
      <c r="S50" s="72"/>
      <c r="T50" s="72"/>
      <c r="U50" s="72"/>
      <c r="V50" s="72"/>
      <c r="W50" s="72"/>
      <c r="X50" s="72"/>
    </row>
    <row r="51" spans="10:24" s="71" customFormat="1">
      <c r="J51" s="72"/>
      <c r="L51" s="72"/>
      <c r="M51" s="72"/>
      <c r="N51" s="72"/>
      <c r="P51" s="72"/>
      <c r="R51" s="72"/>
      <c r="S51" s="72"/>
      <c r="T51" s="72"/>
      <c r="U51" s="72"/>
      <c r="V51" s="72"/>
      <c r="W51" s="72"/>
      <c r="X51" s="72"/>
    </row>
    <row r="52" spans="10:24" s="71" customFormat="1">
      <c r="J52" s="72"/>
      <c r="L52" s="72"/>
      <c r="M52" s="72"/>
      <c r="N52" s="72"/>
      <c r="P52" s="72"/>
      <c r="R52" s="72"/>
      <c r="S52" s="72"/>
      <c r="T52" s="72"/>
      <c r="U52" s="72"/>
      <c r="V52" s="72"/>
      <c r="W52" s="72"/>
      <c r="X52" s="72"/>
    </row>
    <row r="53" spans="10:24" s="71" customFormat="1">
      <c r="J53" s="72"/>
      <c r="L53" s="72"/>
      <c r="M53" s="72"/>
      <c r="N53" s="72"/>
      <c r="P53" s="72"/>
      <c r="R53" s="72"/>
      <c r="S53" s="72"/>
      <c r="T53" s="72"/>
      <c r="U53" s="72"/>
      <c r="V53" s="72"/>
      <c r="W53" s="72"/>
      <c r="X53" s="72"/>
    </row>
    <row r="54" spans="10:24" s="71" customFormat="1">
      <c r="J54" s="72"/>
      <c r="L54" s="72"/>
      <c r="M54" s="72"/>
      <c r="N54" s="72"/>
      <c r="P54" s="72"/>
      <c r="R54" s="72"/>
      <c r="S54" s="72"/>
      <c r="T54" s="72"/>
      <c r="U54" s="72"/>
      <c r="V54" s="72"/>
      <c r="W54" s="72"/>
      <c r="X54" s="72"/>
    </row>
    <row r="55" spans="10:24" s="71" customFormat="1">
      <c r="J55" s="72"/>
      <c r="L55" s="72"/>
      <c r="M55" s="72"/>
      <c r="N55" s="72"/>
      <c r="P55" s="72"/>
      <c r="R55" s="72"/>
      <c r="S55" s="72"/>
      <c r="T55" s="72"/>
      <c r="U55" s="72"/>
      <c r="V55" s="72"/>
      <c r="W55" s="72"/>
      <c r="X55" s="72"/>
    </row>
    <row r="56" spans="10:24" s="71" customFormat="1">
      <c r="J56" s="72"/>
      <c r="L56" s="72"/>
      <c r="M56" s="72"/>
      <c r="N56" s="72"/>
      <c r="P56" s="72"/>
      <c r="R56" s="72"/>
      <c r="S56" s="72"/>
      <c r="T56" s="72"/>
      <c r="U56" s="72"/>
      <c r="V56" s="72"/>
      <c r="W56" s="72"/>
      <c r="X56" s="72"/>
    </row>
    <row r="57" spans="10:24" s="71" customFormat="1">
      <c r="J57" s="72"/>
      <c r="L57" s="72"/>
      <c r="M57" s="72"/>
      <c r="N57" s="72"/>
      <c r="P57" s="72"/>
      <c r="R57" s="72"/>
      <c r="S57" s="72"/>
      <c r="T57" s="72"/>
      <c r="U57" s="72"/>
      <c r="V57" s="72"/>
      <c r="W57" s="72"/>
      <c r="X57" s="72"/>
    </row>
    <row r="58" spans="10:24" s="71" customFormat="1">
      <c r="J58" s="72"/>
      <c r="L58" s="72"/>
      <c r="M58" s="72"/>
      <c r="N58" s="72"/>
      <c r="P58" s="72"/>
      <c r="R58" s="72"/>
      <c r="S58" s="72"/>
      <c r="T58" s="72"/>
      <c r="U58" s="72"/>
      <c r="V58" s="72"/>
      <c r="W58" s="72"/>
      <c r="X58" s="72"/>
    </row>
    <row r="59" spans="10:24" s="71" customFormat="1">
      <c r="J59" s="72"/>
      <c r="L59" s="72"/>
      <c r="M59" s="72"/>
      <c r="N59" s="72"/>
      <c r="P59" s="72"/>
      <c r="R59" s="72"/>
      <c r="S59" s="72"/>
      <c r="T59" s="72"/>
      <c r="U59" s="72"/>
      <c r="V59" s="72"/>
      <c r="W59" s="72"/>
      <c r="X59" s="72"/>
    </row>
    <row r="60" spans="10:24" s="71" customFormat="1">
      <c r="J60" s="72"/>
      <c r="L60" s="72"/>
      <c r="M60" s="72"/>
      <c r="N60" s="72"/>
      <c r="P60" s="72"/>
      <c r="R60" s="72"/>
      <c r="S60" s="72"/>
      <c r="T60" s="72"/>
      <c r="U60" s="72"/>
      <c r="V60" s="72"/>
      <c r="W60" s="72"/>
      <c r="X60" s="72"/>
    </row>
    <row r="61" spans="10:24" s="71" customFormat="1">
      <c r="J61" s="72"/>
      <c r="L61" s="72"/>
      <c r="M61" s="72"/>
      <c r="N61" s="72"/>
      <c r="P61" s="72"/>
      <c r="R61" s="72"/>
      <c r="S61" s="72"/>
      <c r="T61" s="72"/>
      <c r="U61" s="72"/>
      <c r="V61" s="72"/>
      <c r="W61" s="72"/>
      <c r="X61" s="72"/>
    </row>
    <row r="62" spans="10:24" s="71" customFormat="1">
      <c r="J62" s="72"/>
      <c r="L62" s="72"/>
      <c r="M62" s="72"/>
      <c r="N62" s="72"/>
      <c r="P62" s="72"/>
      <c r="R62" s="72"/>
      <c r="S62" s="72"/>
      <c r="T62" s="72"/>
      <c r="U62" s="72"/>
      <c r="V62" s="72"/>
      <c r="W62" s="72"/>
      <c r="X62" s="72"/>
    </row>
    <row r="63" spans="10:24" s="71" customFormat="1">
      <c r="J63" s="72"/>
      <c r="L63" s="72"/>
      <c r="M63" s="72"/>
      <c r="N63" s="72"/>
      <c r="P63" s="72"/>
      <c r="R63" s="72"/>
      <c r="S63" s="72"/>
      <c r="T63" s="72"/>
      <c r="U63" s="72"/>
      <c r="V63" s="72"/>
      <c r="W63" s="72"/>
      <c r="X63" s="72"/>
    </row>
    <row r="64" spans="10:24" s="71" customFormat="1">
      <c r="J64" s="72"/>
      <c r="L64" s="72"/>
      <c r="M64" s="72"/>
      <c r="N64" s="72"/>
      <c r="P64" s="72"/>
      <c r="R64" s="72"/>
      <c r="S64" s="72"/>
      <c r="T64" s="72"/>
      <c r="U64" s="72"/>
      <c r="V64" s="72"/>
      <c r="W64" s="72"/>
      <c r="X64" s="72"/>
    </row>
    <row r="65" spans="10:24" s="71" customFormat="1">
      <c r="J65" s="72"/>
      <c r="L65" s="72"/>
      <c r="M65" s="72"/>
      <c r="N65" s="72"/>
      <c r="P65" s="72"/>
      <c r="R65" s="72"/>
      <c r="S65" s="72"/>
      <c r="T65" s="72"/>
      <c r="U65" s="72"/>
      <c r="V65" s="72"/>
      <c r="W65" s="72"/>
      <c r="X65" s="72"/>
    </row>
    <row r="66" spans="10:24" s="71" customFormat="1">
      <c r="J66" s="72"/>
      <c r="L66" s="72"/>
      <c r="M66" s="72"/>
      <c r="N66" s="72"/>
      <c r="P66" s="72"/>
      <c r="R66" s="72"/>
      <c r="S66" s="72"/>
      <c r="T66" s="72"/>
      <c r="U66" s="72"/>
      <c r="V66" s="72"/>
      <c r="W66" s="72"/>
      <c r="X66" s="72"/>
    </row>
    <row r="67" spans="10:24" s="71" customFormat="1">
      <c r="J67" s="72"/>
      <c r="L67" s="72"/>
      <c r="M67" s="72"/>
      <c r="N67" s="72"/>
      <c r="P67" s="72"/>
      <c r="R67" s="72"/>
      <c r="S67" s="72"/>
      <c r="T67" s="72"/>
      <c r="U67" s="72"/>
      <c r="V67" s="72"/>
      <c r="W67" s="72"/>
      <c r="X67" s="72"/>
    </row>
    <row r="68" spans="10:24" s="71" customFormat="1">
      <c r="J68" s="72"/>
      <c r="L68" s="72"/>
      <c r="M68" s="72"/>
      <c r="N68" s="72"/>
      <c r="P68" s="72"/>
      <c r="R68" s="72"/>
      <c r="S68" s="72"/>
      <c r="T68" s="72"/>
      <c r="U68" s="72"/>
      <c r="V68" s="72"/>
      <c r="W68" s="72"/>
      <c r="X68" s="72"/>
    </row>
    <row r="69" spans="10:24" s="71" customFormat="1">
      <c r="J69" s="72"/>
      <c r="L69" s="72"/>
      <c r="M69" s="72"/>
      <c r="N69" s="72"/>
      <c r="P69" s="72"/>
      <c r="R69" s="72"/>
      <c r="S69" s="72"/>
      <c r="T69" s="72"/>
      <c r="U69" s="72"/>
      <c r="V69" s="72"/>
      <c r="W69" s="72"/>
      <c r="X69" s="72"/>
    </row>
    <row r="70" spans="10:24" s="71" customFormat="1">
      <c r="J70" s="72"/>
      <c r="L70" s="72"/>
      <c r="M70" s="72"/>
      <c r="N70" s="72"/>
      <c r="P70" s="72"/>
      <c r="R70" s="72"/>
      <c r="S70" s="72"/>
      <c r="T70" s="72"/>
      <c r="U70" s="72"/>
      <c r="V70" s="72"/>
      <c r="W70" s="72"/>
      <c r="X70" s="72"/>
    </row>
    <row r="71" spans="10:24" s="71" customFormat="1">
      <c r="J71" s="72"/>
      <c r="L71" s="72"/>
      <c r="M71" s="72"/>
      <c r="N71" s="72"/>
      <c r="P71" s="72"/>
      <c r="R71" s="72"/>
      <c r="S71" s="72"/>
      <c r="T71" s="72"/>
      <c r="U71" s="72"/>
      <c r="V71" s="72"/>
      <c r="W71" s="72"/>
      <c r="X71" s="72"/>
    </row>
    <row r="72" spans="10:24" s="71" customFormat="1">
      <c r="J72" s="72"/>
      <c r="L72" s="72"/>
      <c r="M72" s="72"/>
      <c r="N72" s="72"/>
      <c r="P72" s="72"/>
      <c r="R72" s="72"/>
      <c r="S72" s="72"/>
      <c r="T72" s="72"/>
      <c r="U72" s="72"/>
      <c r="V72" s="72"/>
      <c r="W72" s="72"/>
      <c r="X72" s="72"/>
    </row>
    <row r="73" spans="10:24" s="71" customFormat="1">
      <c r="J73" s="72"/>
      <c r="L73" s="72"/>
      <c r="M73" s="72"/>
      <c r="N73" s="72"/>
      <c r="P73" s="72"/>
      <c r="R73" s="72"/>
      <c r="S73" s="72"/>
      <c r="T73" s="72"/>
      <c r="U73" s="72"/>
      <c r="V73" s="72"/>
      <c r="W73" s="72"/>
      <c r="X73" s="72"/>
    </row>
    <row r="74" spans="10:24" s="71" customFormat="1">
      <c r="J74" s="72"/>
      <c r="L74" s="72"/>
      <c r="M74" s="72"/>
      <c r="N74" s="72"/>
      <c r="P74" s="72"/>
      <c r="R74" s="72"/>
      <c r="S74" s="72"/>
      <c r="T74" s="72"/>
      <c r="U74" s="72"/>
      <c r="V74" s="72"/>
      <c r="W74" s="72"/>
      <c r="X74" s="72"/>
    </row>
    <row r="75" spans="10:24" s="71" customFormat="1">
      <c r="J75" s="72"/>
      <c r="L75" s="72"/>
      <c r="M75" s="72"/>
      <c r="N75" s="72"/>
      <c r="P75" s="72"/>
      <c r="R75" s="72"/>
      <c r="S75" s="72"/>
      <c r="T75" s="72"/>
      <c r="U75" s="72"/>
      <c r="V75" s="72"/>
      <c r="W75" s="72"/>
      <c r="X75" s="72"/>
    </row>
    <row r="76" spans="10:24" s="71" customFormat="1">
      <c r="J76" s="72"/>
      <c r="L76" s="72"/>
      <c r="M76" s="72"/>
      <c r="N76" s="72"/>
      <c r="P76" s="72"/>
      <c r="R76" s="72"/>
      <c r="S76" s="72"/>
      <c r="T76" s="72"/>
      <c r="U76" s="72"/>
      <c r="V76" s="72"/>
      <c r="W76" s="72"/>
      <c r="X76" s="72"/>
    </row>
    <row r="77" spans="10:24" s="71" customFormat="1">
      <c r="J77" s="72"/>
      <c r="L77" s="72"/>
      <c r="M77" s="72"/>
      <c r="N77" s="72"/>
      <c r="P77" s="72"/>
      <c r="R77" s="72"/>
      <c r="S77" s="72"/>
      <c r="T77" s="72"/>
      <c r="U77" s="72"/>
      <c r="V77" s="72"/>
      <c r="W77" s="72"/>
      <c r="X77" s="72"/>
    </row>
    <row r="78" spans="10:24" s="71" customFormat="1">
      <c r="J78" s="72"/>
      <c r="L78" s="72"/>
      <c r="M78" s="72"/>
      <c r="N78" s="72"/>
      <c r="P78" s="72"/>
      <c r="R78" s="72"/>
      <c r="S78" s="72"/>
      <c r="T78" s="72"/>
      <c r="U78" s="72"/>
      <c r="V78" s="72"/>
      <c r="W78" s="72"/>
      <c r="X78" s="72"/>
    </row>
    <row r="79" spans="10:24" s="71" customFormat="1">
      <c r="J79" s="72"/>
      <c r="L79" s="72"/>
      <c r="M79" s="72"/>
      <c r="N79" s="72"/>
      <c r="P79" s="72"/>
      <c r="R79" s="72"/>
      <c r="S79" s="72"/>
      <c r="T79" s="72"/>
      <c r="U79" s="72"/>
      <c r="V79" s="72"/>
      <c r="W79" s="72"/>
      <c r="X79" s="72"/>
    </row>
  </sheetData>
  <sheetProtection algorithmName="SHA-512" hashValue="ze3yczdJ4lvlbFMDoAWSgzzeh64cbA4zDiOCAxghQR6hYB8nr+mPJlph9EtQq4/rUEFqpx5XVVZs8VVgNNSQ5Q==" saltValue="UWDdJU3ZSN8wlIUvta9qTA==" spinCount="100000" sheet="1" objects="1" scenarios="1" formatCells="0" formatColumns="0" formatRows="0"/>
  <mergeCells count="9">
    <mergeCell ref="N4:R4"/>
    <mergeCell ref="T4:U4"/>
    <mergeCell ref="B16:D16"/>
    <mergeCell ref="B28:D28"/>
    <mergeCell ref="B39:D39"/>
    <mergeCell ref="B40:D40"/>
    <mergeCell ref="G3:H3"/>
    <mergeCell ref="B4:G4"/>
    <mergeCell ref="I4:L4"/>
  </mergeCells>
  <conditionalFormatting sqref="K6:K15">
    <cfRule type="cellIs" dxfId="61" priority="13" operator="lessThan">
      <formula>0</formula>
    </cfRule>
    <cfRule type="cellIs" dxfId="60" priority="14" operator="greaterThan">
      <formula>0.01</formula>
    </cfRule>
  </conditionalFormatting>
  <conditionalFormatting sqref="Q6">
    <cfRule type="cellIs" dxfId="59" priority="11" operator="lessThan">
      <formula>0</formula>
    </cfRule>
    <cfRule type="cellIs" dxfId="58" priority="12" operator="greaterThan">
      <formula>0.01</formula>
    </cfRule>
  </conditionalFormatting>
  <conditionalFormatting sqref="K17:K27">
    <cfRule type="cellIs" dxfId="57" priority="9" operator="lessThan">
      <formula>0</formula>
    </cfRule>
    <cfRule type="cellIs" dxfId="56" priority="10" operator="greaterThan">
      <formula>0.01</formula>
    </cfRule>
  </conditionalFormatting>
  <conditionalFormatting sqref="K29:K38">
    <cfRule type="cellIs" dxfId="55" priority="7" operator="lessThan">
      <formula>0</formula>
    </cfRule>
    <cfRule type="cellIs" dxfId="54" priority="8" operator="greaterThan">
      <formula>0.01</formula>
    </cfRule>
  </conditionalFormatting>
  <conditionalFormatting sqref="Q7:Q15">
    <cfRule type="cellIs" dxfId="53" priority="5" operator="lessThan">
      <formula>0</formula>
    </cfRule>
    <cfRule type="cellIs" dxfId="52" priority="6" operator="greaterThan">
      <formula>0.01</formula>
    </cfRule>
  </conditionalFormatting>
  <conditionalFormatting sqref="Q17:Q27">
    <cfRule type="cellIs" dxfId="51" priority="3" operator="lessThan">
      <formula>0</formula>
    </cfRule>
    <cfRule type="cellIs" dxfId="50" priority="4" operator="greaterThan">
      <formula>0.01</formula>
    </cfRule>
  </conditionalFormatting>
  <conditionalFormatting sqref="Q29:Q38">
    <cfRule type="cellIs" dxfId="49" priority="1" operator="lessThan">
      <formula>0</formula>
    </cfRule>
    <cfRule type="cellIs" dxfId="48" priority="2" operator="greaterThan">
      <formula>0.01</formula>
    </cfRule>
  </conditionalFormatting>
  <dataValidations count="2">
    <dataValidation type="list" allowBlank="1" showInputMessage="1" showErrorMessage="1" sqref="N6:N15 N17:N27 N29:N38">
      <formula1>"מאשר, מאשר חלקי"</formula1>
    </dataValidation>
    <dataValidation type="list" operator="lessThanOrEqual" allowBlank="1" showInputMessage="1" showErrorMessage="1" error="ניתן לבחור עד 8 דיירים בלבד" sqref="E1">
      <formula1>"7,8"</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showInputMessage="1" showErrorMessage="1">
          <x14:formula1>
            <xm:f>נוסחאות!$W$18:$W$20</xm:f>
          </x14:formula1>
          <xm:sqref>C6:C15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6"/>
  <sheetViews>
    <sheetView rightToLeft="1" tabSelected="1" topLeftCell="J1" zoomScale="60" zoomScaleNormal="60" workbookViewId="0">
      <pane ySplit="5" topLeftCell="A30" activePane="bottomLeft" state="frozen"/>
      <selection pane="bottomLeft" activeCell="X34" sqref="X34"/>
    </sheetView>
  </sheetViews>
  <sheetFormatPr defaultRowHeight="15"/>
  <cols>
    <col min="1" max="1" width="14.625" style="50" hidden="1" customWidth="1"/>
    <col min="2" max="2" width="8.875" style="50" hidden="1" customWidth="1"/>
    <col min="3" max="3" width="24.75" style="50" hidden="1" customWidth="1"/>
    <col min="4" max="4" width="12.625" style="50" hidden="1" customWidth="1"/>
    <col min="5" max="5" width="15.125" style="50" hidden="1" customWidth="1"/>
    <col min="6" max="6" width="13.25" style="50" hidden="1" customWidth="1"/>
    <col min="7" max="7" width="15.125" style="50" hidden="1" customWidth="1"/>
    <col min="8" max="8" width="8.5" style="50" hidden="1" customWidth="1"/>
    <col min="9" max="9" width="27.25" style="50" hidden="1" customWidth="1"/>
    <col min="10" max="10" width="2.375" style="50" customWidth="1"/>
    <col min="11" max="11" width="14.5" style="50" customWidth="1"/>
    <col min="12" max="12" width="11.125" style="50" customWidth="1"/>
    <col min="13" max="13" width="28.375" style="50" customWidth="1"/>
    <col min="14" max="14" width="10.25" style="50" customWidth="1"/>
    <col min="15" max="15" width="9" style="50"/>
    <col min="16" max="16" width="12.375" style="50" customWidth="1"/>
    <col min="17" max="17" width="3.625" style="50" customWidth="1"/>
    <col min="18" max="18" width="9" style="50"/>
    <col min="19" max="19" width="11.125" style="50" customWidth="1"/>
    <col min="20" max="20" width="9" style="50"/>
    <col min="21" max="21" width="37" style="50" customWidth="1"/>
    <col min="22" max="22" width="3.75" style="50" customWidth="1"/>
    <col min="23" max="23" width="12.75" style="50" customWidth="1"/>
    <col min="24" max="24" width="10.625" style="50" customWidth="1"/>
    <col min="25" max="25" width="10.375" style="50" bestFit="1" customWidth="1"/>
    <col min="26" max="26" width="10.125" style="50" bestFit="1" customWidth="1"/>
    <col min="27" max="27" width="36" style="50" customWidth="1"/>
    <col min="28" max="28" width="2.75" style="50" customWidth="1"/>
    <col min="29" max="30" width="11" style="55" bestFit="1" customWidth="1"/>
    <col min="31" max="16384" width="9" style="50"/>
  </cols>
  <sheetData>
    <row r="1" spans="1:30" ht="24" thickBot="1">
      <c r="A1" s="49"/>
      <c r="C1" s="51"/>
      <c r="D1" s="51"/>
      <c r="E1" s="51"/>
      <c r="L1" s="192" t="s">
        <v>139</v>
      </c>
      <c r="M1" s="192"/>
      <c r="N1" s="97">
        <v>9</v>
      </c>
      <c r="P1" s="193" t="s">
        <v>179</v>
      </c>
      <c r="Q1" s="194"/>
      <c r="R1" s="194"/>
      <c r="S1" s="194"/>
      <c r="T1" s="211"/>
      <c r="U1" s="106"/>
      <c r="V1" s="107"/>
      <c r="W1" s="107"/>
      <c r="X1" s="54"/>
      <c r="Y1" s="54"/>
    </row>
    <row r="2" spans="1:30" ht="29.25" customHeight="1" thickBot="1">
      <c r="A2" s="56"/>
      <c r="C2" s="57"/>
      <c r="D2" s="57"/>
      <c r="E2" s="57"/>
      <c r="F2" s="57"/>
      <c r="G2" s="57"/>
      <c r="H2" s="57"/>
      <c r="I2" s="57"/>
      <c r="O2" s="172" t="s">
        <v>208</v>
      </c>
    </row>
    <row r="3" spans="1:30" ht="28.5" thickBot="1">
      <c r="A3" s="88" t="s">
        <v>12</v>
      </c>
      <c r="C3" s="54"/>
      <c r="D3" s="54"/>
      <c r="E3" s="54"/>
      <c r="H3" s="58"/>
      <c r="I3" s="59"/>
      <c r="K3" s="87" t="s">
        <v>78</v>
      </c>
      <c r="L3" s="101"/>
      <c r="O3" s="292" t="str">
        <f>IF(N1&lt;=16, "עד 16", "עד 24")</f>
        <v>עד 16</v>
      </c>
      <c r="P3" s="293"/>
    </row>
    <row r="4" spans="1:30" s="55" customFormat="1" ht="29.25" customHeight="1">
      <c r="A4" s="54"/>
      <c r="B4" s="54"/>
      <c r="C4" s="86"/>
      <c r="D4" s="54"/>
      <c r="E4" s="54"/>
      <c r="F4" s="54"/>
      <c r="G4" s="54"/>
      <c r="H4" s="54"/>
      <c r="I4" s="54"/>
      <c r="J4" s="54"/>
      <c r="K4" s="287" t="s">
        <v>162</v>
      </c>
      <c r="L4" s="281"/>
      <c r="M4" s="281"/>
      <c r="N4" s="281"/>
      <c r="O4" s="281"/>
      <c r="P4" s="281"/>
      <c r="Q4" s="89"/>
      <c r="R4" s="281" t="s">
        <v>161</v>
      </c>
      <c r="S4" s="281"/>
      <c r="T4" s="281"/>
      <c r="U4" s="281"/>
      <c r="V4" s="90"/>
      <c r="W4" s="281" t="s">
        <v>164</v>
      </c>
      <c r="X4" s="281"/>
      <c r="Y4" s="281"/>
      <c r="Z4" s="281"/>
      <c r="AA4" s="282"/>
      <c r="AC4" s="283" t="s">
        <v>192</v>
      </c>
      <c r="AD4" s="284"/>
    </row>
    <row r="5" spans="1:30" ht="61.5" customHeight="1">
      <c r="A5" s="60" t="s">
        <v>4</v>
      </c>
      <c r="B5" s="60" t="s">
        <v>0</v>
      </c>
      <c r="C5" s="61" t="s">
        <v>19</v>
      </c>
      <c r="D5" s="62" t="s">
        <v>145</v>
      </c>
      <c r="E5" s="62" t="s">
        <v>140</v>
      </c>
      <c r="F5" s="62" t="s">
        <v>141</v>
      </c>
      <c r="G5" s="60" t="s">
        <v>148</v>
      </c>
      <c r="H5" s="60" t="s">
        <v>143</v>
      </c>
      <c r="I5" s="60" t="s">
        <v>142</v>
      </c>
      <c r="K5" s="212" t="s">
        <v>4</v>
      </c>
      <c r="L5" s="213" t="s">
        <v>81</v>
      </c>
      <c r="M5" s="213" t="s">
        <v>19</v>
      </c>
      <c r="N5" s="213" t="s">
        <v>146</v>
      </c>
      <c r="O5" s="214" t="s">
        <v>194</v>
      </c>
      <c r="P5" s="213" t="s">
        <v>147</v>
      </c>
      <c r="Q5" s="83"/>
      <c r="R5" s="214" t="s">
        <v>140</v>
      </c>
      <c r="S5" s="213" t="s">
        <v>195</v>
      </c>
      <c r="T5" s="213" t="s">
        <v>143</v>
      </c>
      <c r="U5" s="213" t="s">
        <v>167</v>
      </c>
      <c r="V5" s="83"/>
      <c r="W5" s="214" t="s">
        <v>185</v>
      </c>
      <c r="X5" s="214" t="s">
        <v>193</v>
      </c>
      <c r="Y5" s="213" t="s">
        <v>165</v>
      </c>
      <c r="Z5" s="213" t="s">
        <v>143</v>
      </c>
      <c r="AA5" s="218" t="s">
        <v>166</v>
      </c>
      <c r="AC5" s="148" t="s">
        <v>163</v>
      </c>
      <c r="AD5" s="149" t="s">
        <v>141</v>
      </c>
    </row>
    <row r="6" spans="1:30" ht="37.5">
      <c r="A6" s="63" t="s">
        <v>13</v>
      </c>
      <c r="B6" s="63" t="s">
        <v>1</v>
      </c>
      <c r="C6" s="63" t="s">
        <v>20</v>
      </c>
      <c r="D6" s="64">
        <v>2250</v>
      </c>
      <c r="E6" s="96"/>
      <c r="F6" s="73">
        <f>E6*D6</f>
        <v>0</v>
      </c>
      <c r="G6" s="73">
        <f t="shared" ref="G6:G14" si="0">$N$1*D6</f>
        <v>20250</v>
      </c>
      <c r="H6" s="74" t="str">
        <f>IFERROR(IF(F6-G6&gt;0, (F6-G6)/G6, ""),"")</f>
        <v/>
      </c>
      <c r="I6" s="64"/>
      <c r="K6" s="202" t="s">
        <v>50</v>
      </c>
      <c r="L6" s="200" t="s">
        <v>82</v>
      </c>
      <c r="M6" s="78" t="str">
        <f>IF($O$3=נוסחאות!$N$2,נוסחאות!N25,IF($O$3=נוסחאות!$R$2,נוסחאות!R25,0))</f>
        <v>2 סטים של 1+2+3+3</v>
      </c>
      <c r="N6" s="78">
        <f>IF($O$3=נוסחאות!$N$2,נוסחאות!O25,IF($O$3=נוסחאות!$R$2,נוסחאות!S25,0))</f>
        <v>8000</v>
      </c>
      <c r="O6" s="151">
        <f>IF($O$3=נוסחאות!$N$2,נוסחאות!P25,IF($O$3=נוסחאות!$R$2,נוסחאות!T25,0))</f>
        <v>2</v>
      </c>
      <c r="P6" s="73">
        <f>O6*N6</f>
        <v>16000</v>
      </c>
      <c r="Q6" s="83"/>
      <c r="R6" s="96"/>
      <c r="S6" s="73">
        <f t="shared" ref="S6:S15" si="1">R6*N6</f>
        <v>0</v>
      </c>
      <c r="T6" s="109" t="str">
        <f>IF(S6=0,"",IF(OR(S6-P6&gt;0,S6-P6&lt;0), (S6-P6)/P6, ""))</f>
        <v/>
      </c>
      <c r="U6" s="64"/>
      <c r="V6" s="83"/>
      <c r="W6" s="95" t="s">
        <v>210</v>
      </c>
      <c r="X6" s="120">
        <f>IF(ISBLANK(W6), "", IF(W6="מאשר", R6, "נא למלא כמות מאושרת"))</f>
        <v>0</v>
      </c>
      <c r="Y6" s="73">
        <f>IFERROR(X6*N6, "")</f>
        <v>0</v>
      </c>
      <c r="Z6" s="109" t="str">
        <f>IFERROR(IF(Y6=0,"",IF(OR(Y6-P6&gt;0,Y6-P6&lt;0), (Y6-P6)/P6, "")), "")</f>
        <v/>
      </c>
      <c r="AA6" s="91"/>
      <c r="AC6" s="123">
        <f>IFERROR(X6*'שאלון למילוי הגוף-חובה'!$G$17, "")</f>
        <v>0</v>
      </c>
      <c r="AD6" s="155">
        <f>IFERROR(AC6*N6, "")</f>
        <v>0</v>
      </c>
    </row>
    <row r="7" spans="1:30" ht="37.5">
      <c r="A7" s="63" t="s">
        <v>6</v>
      </c>
      <c r="B7" s="63" t="s">
        <v>1</v>
      </c>
      <c r="C7" s="63"/>
      <c r="D7" s="64">
        <v>500</v>
      </c>
      <c r="E7" s="96"/>
      <c r="F7" s="73">
        <f>E7*D7</f>
        <v>0</v>
      </c>
      <c r="G7" s="73">
        <f t="shared" si="0"/>
        <v>4500</v>
      </c>
      <c r="H7" s="74" t="str">
        <f t="shared" ref="H7:H14" si="2">IFERROR(IF(F7-G7&gt;0, (F7-G7)/G7, ""),"")</f>
        <v/>
      </c>
      <c r="I7" s="64"/>
      <c r="K7" s="215" t="s">
        <v>94</v>
      </c>
      <c r="L7" s="203" t="s">
        <v>82</v>
      </c>
      <c r="M7" s="78" t="str">
        <f>IF($O$3=נוסחאות!$N$2,נוסחאות!N29,IF($O$3=נוסחאות!$R$2,נוסחאות!R29,0))</f>
        <v>2 סט: שולחן+8 כסאות</v>
      </c>
      <c r="N7" s="78">
        <f>IF($O$3=נוסחאות!$N$2,נוסחאות!O29,IF($O$3=נוסחאות!$R$2,נוסחאות!S29,0))</f>
        <v>6500</v>
      </c>
      <c r="O7" s="151">
        <f>IF($O$3=נוסחאות!$N$2,נוסחאות!P29,IF($O$3=נוסחאות!$R$2,נוסחאות!T29,0))</f>
        <v>2</v>
      </c>
      <c r="P7" s="73">
        <f t="shared" ref="P7:P14" si="3">O7*N7</f>
        <v>13000</v>
      </c>
      <c r="Q7" s="83"/>
      <c r="R7" s="96"/>
      <c r="S7" s="73">
        <f t="shared" si="1"/>
        <v>0</v>
      </c>
      <c r="T7" s="109" t="str">
        <f t="shared" ref="T7:T39" si="4">IF(S7=0,"",IF(OR(S7-P7&gt;0,S7-P7&lt;0), (S7-P7)/P7, ""))</f>
        <v/>
      </c>
      <c r="U7" s="64"/>
      <c r="V7" s="83"/>
      <c r="W7" s="95" t="s">
        <v>210</v>
      </c>
      <c r="X7" s="120">
        <f t="shared" ref="X7:X38" si="5">IF(ISBLANK(W7), "", IF(W7="מאשר", R7, "נא למלא כמות מאושרת"))</f>
        <v>0</v>
      </c>
      <c r="Y7" s="73">
        <f t="shared" ref="Y7:Y15" si="6">IFERROR(X7*N7, "")</f>
        <v>0</v>
      </c>
      <c r="Z7" s="109" t="str">
        <f t="shared" ref="Z7:Z15" si="7">IFERROR(IF(Y7=0,"",IF(OR(Y7-P7&gt;0,Y7-P7&lt;0), (Y7-P7)/P7, "")), "")</f>
        <v/>
      </c>
      <c r="AA7" s="91"/>
      <c r="AC7" s="123">
        <f>IFERROR(X7*'שאלון למילוי הגוף-חובה'!$G$17, "")</f>
        <v>0</v>
      </c>
      <c r="AD7" s="155">
        <f t="shared" ref="AD7:AD37" si="8">IFERROR(AC7*N7, "")</f>
        <v>0</v>
      </c>
    </row>
    <row r="8" spans="1:30" ht="37.5">
      <c r="A8" s="63" t="s">
        <v>7</v>
      </c>
      <c r="B8" s="63" t="s">
        <v>3</v>
      </c>
      <c r="C8" s="63" t="s">
        <v>77</v>
      </c>
      <c r="D8" s="64">
        <v>1000</v>
      </c>
      <c r="E8" s="96"/>
      <c r="F8" s="73">
        <f t="shared" ref="F8:F14" si="9">E8*D8</f>
        <v>0</v>
      </c>
      <c r="G8" s="73">
        <f t="shared" si="0"/>
        <v>9000</v>
      </c>
      <c r="H8" s="74" t="str">
        <f t="shared" si="2"/>
        <v/>
      </c>
      <c r="I8" s="64"/>
      <c r="K8" s="202" t="s">
        <v>53</v>
      </c>
      <c r="L8" s="203" t="s">
        <v>82</v>
      </c>
      <c r="M8" s="78" t="str">
        <f>IF($O$3=נוסחאות!$N$2,נוסחאות!N20,IF($O$3=נוסחאות!$R$2,נוסחאות!R20,0))</f>
        <v>לפי מטר עד המכסה</v>
      </c>
      <c r="N8" s="78">
        <f>IF($O$3=נוסחאות!$N$2,נוסחאות!O20,IF($O$3=נוסחאות!$R$2,נוסחאות!S20,0))</f>
        <v>4000</v>
      </c>
      <c r="O8" s="151">
        <f>IF($O$3=נוסחאות!$N$2,נוסחאות!P20,IF($O$3=נוסחאות!$R$2,נוסחאות!T20,0))</f>
        <v>1</v>
      </c>
      <c r="P8" s="73">
        <f t="shared" si="3"/>
        <v>4000</v>
      </c>
      <c r="Q8" s="83"/>
      <c r="R8" s="96"/>
      <c r="S8" s="73">
        <f t="shared" si="1"/>
        <v>0</v>
      </c>
      <c r="T8" s="109" t="str">
        <f t="shared" si="4"/>
        <v/>
      </c>
      <c r="U8" s="64"/>
      <c r="V8" s="83"/>
      <c r="W8" s="95" t="s">
        <v>210</v>
      </c>
      <c r="X8" s="120">
        <f t="shared" si="5"/>
        <v>0</v>
      </c>
      <c r="Y8" s="73">
        <f t="shared" si="6"/>
        <v>0</v>
      </c>
      <c r="Z8" s="109" t="str">
        <f t="shared" si="7"/>
        <v/>
      </c>
      <c r="AA8" s="91"/>
      <c r="AC8" s="123">
        <f>IFERROR(X8*'שאלון למילוי הגוף-חובה'!$G$17, "")</f>
        <v>0</v>
      </c>
      <c r="AD8" s="155">
        <f t="shared" si="8"/>
        <v>0</v>
      </c>
    </row>
    <row r="9" spans="1:30" ht="56.25">
      <c r="A9" s="63" t="s">
        <v>8</v>
      </c>
      <c r="B9" s="63" t="s">
        <v>3</v>
      </c>
      <c r="C9" s="66" t="s">
        <v>21</v>
      </c>
      <c r="D9" s="64">
        <v>1320</v>
      </c>
      <c r="E9" s="96"/>
      <c r="F9" s="73">
        <f t="shared" si="9"/>
        <v>0</v>
      </c>
      <c r="G9" s="73">
        <f t="shared" si="0"/>
        <v>11880</v>
      </c>
      <c r="H9" s="74" t="str">
        <f t="shared" si="2"/>
        <v/>
      </c>
      <c r="I9" s="64"/>
      <c r="K9" s="202" t="s">
        <v>84</v>
      </c>
      <c r="L9" s="203" t="s">
        <v>82</v>
      </c>
      <c r="M9" s="78" t="str">
        <f>IF($O$3=נוסחאות!$N$2,נוסחאות!N31,IF($O$3=נוסחאות!$R$2,נוסחאות!R31,0))</f>
        <v>6 כורסאות</v>
      </c>
      <c r="N9" s="78">
        <f>IF($O$3=נוסחאות!$N$2,נוסחאות!O31,IF($O$3=נוסחאות!$R$2,נוסחאות!S31,0))</f>
        <v>600</v>
      </c>
      <c r="O9" s="151">
        <f>IF($O$3=נוסחאות!$N$2,נוסחאות!P31,IF($O$3=נוסחאות!$R$2,נוסחאות!T31,0))</f>
        <v>6</v>
      </c>
      <c r="P9" s="73">
        <f>O9*N9</f>
        <v>3600</v>
      </c>
      <c r="Q9" s="83"/>
      <c r="R9" s="96"/>
      <c r="S9" s="73">
        <f t="shared" si="1"/>
        <v>0</v>
      </c>
      <c r="T9" s="109" t="str">
        <f t="shared" si="4"/>
        <v/>
      </c>
      <c r="U9" s="64"/>
      <c r="V9" s="83"/>
      <c r="W9" s="95" t="s">
        <v>210</v>
      </c>
      <c r="X9" s="120">
        <f t="shared" si="5"/>
        <v>0</v>
      </c>
      <c r="Y9" s="73">
        <f t="shared" si="6"/>
        <v>0</v>
      </c>
      <c r="Z9" s="109" t="str">
        <f t="shared" si="7"/>
        <v/>
      </c>
      <c r="AA9" s="91"/>
      <c r="AC9" s="123">
        <f>IFERROR(X9*'שאלון למילוי הגוף-חובה'!$G$17, "")</f>
        <v>0</v>
      </c>
      <c r="AD9" s="155">
        <f t="shared" si="8"/>
        <v>0</v>
      </c>
    </row>
    <row r="10" spans="1:30" ht="93.75">
      <c r="A10" s="63" t="s">
        <v>17</v>
      </c>
      <c r="B10" s="63" t="s">
        <v>2</v>
      </c>
      <c r="C10" s="67" t="s">
        <v>136</v>
      </c>
      <c r="D10" s="64">
        <v>2400</v>
      </c>
      <c r="E10" s="96"/>
      <c r="F10" s="73">
        <f>E10*D10</f>
        <v>0</v>
      </c>
      <c r="G10" s="73">
        <f t="shared" si="0"/>
        <v>21600</v>
      </c>
      <c r="H10" s="74" t="str">
        <f t="shared" si="2"/>
        <v/>
      </c>
      <c r="I10" s="64"/>
      <c r="K10" s="202" t="s">
        <v>55</v>
      </c>
      <c r="L10" s="203" t="s">
        <v>82</v>
      </c>
      <c r="M10" s="78" t="str">
        <f>IF($O$3=נוסחאות!$N$2,נוסחאות!N24,IF($O$3=נוסחאות!$R$2,נוסחאות!R24,0))</f>
        <v>3 סטים של מחשב מדפסת מסך ואופיס</v>
      </c>
      <c r="N10" s="78">
        <f>IF($O$3=נוסחאות!$N$2,נוסחאות!O24,IF($O$3=נוסחאות!$R$2,נוסחאות!S24,0))</f>
        <v>3200</v>
      </c>
      <c r="O10" s="151">
        <f>IF($O$3=נוסחאות!$N$2,נוסחאות!P24,IF($O$3=נוסחאות!$R$2,נוסחאות!T24,0))</f>
        <v>3</v>
      </c>
      <c r="P10" s="73">
        <f t="shared" si="3"/>
        <v>9600</v>
      </c>
      <c r="Q10" s="83"/>
      <c r="R10" s="96"/>
      <c r="S10" s="73">
        <f t="shared" si="1"/>
        <v>0</v>
      </c>
      <c r="T10" s="109" t="str">
        <f t="shared" si="4"/>
        <v/>
      </c>
      <c r="U10" s="64"/>
      <c r="V10" s="83"/>
      <c r="W10" s="95" t="s">
        <v>210</v>
      </c>
      <c r="X10" s="120">
        <f t="shared" si="5"/>
        <v>0</v>
      </c>
      <c r="Y10" s="73">
        <f t="shared" si="6"/>
        <v>0</v>
      </c>
      <c r="Z10" s="109" t="str">
        <f t="shared" si="7"/>
        <v/>
      </c>
      <c r="AA10" s="91"/>
      <c r="AC10" s="123">
        <f>IFERROR(X10*'שאלון למילוי הגוף-חובה'!$G$17, "")</f>
        <v>0</v>
      </c>
      <c r="AD10" s="155">
        <f t="shared" si="8"/>
        <v>0</v>
      </c>
    </row>
    <row r="11" spans="1:30" ht="37.5">
      <c r="A11" s="68" t="s">
        <v>9</v>
      </c>
      <c r="B11" s="63" t="s">
        <v>1</v>
      </c>
      <c r="C11" s="68" t="s">
        <v>22</v>
      </c>
      <c r="D11" s="64">
        <v>2500</v>
      </c>
      <c r="E11" s="96"/>
      <c r="F11" s="73">
        <f t="shared" si="9"/>
        <v>0</v>
      </c>
      <c r="G11" s="73">
        <f t="shared" si="0"/>
        <v>22500</v>
      </c>
      <c r="H11" s="74" t="str">
        <f t="shared" si="2"/>
        <v/>
      </c>
      <c r="I11" s="64"/>
      <c r="K11" s="202" t="s">
        <v>54</v>
      </c>
      <c r="L11" s="203" t="s">
        <v>82</v>
      </c>
      <c r="M11" s="85" t="str">
        <f>IF($O$3=נוסחאות!$N$2,נוסחאות!N23,IF($O$3=נוסחאות!$R$2,נוסחאות!R23,""))</f>
        <v>-</v>
      </c>
      <c r="N11" s="78">
        <f>IF($O$3=נוסחאות!$N$2,נוסחאות!O23,IF($O$3=נוסחאות!$R$2,נוסחאות!S23,0))</f>
        <v>600</v>
      </c>
      <c r="O11" s="151">
        <f>IF($O$3=נוסחאות!$N$2,נוסחאות!P23,IF($O$3=נוסחאות!$R$2,נוסחאות!T23,0))</f>
        <v>1</v>
      </c>
      <c r="P11" s="73">
        <f t="shared" si="3"/>
        <v>600</v>
      </c>
      <c r="Q11" s="83"/>
      <c r="R11" s="96"/>
      <c r="S11" s="73">
        <f t="shared" si="1"/>
        <v>0</v>
      </c>
      <c r="T11" s="109" t="str">
        <f t="shared" si="4"/>
        <v/>
      </c>
      <c r="U11" s="64"/>
      <c r="V11" s="83"/>
      <c r="W11" s="95" t="s">
        <v>210</v>
      </c>
      <c r="X11" s="120">
        <f t="shared" si="5"/>
        <v>0</v>
      </c>
      <c r="Y11" s="73">
        <f t="shared" si="6"/>
        <v>0</v>
      </c>
      <c r="Z11" s="109" t="str">
        <f t="shared" si="7"/>
        <v/>
      </c>
      <c r="AA11" s="91"/>
      <c r="AC11" s="123">
        <f>IFERROR(X11*'שאלון למילוי הגוף-חובה'!$G$17, "")</f>
        <v>0</v>
      </c>
      <c r="AD11" s="155">
        <f t="shared" si="8"/>
        <v>0</v>
      </c>
    </row>
    <row r="12" spans="1:30" ht="37.5">
      <c r="A12" s="63" t="s">
        <v>10</v>
      </c>
      <c r="B12" s="63" t="s">
        <v>3</v>
      </c>
      <c r="C12" s="63"/>
      <c r="D12" s="64">
        <v>2000</v>
      </c>
      <c r="E12" s="96"/>
      <c r="F12" s="73">
        <f>E12*D12</f>
        <v>0</v>
      </c>
      <c r="G12" s="73">
        <f t="shared" si="0"/>
        <v>18000</v>
      </c>
      <c r="H12" s="74" t="str">
        <f t="shared" si="2"/>
        <v/>
      </c>
      <c r="I12" s="64"/>
      <c r="K12" s="202" t="s">
        <v>128</v>
      </c>
      <c r="L12" s="203" t="s">
        <v>82</v>
      </c>
      <c r="M12" s="78" t="str">
        <f>IF($O$3=נוסחאות!$N$2,נוסחאות!N21,IF($O$3=נוסחאות!$R$2,נוסחאות!R21,0))</f>
        <v>47 אינץ' לפחות</v>
      </c>
      <c r="N12" s="78">
        <f>IF($O$3=נוסחאות!$N$2,נוסחאות!O21,IF($O$3=נוסחאות!$R$2,נוסחאות!S21,0))</f>
        <v>4000</v>
      </c>
      <c r="O12" s="151">
        <f>IF($O$3=נוסחאות!$N$2,נוסחאות!P21,IF($O$3=נוסחאות!$R$2,נוסחאות!T21,0))</f>
        <v>1</v>
      </c>
      <c r="P12" s="73">
        <f t="shared" si="3"/>
        <v>4000</v>
      </c>
      <c r="Q12" s="83"/>
      <c r="R12" s="96"/>
      <c r="S12" s="73">
        <f t="shared" si="1"/>
        <v>0</v>
      </c>
      <c r="T12" s="109" t="str">
        <f t="shared" si="4"/>
        <v/>
      </c>
      <c r="U12" s="64"/>
      <c r="V12" s="83"/>
      <c r="W12" s="95" t="s">
        <v>210</v>
      </c>
      <c r="X12" s="120">
        <f t="shared" si="5"/>
        <v>0</v>
      </c>
      <c r="Y12" s="73">
        <f t="shared" si="6"/>
        <v>0</v>
      </c>
      <c r="Z12" s="109" t="str">
        <f t="shared" si="7"/>
        <v/>
      </c>
      <c r="AA12" s="91"/>
      <c r="AC12" s="123">
        <f>IFERROR(X12*'שאלון למילוי הגוף-חובה'!$G$17, "")</f>
        <v>0</v>
      </c>
      <c r="AD12" s="155">
        <f t="shared" si="8"/>
        <v>0</v>
      </c>
    </row>
    <row r="13" spans="1:30" ht="37.5">
      <c r="A13" s="63" t="s">
        <v>11</v>
      </c>
      <c r="B13" s="63" t="s">
        <v>2</v>
      </c>
      <c r="C13" s="63"/>
      <c r="D13" s="64">
        <v>200</v>
      </c>
      <c r="E13" s="96"/>
      <c r="F13" s="73">
        <f t="shared" si="9"/>
        <v>0</v>
      </c>
      <c r="G13" s="73">
        <f t="shared" si="0"/>
        <v>1800</v>
      </c>
      <c r="H13" s="74" t="str">
        <f t="shared" si="2"/>
        <v/>
      </c>
      <c r="I13" s="64"/>
      <c r="K13" s="202" t="s">
        <v>52</v>
      </c>
      <c r="L13" s="203" t="s">
        <v>82</v>
      </c>
      <c r="M13" s="85" t="str">
        <f>IF($O$3=נוסחאות!$N$2,נוסחאות!N19,IF($O$3=נוסחאות!$R$2,נוסחאות!R19,0))</f>
        <v>-</v>
      </c>
      <c r="N13" s="78">
        <f>IF($O$3=נוסחאות!$N$2,נוסחאות!O19,IF($O$3=נוסחאות!$R$2,נוסחאות!S19,0))</f>
        <v>150</v>
      </c>
      <c r="O13" s="151">
        <f>IF($O$3=נוסחאות!$N$2,נוסחאות!P19,IF($O$3=נוסחאות!$R$2,נוסחאות!T19,0))</f>
        <v>1</v>
      </c>
      <c r="P13" s="73">
        <f t="shared" si="3"/>
        <v>150</v>
      </c>
      <c r="Q13" s="83"/>
      <c r="R13" s="96"/>
      <c r="S13" s="73">
        <f t="shared" si="1"/>
        <v>0</v>
      </c>
      <c r="T13" s="109" t="str">
        <f t="shared" si="4"/>
        <v/>
      </c>
      <c r="U13" s="64"/>
      <c r="V13" s="83"/>
      <c r="W13" s="95" t="s">
        <v>210</v>
      </c>
      <c r="X13" s="120">
        <f t="shared" si="5"/>
        <v>0</v>
      </c>
      <c r="Y13" s="73">
        <f t="shared" si="6"/>
        <v>0</v>
      </c>
      <c r="Z13" s="109" t="str">
        <f t="shared" si="7"/>
        <v/>
      </c>
      <c r="AA13" s="91"/>
      <c r="AC13" s="123">
        <f>IFERROR(X13*'שאלון למילוי הגוף-חובה'!$G$17, "")</f>
        <v>0</v>
      </c>
      <c r="AD13" s="155">
        <f t="shared" si="8"/>
        <v>0</v>
      </c>
    </row>
    <row r="14" spans="1:30" ht="75">
      <c r="A14" s="68" t="s">
        <v>14</v>
      </c>
      <c r="B14" s="63" t="s">
        <v>1</v>
      </c>
      <c r="C14" s="63" t="s">
        <v>23</v>
      </c>
      <c r="D14" s="64">
        <v>1000</v>
      </c>
      <c r="E14" s="96"/>
      <c r="F14" s="73">
        <f t="shared" si="9"/>
        <v>0</v>
      </c>
      <c r="G14" s="73">
        <f t="shared" si="0"/>
        <v>9000</v>
      </c>
      <c r="H14" s="74" t="str">
        <f t="shared" si="2"/>
        <v/>
      </c>
      <c r="I14" s="64"/>
      <c r="K14" s="202" t="s">
        <v>85</v>
      </c>
      <c r="L14" s="203" t="s">
        <v>82</v>
      </c>
      <c r="M14" s="85" t="str">
        <f>IF($O$3=נוסחאות!$N$2,נוסחאות!N30,IF($O$3=נוסחאות!$R$2,נוסחאות!R30,0))</f>
        <v>-</v>
      </c>
      <c r="N14" s="78">
        <f>IF($O$3=נוסחאות!$N$2,נוסחאות!O30,IF($O$3=נוסחאות!$R$2,נוסחאות!S30,0))</f>
        <v>4000</v>
      </c>
      <c r="O14" s="151">
        <f>IF($O$3=נוסחאות!$N$2,נוסחאות!P30,IF($O$3=נוסחאות!$R$2,נוסחאות!T30,0))</f>
        <v>1</v>
      </c>
      <c r="P14" s="73">
        <f t="shared" si="3"/>
        <v>4000</v>
      </c>
      <c r="Q14" s="83"/>
      <c r="R14" s="96"/>
      <c r="S14" s="73">
        <f t="shared" si="1"/>
        <v>0</v>
      </c>
      <c r="T14" s="109" t="str">
        <f t="shared" si="4"/>
        <v/>
      </c>
      <c r="U14" s="64"/>
      <c r="V14" s="83"/>
      <c r="W14" s="95" t="s">
        <v>210</v>
      </c>
      <c r="X14" s="120">
        <f t="shared" si="5"/>
        <v>0</v>
      </c>
      <c r="Y14" s="73">
        <f t="shared" si="6"/>
        <v>0</v>
      </c>
      <c r="Z14" s="109" t="str">
        <f t="shared" si="7"/>
        <v/>
      </c>
      <c r="AA14" s="91"/>
      <c r="AC14" s="123">
        <f>IFERROR(X14*'שאלון למילוי הגוף-חובה'!$G$17, "")</f>
        <v>0</v>
      </c>
      <c r="AD14" s="155">
        <f t="shared" si="8"/>
        <v>0</v>
      </c>
    </row>
    <row r="15" spans="1:30" ht="33" customHeight="1">
      <c r="A15" s="291" t="s">
        <v>18</v>
      </c>
      <c r="B15" s="291"/>
      <c r="C15" s="291"/>
      <c r="D15" s="75">
        <f>SUM(D6:D14)</f>
        <v>13170</v>
      </c>
      <c r="E15" s="82"/>
      <c r="F15" s="75">
        <f>SUM(F6:F14)</f>
        <v>0</v>
      </c>
      <c r="G15" s="75">
        <f>SUM(G6:G14)</f>
        <v>118530</v>
      </c>
      <c r="H15" s="69"/>
      <c r="I15" s="69"/>
      <c r="K15" s="202" t="s">
        <v>125</v>
      </c>
      <c r="L15" s="203" t="s">
        <v>82</v>
      </c>
      <c r="M15" s="78" t="str">
        <f>IF($O$3=נוסחאות!$N$2,נוסחאות!N22,IF($O$3=נוסחאות!$R$2,נוסחאות!R22,0))</f>
        <v>מזגן 3 כ"ס</v>
      </c>
      <c r="N15" s="78">
        <f>IF($O$3=נוסחאות!$N$2,נוסחאות!O22,IF($O$3=נוסחאות!$R$2,נוסחאות!S22,0))</f>
        <v>7000</v>
      </c>
      <c r="O15" s="151">
        <f>IF($O$3=נוסחאות!$N$2,נוסחאות!P22,IF($O$3=נוסחאות!$R$2,נוסחאות!T22,0))</f>
        <v>1</v>
      </c>
      <c r="P15" s="73">
        <f>O15*N15</f>
        <v>7000</v>
      </c>
      <c r="Q15" s="83"/>
      <c r="R15" s="96"/>
      <c r="S15" s="73">
        <f t="shared" si="1"/>
        <v>0</v>
      </c>
      <c r="T15" s="109" t="str">
        <f t="shared" si="4"/>
        <v/>
      </c>
      <c r="U15" s="63"/>
      <c r="V15" s="83"/>
      <c r="W15" s="95" t="s">
        <v>210</v>
      </c>
      <c r="X15" s="120">
        <f t="shared" si="5"/>
        <v>0</v>
      </c>
      <c r="Y15" s="73">
        <f t="shared" si="6"/>
        <v>0</v>
      </c>
      <c r="Z15" s="109" t="str">
        <f t="shared" si="7"/>
        <v/>
      </c>
      <c r="AA15" s="100"/>
      <c r="AC15" s="123">
        <f>IFERROR(X15*'שאלון למילוי הגוף-חובה'!$G$17, "")</f>
        <v>0</v>
      </c>
      <c r="AD15" s="155">
        <f>IFERROR(AC15*N15, "")</f>
        <v>0</v>
      </c>
    </row>
    <row r="16" spans="1:30" ht="18.75">
      <c r="K16" s="279" t="s">
        <v>225</v>
      </c>
      <c r="L16" s="280"/>
      <c r="M16" s="280"/>
      <c r="N16" s="79">
        <f>SUM(N6:N15)</f>
        <v>38050</v>
      </c>
      <c r="O16" s="204"/>
      <c r="P16" s="79">
        <f>SUM(P6:P15)</f>
        <v>61950</v>
      </c>
      <c r="Q16" s="83"/>
      <c r="R16" s="81"/>
      <c r="S16" s="79">
        <f>SUM(S6:S15)</f>
        <v>0</v>
      </c>
      <c r="T16" s="77" t="str">
        <f>IF(S16=0,"",IF(OR(S16-P16&gt;0,S16-P16&lt;0), (S16-P16)/P16, ""))</f>
        <v/>
      </c>
      <c r="U16" s="94" t="s">
        <v>225</v>
      </c>
      <c r="V16" s="83"/>
      <c r="W16" s="81"/>
      <c r="X16" s="81"/>
      <c r="Y16" s="79">
        <f>SUM(Y6:Y15)</f>
        <v>0</v>
      </c>
      <c r="Z16" s="114" t="str">
        <f>IF(Y16=0,"",IF(OR(Y16-P16&gt;0,Y16-P16&lt;0), (Y16-P16)/P16, ""))</f>
        <v/>
      </c>
      <c r="AA16" s="112" t="s">
        <v>225</v>
      </c>
      <c r="AC16" s="126"/>
      <c r="AD16" s="124">
        <f>SUM(AD6:AD15)</f>
        <v>0</v>
      </c>
    </row>
    <row r="17" spans="11:30" ht="36.75" customHeight="1">
      <c r="K17" s="202" t="s">
        <v>99</v>
      </c>
      <c r="L17" s="203" t="s">
        <v>83</v>
      </c>
      <c r="M17" s="78" t="str">
        <f>IF($O$3=נוסחאות!$N$2,נוסחאות!N7,IF($O$3=נוסחאות!$R$2,נוסחאות!R7,0))</f>
        <v>מקרר תעשייתי ללא מקפיא 700 ליטר</v>
      </c>
      <c r="N17" s="78">
        <f>IF($O$3=נוסחאות!$N$2,נוסחאות!O7,IF($O$3=נוסחאות!$R$2,נוסחאות!S7,0))</f>
        <v>10000</v>
      </c>
      <c r="O17" s="151">
        <f>IF($O$3=נוסחאות!$N$2,נוסחאות!P7,IF($O$3=נוסחאות!$R$2,נוסחאות!T7,0))</f>
        <v>1</v>
      </c>
      <c r="P17" s="73">
        <f t="shared" ref="P17:P22" si="10">O17*N17</f>
        <v>10000</v>
      </c>
      <c r="Q17" s="83"/>
      <c r="R17" s="96"/>
      <c r="S17" s="73">
        <f t="shared" ref="S17:S25" si="11">R17*N17</f>
        <v>0</v>
      </c>
      <c r="T17" s="109" t="str">
        <f>IF(S17=0,"",IF(OR(S17-P17&gt;0,S17-P17&lt;0), (S17-P17)/P17, ""))</f>
        <v/>
      </c>
      <c r="U17" s="63"/>
      <c r="V17" s="83"/>
      <c r="W17" s="95" t="s">
        <v>210</v>
      </c>
      <c r="X17" s="120">
        <f t="shared" si="5"/>
        <v>0</v>
      </c>
      <c r="Y17" s="73">
        <f t="shared" ref="Y17:Y22" si="12">IFERROR(X17*N17, "")</f>
        <v>0</v>
      </c>
      <c r="Z17" s="109" t="str">
        <f t="shared" ref="Z17:Z22" si="13">IFERROR(IF(Y17=0,"",IF(OR(Y17-P17&gt;0,Y17-P17&lt;0), (Y17-P17)/P17, "")), "")</f>
        <v/>
      </c>
      <c r="AA17" s="100"/>
      <c r="AC17" s="123">
        <f>IFERROR(X17*'שאלון למילוי הגוף-חובה'!$G$17, "")</f>
        <v>0</v>
      </c>
      <c r="AD17" s="155">
        <f t="shared" ref="AD17:AD21" si="14">IFERROR(AC17*N17, "")</f>
        <v>0</v>
      </c>
    </row>
    <row r="18" spans="11:30" ht="37.5">
      <c r="K18" s="202" t="s">
        <v>102</v>
      </c>
      <c r="L18" s="203" t="s">
        <v>83</v>
      </c>
      <c r="M18" s="78" t="str">
        <f>IF($O$3=נוסחאות!$N$2,נוסחאות!N15,IF($O$3=נוסחאות!$R$2,נוסחאות!R15,0))</f>
        <v>מקפיא בלבד 700 ליטר</v>
      </c>
      <c r="N18" s="78">
        <f>IF($O$3=נוסחאות!$N$2,נוסחאות!O15,IF($O$3=נוסחאות!$R$2,נוסחאות!S15,0))</f>
        <v>10000</v>
      </c>
      <c r="O18" s="151">
        <f>IF($O$3=נוסחאות!$N$2,נוסחאות!P15,IF($O$3=נוסחאות!$R$2,נוסחאות!T15,0))</f>
        <v>1</v>
      </c>
      <c r="P18" s="73">
        <f t="shared" si="10"/>
        <v>10000</v>
      </c>
      <c r="Q18" s="83"/>
      <c r="R18" s="96"/>
      <c r="S18" s="73">
        <f t="shared" si="11"/>
        <v>0</v>
      </c>
      <c r="T18" s="109" t="str">
        <f t="shared" si="4"/>
        <v/>
      </c>
      <c r="U18" s="63"/>
      <c r="V18" s="83"/>
      <c r="W18" s="95" t="s">
        <v>210</v>
      </c>
      <c r="X18" s="120">
        <f t="shared" si="5"/>
        <v>0</v>
      </c>
      <c r="Y18" s="73">
        <f t="shared" si="12"/>
        <v>0</v>
      </c>
      <c r="Z18" s="109" t="str">
        <f t="shared" si="13"/>
        <v/>
      </c>
      <c r="AA18" s="100"/>
      <c r="AC18" s="123">
        <f>IFERROR(X18*'שאלון למילוי הגוף-חובה'!$G$17, "")</f>
        <v>0</v>
      </c>
      <c r="AD18" s="155">
        <f t="shared" si="14"/>
        <v>0</v>
      </c>
    </row>
    <row r="19" spans="11:30" ht="37.5">
      <c r="K19" s="202" t="s">
        <v>36</v>
      </c>
      <c r="L19" s="203" t="s">
        <v>83</v>
      </c>
      <c r="M19" s="78" t="str">
        <f>IF($O$3=נוסחאות!$N$2,נוסחאות!N6,IF($O$3=נוסחאות!$R$2,נוסחאות!R6,0))</f>
        <v>3 ליטר</v>
      </c>
      <c r="N19" s="78">
        <f>IF($O$3=נוסחאות!$N$2,נוסחאות!O6,IF($O$3=נוסחאות!$R$2,נוסחאות!S6,0))</f>
        <v>1400</v>
      </c>
      <c r="O19" s="151">
        <f>IF($O$3=נוסחאות!$N$2,נוסחאות!P6,IF($O$3=נוסחאות!$R$2,נוסחאות!T6,0))</f>
        <v>1</v>
      </c>
      <c r="P19" s="73">
        <f t="shared" si="10"/>
        <v>1400</v>
      </c>
      <c r="Q19" s="83"/>
      <c r="R19" s="96"/>
      <c r="S19" s="73">
        <f t="shared" si="11"/>
        <v>0</v>
      </c>
      <c r="T19" s="109" t="str">
        <f t="shared" si="4"/>
        <v/>
      </c>
      <c r="U19" s="63"/>
      <c r="V19" s="83"/>
      <c r="W19" s="95" t="s">
        <v>210</v>
      </c>
      <c r="X19" s="120">
        <f t="shared" si="5"/>
        <v>0</v>
      </c>
      <c r="Y19" s="73">
        <f t="shared" si="12"/>
        <v>0</v>
      </c>
      <c r="Z19" s="109" t="str">
        <f t="shared" si="13"/>
        <v/>
      </c>
      <c r="AA19" s="100"/>
      <c r="AC19" s="123">
        <f>IFERROR(X19*'שאלון למילוי הגוף-חובה'!$G$17, "")</f>
        <v>0</v>
      </c>
      <c r="AD19" s="155">
        <f t="shared" si="14"/>
        <v>0</v>
      </c>
    </row>
    <row r="20" spans="11:30" ht="56.25">
      <c r="K20" s="202" t="s">
        <v>42</v>
      </c>
      <c r="L20" s="203" t="s">
        <v>83</v>
      </c>
      <c r="M20" s="85" t="str">
        <f>IF($O$3=נוסחאות!$N$2,נוסחאות!N10,IF($O$3=נוסחאות!$R$2,נוסחאות!R10,0))</f>
        <v>-</v>
      </c>
      <c r="N20" s="78">
        <f>IF($O$3=נוסחאות!$N$2,נוסחאות!O10,IF($O$3=נוסחאות!$R$2,נוסחאות!S10,0))</f>
        <v>9600</v>
      </c>
      <c r="O20" s="151">
        <f>IF($O$3=נוסחאות!$N$2,נוסחאות!P10,IF($O$3=נוסחאות!$R$2,נוסחאות!T10,0))</f>
        <v>1</v>
      </c>
      <c r="P20" s="73">
        <f t="shared" si="10"/>
        <v>9600</v>
      </c>
      <c r="Q20" s="83"/>
      <c r="R20" s="96"/>
      <c r="S20" s="73">
        <f t="shared" si="11"/>
        <v>0</v>
      </c>
      <c r="T20" s="109" t="str">
        <f t="shared" si="4"/>
        <v/>
      </c>
      <c r="U20" s="63"/>
      <c r="V20" s="83"/>
      <c r="W20" s="95" t="s">
        <v>210</v>
      </c>
      <c r="X20" s="120">
        <f t="shared" si="5"/>
        <v>0</v>
      </c>
      <c r="Y20" s="73">
        <f t="shared" si="12"/>
        <v>0</v>
      </c>
      <c r="Z20" s="109" t="str">
        <f t="shared" si="13"/>
        <v/>
      </c>
      <c r="AA20" s="100"/>
      <c r="AC20" s="123">
        <f>IFERROR(X20*'שאלון למילוי הגוף-חובה'!$G$17, "")</f>
        <v>0</v>
      </c>
      <c r="AD20" s="155">
        <f t="shared" si="14"/>
        <v>0</v>
      </c>
    </row>
    <row r="21" spans="11:30" ht="56.25">
      <c r="K21" s="216" t="s">
        <v>76</v>
      </c>
      <c r="L21" s="203" t="s">
        <v>83</v>
      </c>
      <c r="M21" s="85" t="str">
        <f>IF($O$3=נוסחאות!$N$2,נוסחאות!N4,IF($O$3=נוסחאות!$R$2,נוסחאות!R4,0))</f>
        <v>-</v>
      </c>
      <c r="N21" s="78">
        <f>IF($O$3=נוסחאות!$N$2,נוסחאות!O4,IF($O$3=נוסחאות!$R$2,נוסחאות!S4,0))</f>
        <v>6000</v>
      </c>
      <c r="O21" s="151">
        <f>IF($O$3=נוסחאות!$N$2,נוסחאות!P4,IF($O$3=נוסחאות!$R$2,נוסחאות!T4,0))</f>
        <v>1</v>
      </c>
      <c r="P21" s="73">
        <f t="shared" si="10"/>
        <v>6000</v>
      </c>
      <c r="Q21" s="83"/>
      <c r="R21" s="96"/>
      <c r="S21" s="73">
        <f t="shared" si="11"/>
        <v>0</v>
      </c>
      <c r="T21" s="109" t="str">
        <f t="shared" si="4"/>
        <v/>
      </c>
      <c r="U21" s="63"/>
      <c r="V21" s="83"/>
      <c r="W21" s="95" t="s">
        <v>210</v>
      </c>
      <c r="X21" s="120">
        <f t="shared" si="5"/>
        <v>0</v>
      </c>
      <c r="Y21" s="73">
        <f t="shared" si="12"/>
        <v>0</v>
      </c>
      <c r="Z21" s="109" t="str">
        <f t="shared" si="13"/>
        <v/>
      </c>
      <c r="AA21" s="100"/>
      <c r="AC21" s="123">
        <f>IFERROR(X21*'שאלון למילוי הגוף-חובה'!$G$17, "")</f>
        <v>0</v>
      </c>
      <c r="AD21" s="155">
        <f t="shared" si="14"/>
        <v>0</v>
      </c>
    </row>
    <row r="22" spans="11:30" ht="37.5">
      <c r="K22" s="202" t="s">
        <v>86</v>
      </c>
      <c r="L22" s="203" t="s">
        <v>83</v>
      </c>
      <c r="M22" s="85" t="str">
        <f>IF($O$3=נוסחאות!$N$2,נוסחאות!N14,IF($O$3=נוסחאות!$R$2,נוסחאות!R14,0))</f>
        <v>-</v>
      </c>
      <c r="N22" s="78">
        <f>IF($O$3=נוסחאות!$N$2,נוסחאות!O14,IF($O$3=נוסחאות!$R$2,נוסחאות!S14,0))</f>
        <v>9000</v>
      </c>
      <c r="O22" s="151">
        <f>IF($O$3=נוסחאות!$N$2,נוסחאות!P14,IF($O$3=נוסחאות!$R$2,נוסחאות!T14,0))</f>
        <v>1</v>
      </c>
      <c r="P22" s="73">
        <f t="shared" si="10"/>
        <v>9000</v>
      </c>
      <c r="Q22" s="83"/>
      <c r="R22" s="96"/>
      <c r="S22" s="73">
        <f t="shared" si="11"/>
        <v>0</v>
      </c>
      <c r="T22" s="109" t="str">
        <f t="shared" si="4"/>
        <v/>
      </c>
      <c r="U22" s="63"/>
      <c r="V22" s="83"/>
      <c r="W22" s="95" t="s">
        <v>210</v>
      </c>
      <c r="X22" s="120">
        <f t="shared" si="5"/>
        <v>0</v>
      </c>
      <c r="Y22" s="73">
        <f t="shared" si="12"/>
        <v>0</v>
      </c>
      <c r="Z22" s="109" t="str">
        <f t="shared" si="13"/>
        <v/>
      </c>
      <c r="AA22" s="100"/>
      <c r="AC22" s="123">
        <f>IFERROR(X22*'שאלון למילוי הגוף-חובה'!$G$17, "")</f>
        <v>0</v>
      </c>
      <c r="AD22" s="155">
        <f>IFERROR(AC22*N22, "")</f>
        <v>0</v>
      </c>
    </row>
    <row r="23" spans="11:30" ht="18.75">
      <c r="K23" s="279" t="s">
        <v>226</v>
      </c>
      <c r="L23" s="280"/>
      <c r="M23" s="280"/>
      <c r="N23" s="79">
        <f>SUM(N17:N22)</f>
        <v>46000</v>
      </c>
      <c r="O23" s="204"/>
      <c r="P23" s="79">
        <f>SUM(P17:P22)</f>
        <v>46000</v>
      </c>
      <c r="Q23" s="83"/>
      <c r="R23" s="81"/>
      <c r="S23" s="79">
        <f>SUM(S17:S22)</f>
        <v>0</v>
      </c>
      <c r="T23" s="77" t="str">
        <f>IF(S23=0,"",IF(OR(S23-P23&gt;0,S23-P23&lt;0), (S23-P23)/P23, ""))</f>
        <v/>
      </c>
      <c r="U23" s="94" t="s">
        <v>226</v>
      </c>
      <c r="V23" s="83"/>
      <c r="W23" s="81"/>
      <c r="X23" s="81"/>
      <c r="Y23" s="79">
        <f>SUM(Y17:Y22)</f>
        <v>0</v>
      </c>
      <c r="Z23" s="114" t="str">
        <f>IF(Y23=0,"",IF(OR(Y23-P23&gt;0,Y23-P23&lt;0), (Y23-P23)/P23, ""))</f>
        <v/>
      </c>
      <c r="AA23" s="112" t="s">
        <v>226</v>
      </c>
      <c r="AC23" s="150"/>
      <c r="AD23" s="79">
        <f>SUM(AD17:AD22)</f>
        <v>0</v>
      </c>
    </row>
    <row r="24" spans="11:30" ht="37.5">
      <c r="K24" s="202" t="s">
        <v>87</v>
      </c>
      <c r="L24" s="203"/>
      <c r="M24" s="85" t="str">
        <f>IF($O$3=נוסחאות!$N$2,נוסחאות!N40,IF($O$3=נוסחאות!$R$2,נוסחאות!R40,0))</f>
        <v>-</v>
      </c>
      <c r="N24" s="78">
        <f>IF($O$3=נוסחאות!$N$2,נוסחאות!O40,IF($O$3=נוסחאות!$R$2,נוסחאות!S40,0))</f>
        <v>1000</v>
      </c>
      <c r="O24" s="151">
        <f>IF($O$3=נוסחאות!$N$2,נוסחאות!P40,IF($O$3=נוסחאות!$R$2,נוסחאות!T40,0))</f>
        <v>1</v>
      </c>
      <c r="P24" s="73">
        <f>O24*N24</f>
        <v>1000</v>
      </c>
      <c r="Q24" s="83"/>
      <c r="R24" s="96"/>
      <c r="S24" s="176">
        <f t="shared" si="11"/>
        <v>0</v>
      </c>
      <c r="T24" s="109" t="str">
        <f t="shared" si="4"/>
        <v/>
      </c>
      <c r="U24" s="63"/>
      <c r="V24" s="83"/>
      <c r="W24" s="95" t="s">
        <v>210</v>
      </c>
      <c r="X24" s="120">
        <f t="shared" si="5"/>
        <v>0</v>
      </c>
      <c r="Y24" s="73">
        <f t="shared" ref="Y24:Y25" si="15">IFERROR(X24*N24, "")</f>
        <v>0</v>
      </c>
      <c r="Z24" s="109" t="str">
        <f t="shared" ref="Z24:Z25" si="16">IFERROR(IF(Y24=0,"",IF(OR(Y24-P24&gt;0,Y24-P24&lt;0), (Y24-P24)/P24, "")), "")</f>
        <v/>
      </c>
      <c r="AA24" s="100"/>
      <c r="AC24" s="123">
        <f>IFERROR(X24*'שאלון למילוי הגוף-חובה'!$G$17, "")</f>
        <v>0</v>
      </c>
      <c r="AD24" s="155">
        <f t="shared" si="8"/>
        <v>0</v>
      </c>
    </row>
    <row r="25" spans="11:30" ht="37.5">
      <c r="K25" s="202" t="s">
        <v>108</v>
      </c>
      <c r="L25" s="203"/>
      <c r="M25" s="78" t="str">
        <f>IF($O$3=נוסחאות!$N$2,נוסחאות!N45,IF($O$3=נוסחאות!$R$2,נוסחאות!R45,0))</f>
        <v>140 ליטר</v>
      </c>
      <c r="N25" s="78">
        <f>IF($O$3=נוסחאות!$N$2,נוסחאות!O45,IF($O$3=נוסחאות!$R$2,נוסחאות!S45,0))</f>
        <v>1000</v>
      </c>
      <c r="O25" s="151">
        <f>IF($O$3=נוסחאות!$N$2,נוסחאות!P45,IF($O$3=נוסחאות!$R$2,נוסחאות!T45,0))</f>
        <v>1</v>
      </c>
      <c r="P25" s="73">
        <f>O25*N25</f>
        <v>1000</v>
      </c>
      <c r="Q25" s="83"/>
      <c r="R25" s="96"/>
      <c r="S25" s="176">
        <f t="shared" si="11"/>
        <v>0</v>
      </c>
      <c r="T25" s="109" t="str">
        <f t="shared" si="4"/>
        <v/>
      </c>
      <c r="U25" s="63"/>
      <c r="V25" s="83"/>
      <c r="W25" s="95" t="s">
        <v>210</v>
      </c>
      <c r="X25" s="120">
        <f t="shared" si="5"/>
        <v>0</v>
      </c>
      <c r="Y25" s="73">
        <f t="shared" si="15"/>
        <v>0</v>
      </c>
      <c r="Z25" s="109" t="str">
        <f t="shared" si="16"/>
        <v/>
      </c>
      <c r="AA25" s="100"/>
      <c r="AC25" s="123">
        <f>IFERROR(X25*'שאלון למילוי הגוף-חובה'!$G$17, "")</f>
        <v>0</v>
      </c>
      <c r="AD25" s="155">
        <f t="shared" si="8"/>
        <v>0</v>
      </c>
    </row>
    <row r="26" spans="11:30" ht="18.75">
      <c r="K26" s="279" t="s">
        <v>227</v>
      </c>
      <c r="L26" s="280"/>
      <c r="M26" s="280">
        <f>IF($M$5=נוסחאות!$N$2,נוסחאות!N18,IF($M$5=נוסחאות!$R$2,נוסחאות!R18,0))</f>
        <v>0</v>
      </c>
      <c r="N26" s="79">
        <f>SUM(N24:N25)</f>
        <v>2000</v>
      </c>
      <c r="O26" s="204"/>
      <c r="P26" s="79">
        <f>SUM(P24:P25)</f>
        <v>2000</v>
      </c>
      <c r="Q26" s="83"/>
      <c r="R26" s="81"/>
      <c r="S26" s="79">
        <f>SUM(S24:S25)</f>
        <v>0</v>
      </c>
      <c r="T26" s="77" t="str">
        <f t="shared" si="4"/>
        <v/>
      </c>
      <c r="U26" s="94" t="s">
        <v>227</v>
      </c>
      <c r="V26" s="83"/>
      <c r="W26" s="81"/>
      <c r="X26" s="81"/>
      <c r="Y26" s="79">
        <f>SUM(Y24:Y25)</f>
        <v>0</v>
      </c>
      <c r="Z26" s="114" t="str">
        <f>IF(Y26=0,"",IF(OR(Y26-P26&gt;0,Y26-P26&lt;0), (Y26-P26)/P26, ""))</f>
        <v/>
      </c>
      <c r="AA26" s="112" t="s">
        <v>227</v>
      </c>
      <c r="AC26" s="150"/>
      <c r="AD26" s="79">
        <f>SUM(AD24:AD25)</f>
        <v>0</v>
      </c>
    </row>
    <row r="27" spans="11:30" ht="18.75">
      <c r="K27" s="202" t="s">
        <v>109</v>
      </c>
      <c r="L27" s="203"/>
      <c r="M27" s="78" t="str">
        <f>IF($O$3=נוסחאות!$N$2,נוסחאות!N36,IF($O$3=נוסחאות!$R$2,נוסחאות!R36,0))</f>
        <v>שואב אבק מקצועי</v>
      </c>
      <c r="N27" s="78">
        <f>IF($O$3=נוסחאות!$N$2,נוסחאות!O36,IF($O$3=נוסחאות!$R$2,נוסחאות!S36,0))</f>
        <v>1200</v>
      </c>
      <c r="O27" s="151">
        <f>IF($O$3=נוסחאות!$N$2,נוסחאות!P36,IF($O$3=נוסחאות!$R$2,נוסחאות!T36,0))</f>
        <v>1</v>
      </c>
      <c r="P27" s="73">
        <f t="shared" ref="P27:P35" si="17">O27*N27</f>
        <v>1200</v>
      </c>
      <c r="Q27" s="83"/>
      <c r="R27" s="96"/>
      <c r="S27" s="73">
        <f t="shared" ref="S27:S35" si="18">R27*N27</f>
        <v>0</v>
      </c>
      <c r="T27" s="109" t="str">
        <f t="shared" si="4"/>
        <v/>
      </c>
      <c r="U27" s="63"/>
      <c r="V27" s="83"/>
      <c r="W27" s="95" t="s">
        <v>210</v>
      </c>
      <c r="X27" s="120">
        <f t="shared" si="5"/>
        <v>0</v>
      </c>
      <c r="Y27" s="73">
        <f t="shared" ref="Y27:Y35" si="19">IFERROR(X27*N27, "")</f>
        <v>0</v>
      </c>
      <c r="Z27" s="109" t="str">
        <f t="shared" ref="Z27:Z35" si="20">IFERROR(IF(Y27=0,"",IF(OR(Y27-P27&gt;0,Y27-P27&lt;0), (Y27-P27)/P27, "")), "")</f>
        <v/>
      </c>
      <c r="AA27" s="100"/>
      <c r="AC27" s="123">
        <f>IFERROR(X27*'שאלון למילוי הגוף-חובה'!$G$17, "")</f>
        <v>0</v>
      </c>
      <c r="AD27" s="155">
        <f t="shared" ref="AD27:AD35" si="21">IFERROR(AC27*N27, "")</f>
        <v>0</v>
      </c>
    </row>
    <row r="28" spans="11:30" ht="18.75">
      <c r="K28" s="202" t="s">
        <v>62</v>
      </c>
      <c r="L28" s="176"/>
      <c r="M28" s="85" t="str">
        <f>IF($O$3=נוסחאות!$N$2,נוסחאות!N34,IF($O$3=נוסחאות!$R$2,נוסחאות!R34,0))</f>
        <v>-</v>
      </c>
      <c r="N28" s="78">
        <f>IF($O$3=נוסחאות!$N$2,נוסחאות!O34,IF($O$3=נוסחאות!$R$2,נוסחאות!S34,0))</f>
        <v>500</v>
      </c>
      <c r="O28" s="151">
        <f>IF($O$3=נוסחאות!$N$2,נוסחאות!P34,IF($O$3=נוסחאות!$R$2,נוסחאות!T34,0))</f>
        <v>1</v>
      </c>
      <c r="P28" s="73">
        <f t="shared" si="17"/>
        <v>500</v>
      </c>
      <c r="Q28" s="83"/>
      <c r="R28" s="96"/>
      <c r="S28" s="73">
        <f t="shared" si="18"/>
        <v>0</v>
      </c>
      <c r="T28" s="109" t="str">
        <f t="shared" si="4"/>
        <v/>
      </c>
      <c r="U28" s="63"/>
      <c r="V28" s="83"/>
      <c r="W28" s="95" t="s">
        <v>210</v>
      </c>
      <c r="X28" s="120">
        <f t="shared" si="5"/>
        <v>0</v>
      </c>
      <c r="Y28" s="73">
        <f t="shared" si="19"/>
        <v>0</v>
      </c>
      <c r="Z28" s="109" t="str">
        <f t="shared" si="20"/>
        <v/>
      </c>
      <c r="AA28" s="100"/>
      <c r="AC28" s="123">
        <f>IFERROR(X28*'שאלון למילוי הגוף-חובה'!$G$17, "")</f>
        <v>0</v>
      </c>
      <c r="AD28" s="155">
        <f t="shared" si="21"/>
        <v>0</v>
      </c>
    </row>
    <row r="29" spans="11:30" ht="37.5">
      <c r="K29" s="202" t="s">
        <v>111</v>
      </c>
      <c r="L29" s="203"/>
      <c r="M29" s="78" t="str">
        <f>IF($O$3=נוסחאות!$N$2,נוסחאות!N35,IF($O$3=נוסחאות!$R$2,נוסחאות!R35,0))</f>
        <v>מייבש כביסה אחד תעשייתי</v>
      </c>
      <c r="N29" s="78">
        <f>IF($O$3=נוסחאות!$N$2,נוסחאות!O35,IF($O$3=נוסחאות!$R$2,נוסחאות!S35,0))</f>
        <v>9500</v>
      </c>
      <c r="O29" s="151">
        <f>IF($O$3=נוסחאות!$N$2,נוסחאות!P35,IF($O$3=נוסחאות!$R$2,נוסחאות!T35,0))</f>
        <v>1</v>
      </c>
      <c r="P29" s="73">
        <f t="shared" si="17"/>
        <v>9500</v>
      </c>
      <c r="Q29" s="83"/>
      <c r="R29" s="96"/>
      <c r="S29" s="73">
        <f t="shared" si="18"/>
        <v>0</v>
      </c>
      <c r="T29" s="109" t="str">
        <f t="shared" si="4"/>
        <v/>
      </c>
      <c r="U29" s="63"/>
      <c r="V29" s="83"/>
      <c r="W29" s="95" t="s">
        <v>210</v>
      </c>
      <c r="X29" s="120">
        <f t="shared" si="5"/>
        <v>0</v>
      </c>
      <c r="Y29" s="73">
        <f t="shared" si="19"/>
        <v>0</v>
      </c>
      <c r="Z29" s="109" t="str">
        <f t="shared" si="20"/>
        <v/>
      </c>
      <c r="AA29" s="100"/>
      <c r="AC29" s="123">
        <f>IFERROR(X29*'שאלון למילוי הגוף-חובה'!$G$17, "")</f>
        <v>0</v>
      </c>
      <c r="AD29" s="155">
        <f t="shared" si="21"/>
        <v>0</v>
      </c>
    </row>
    <row r="30" spans="11:30" ht="37.5">
      <c r="K30" s="202" t="s">
        <v>112</v>
      </c>
      <c r="L30" s="203"/>
      <c r="M30" s="78" t="str">
        <f>IF($O$3=נוסחאות!$N$2,נוסחאות!N37,IF($O$3=נוסחאות!$R$2,נוסחאות!R37,0))</f>
        <v>מכונת כביסה אחת תעשייתית</v>
      </c>
      <c r="N30" s="78">
        <f>IF($O$3=נוסחאות!$N$2,נוסחאות!O37,IF($O$3=נוסחאות!$R$2,נוסחאות!S37,0))</f>
        <v>7500</v>
      </c>
      <c r="O30" s="151">
        <f>IF($O$3=נוסחאות!$N$2,נוסחאות!P37,IF($O$3=נוסחאות!$R$2,נוסחאות!T37,0))</f>
        <v>1</v>
      </c>
      <c r="P30" s="73">
        <f t="shared" si="17"/>
        <v>7500</v>
      </c>
      <c r="Q30" s="83"/>
      <c r="R30" s="96"/>
      <c r="S30" s="73">
        <f t="shared" si="18"/>
        <v>0</v>
      </c>
      <c r="T30" s="109" t="str">
        <f t="shared" si="4"/>
        <v/>
      </c>
      <c r="U30" s="63"/>
      <c r="V30" s="83"/>
      <c r="W30" s="95" t="s">
        <v>210</v>
      </c>
      <c r="X30" s="120">
        <f t="shared" si="5"/>
        <v>0</v>
      </c>
      <c r="Y30" s="73">
        <f t="shared" si="19"/>
        <v>0</v>
      </c>
      <c r="Z30" s="109" t="str">
        <f t="shared" si="20"/>
        <v/>
      </c>
      <c r="AA30" s="100"/>
      <c r="AC30" s="123">
        <f>IFERROR(X30*'שאלון למילוי הגוף-חובה'!$G$17, "")</f>
        <v>0</v>
      </c>
      <c r="AD30" s="155">
        <f t="shared" si="21"/>
        <v>0</v>
      </c>
    </row>
    <row r="31" spans="11:30" ht="37.5">
      <c r="K31" s="202" t="s">
        <v>72</v>
      </c>
      <c r="L31" s="203"/>
      <c r="M31" s="78" t="str">
        <f>IF($O$3=נוסחאות!$N$2,נוסחאות!N42,IF($O$3=נוסחאות!$R$2,נוסחאות!R42,0))</f>
        <v>2 סטים</v>
      </c>
      <c r="N31" s="78">
        <f>IF($O$3=נוסחאות!$N$2,נוסחאות!O42,IF($O$3=נוסחאות!$R$2,נוסחאות!S42,0))</f>
        <v>100</v>
      </c>
      <c r="O31" s="151">
        <f>IF($O$3=נוסחאות!$N$2,נוסחאות!P42,IF($O$3=נוסחאות!$R$2,נוסחאות!T42,0))</f>
        <v>2</v>
      </c>
      <c r="P31" s="73">
        <f t="shared" si="17"/>
        <v>200</v>
      </c>
      <c r="Q31" s="83"/>
      <c r="R31" s="96"/>
      <c r="S31" s="73">
        <f t="shared" si="18"/>
        <v>0</v>
      </c>
      <c r="T31" s="109" t="str">
        <f t="shared" si="4"/>
        <v/>
      </c>
      <c r="U31" s="63"/>
      <c r="V31" s="83"/>
      <c r="W31" s="95" t="s">
        <v>210</v>
      </c>
      <c r="X31" s="120">
        <f t="shared" si="5"/>
        <v>0</v>
      </c>
      <c r="Y31" s="73">
        <f t="shared" si="19"/>
        <v>0</v>
      </c>
      <c r="Z31" s="109" t="str">
        <f t="shared" si="20"/>
        <v/>
      </c>
      <c r="AA31" s="100"/>
      <c r="AC31" s="123">
        <f>IFERROR(X31*'שאלון למילוי הגוף-חובה'!$G$17, "")</f>
        <v>0</v>
      </c>
      <c r="AD31" s="155">
        <f t="shared" si="21"/>
        <v>0</v>
      </c>
    </row>
    <row r="32" spans="11:30" ht="18.75">
      <c r="K32" s="202" t="s">
        <v>71</v>
      </c>
      <c r="L32" s="203"/>
      <c r="M32" s="78" t="str">
        <f>IF($O$3=נוסחאות!$N$2,נוסחאות!N41,IF($O$3=נוסחאות!$R$2,נוסחאות!R41,0))</f>
        <v>4 מטפים</v>
      </c>
      <c r="N32" s="78">
        <f>IF($O$3=נוסחאות!$N$2,נוסחאות!O41,IF($O$3=נוסחאות!$R$2,נוסחאות!S41,0))</f>
        <v>200</v>
      </c>
      <c r="O32" s="151">
        <f>IF($O$3=נוסחאות!$N$2,נוסחאות!P41,IF($O$3=נוסחאות!$R$2,נוסחאות!T41,0))</f>
        <v>4</v>
      </c>
      <c r="P32" s="73">
        <f t="shared" si="17"/>
        <v>800</v>
      </c>
      <c r="Q32" s="83"/>
      <c r="R32" s="96"/>
      <c r="S32" s="73">
        <f t="shared" si="18"/>
        <v>0</v>
      </c>
      <c r="T32" s="109" t="str">
        <f t="shared" si="4"/>
        <v/>
      </c>
      <c r="U32" s="63"/>
      <c r="V32" s="83"/>
      <c r="W32" s="95" t="s">
        <v>210</v>
      </c>
      <c r="X32" s="120">
        <f t="shared" si="5"/>
        <v>0</v>
      </c>
      <c r="Y32" s="73">
        <f t="shared" si="19"/>
        <v>0</v>
      </c>
      <c r="Z32" s="109" t="str">
        <f t="shared" si="20"/>
        <v/>
      </c>
      <c r="AA32" s="100"/>
      <c r="AC32" s="123">
        <f>IFERROR(X32*'שאלון למילוי הגוף-חובה'!$G$17, "")</f>
        <v>0</v>
      </c>
      <c r="AD32" s="155">
        <f t="shared" si="21"/>
        <v>0</v>
      </c>
    </row>
    <row r="33" spans="11:30" ht="56.25">
      <c r="K33" s="202" t="s">
        <v>89</v>
      </c>
      <c r="L33" s="203"/>
      <c r="M33" s="85" t="str">
        <f>IF($O$3=נוסחאות!$N$2,נוסחאות!N44,IF($O$3=נוסחאות!$R$2,נוסחאות!R44,0))</f>
        <v>-</v>
      </c>
      <c r="N33" s="78">
        <f>IF($O$3=נוסחאות!$N$2,נוסחאות!O44,IF($O$3=נוסחאות!$R$2,נוסחאות!S44,0))</f>
        <v>3000</v>
      </c>
      <c r="O33" s="151">
        <f>IF($O$3=נוסחאות!$N$2,נוסחאות!P44,IF($O$3=נוסחאות!$R$2,נוסחאות!T44,0))</f>
        <v>1</v>
      </c>
      <c r="P33" s="73">
        <f t="shared" si="17"/>
        <v>3000</v>
      </c>
      <c r="Q33" s="83"/>
      <c r="R33" s="96"/>
      <c r="S33" s="73">
        <f t="shared" si="18"/>
        <v>0</v>
      </c>
      <c r="T33" s="109" t="str">
        <f t="shared" si="4"/>
        <v/>
      </c>
      <c r="U33" s="63"/>
      <c r="V33" s="83"/>
      <c r="W33" s="95" t="s">
        <v>210</v>
      </c>
      <c r="X33" s="120">
        <f t="shared" si="5"/>
        <v>0</v>
      </c>
      <c r="Y33" s="73">
        <f t="shared" si="19"/>
        <v>0</v>
      </c>
      <c r="Z33" s="109" t="str">
        <f t="shared" si="20"/>
        <v/>
      </c>
      <c r="AA33" s="100"/>
      <c r="AC33" s="123">
        <f>IFERROR(X33*'שאלון למילוי הגוף-חובה'!$G$17, "")</f>
        <v>0</v>
      </c>
      <c r="AD33" s="155">
        <f t="shared" si="21"/>
        <v>0</v>
      </c>
    </row>
    <row r="34" spans="11:30" ht="75">
      <c r="K34" s="217" t="s">
        <v>69</v>
      </c>
      <c r="L34" s="203"/>
      <c r="M34" s="85" t="str">
        <f>IF($O$3=נוסחאות!$N$2,נוסחאות!N39,IF($O$3=נוסחאות!$R$2,נוסחאות!R39,0))</f>
        <v>-</v>
      </c>
      <c r="N34" s="78">
        <f>IF($O$3=נוסחאות!$N$2,נוסחאות!O39,IF($O$3=נוסחאות!$R$2,נוסחאות!S39,0))</f>
        <v>400</v>
      </c>
      <c r="O34" s="151">
        <f>IF($O$3=נוסחאות!$N$2,נוסחאות!P39,IF($O$3=נוסחאות!$R$2,נוסחאות!T39,0))</f>
        <v>1</v>
      </c>
      <c r="P34" s="73">
        <f t="shared" si="17"/>
        <v>400</v>
      </c>
      <c r="Q34" s="83"/>
      <c r="R34" s="96"/>
      <c r="S34" s="73">
        <f t="shared" si="18"/>
        <v>0</v>
      </c>
      <c r="T34" s="109" t="str">
        <f t="shared" si="4"/>
        <v/>
      </c>
      <c r="U34" s="63"/>
      <c r="V34" s="83"/>
      <c r="W34" s="95" t="s">
        <v>210</v>
      </c>
      <c r="X34" s="120">
        <f t="shared" si="5"/>
        <v>0</v>
      </c>
      <c r="Y34" s="73">
        <f t="shared" si="19"/>
        <v>0</v>
      </c>
      <c r="Z34" s="109" t="str">
        <f t="shared" si="20"/>
        <v/>
      </c>
      <c r="AA34" s="100"/>
      <c r="AC34" s="123">
        <f>IFERROR(X34*'שאלון למילוי הגוף-חובה'!$G$17, "")</f>
        <v>0</v>
      </c>
      <c r="AD34" s="155">
        <f t="shared" si="21"/>
        <v>0</v>
      </c>
    </row>
    <row r="35" spans="11:30" ht="37.5">
      <c r="K35" s="202" t="s">
        <v>73</v>
      </c>
      <c r="L35" s="203"/>
      <c r="M35" s="85" t="str">
        <f>IF($O$3=נוסחאות!$N$2,נוסחאות!N43,IF($O$3=נוסחאות!$R$2,נוסחאות!R43,0))</f>
        <v>-</v>
      </c>
      <c r="N35" s="78">
        <f>IF($O$3=נוסחאות!$N$2,נוסחאות!O43,IF($O$3=נוסחאות!$R$2,נוסחאות!S43,0))</f>
        <v>5000</v>
      </c>
      <c r="O35" s="151">
        <f>IF($O$3=נוסחאות!$N$2,נוסחאות!P43,IF($O$3=נוסחאות!$R$2,נוסחאות!T43,0))</f>
        <v>1</v>
      </c>
      <c r="P35" s="73">
        <f t="shared" si="17"/>
        <v>5000</v>
      </c>
      <c r="Q35" s="83"/>
      <c r="R35" s="96"/>
      <c r="S35" s="73">
        <f t="shared" si="18"/>
        <v>0</v>
      </c>
      <c r="T35" s="109" t="str">
        <f t="shared" si="4"/>
        <v/>
      </c>
      <c r="U35" s="63"/>
      <c r="V35" s="83"/>
      <c r="W35" s="95" t="s">
        <v>210</v>
      </c>
      <c r="X35" s="120">
        <f t="shared" si="5"/>
        <v>0</v>
      </c>
      <c r="Y35" s="73">
        <f t="shared" si="19"/>
        <v>0</v>
      </c>
      <c r="Z35" s="109" t="str">
        <f t="shared" si="20"/>
        <v/>
      </c>
      <c r="AA35" s="100"/>
      <c r="AC35" s="123">
        <f>IFERROR(X35*'שאלון למילוי הגוף-חובה'!$G$17, "")</f>
        <v>0</v>
      </c>
      <c r="AD35" s="155">
        <f t="shared" si="21"/>
        <v>0</v>
      </c>
    </row>
    <row r="36" spans="11:30" ht="18.75">
      <c r="K36" s="279" t="s">
        <v>228</v>
      </c>
      <c r="L36" s="280"/>
      <c r="M36" s="280"/>
      <c r="N36" s="79">
        <f>SUM(N27:N35)</f>
        <v>27400</v>
      </c>
      <c r="O36" s="204"/>
      <c r="P36" s="79">
        <f>SUM(P27:P35)</f>
        <v>28100</v>
      </c>
      <c r="Q36" s="83"/>
      <c r="R36" s="81"/>
      <c r="S36" s="79">
        <f>SUM(S27:S35)</f>
        <v>0</v>
      </c>
      <c r="T36" s="77" t="str">
        <f t="shared" si="4"/>
        <v/>
      </c>
      <c r="U36" s="94" t="s">
        <v>228</v>
      </c>
      <c r="V36" s="83"/>
      <c r="W36" s="81"/>
      <c r="X36" s="81"/>
      <c r="Y36" s="79">
        <f>SUM(Y27:Y35)</f>
        <v>0</v>
      </c>
      <c r="Z36" s="114" t="str">
        <f>IF(Y36=0,"",IF(OR(Y36-P36&gt;0,Y36-P36&lt;0), (Y36-P36)/P36, ""))</f>
        <v/>
      </c>
      <c r="AA36" s="112" t="s">
        <v>228</v>
      </c>
      <c r="AC36" s="150"/>
      <c r="AD36" s="79">
        <f>SUM(AD27:AD35)</f>
        <v>0</v>
      </c>
    </row>
    <row r="37" spans="11:30" ht="18.75">
      <c r="K37" s="202" t="s">
        <v>90</v>
      </c>
      <c r="L37" s="203" t="s">
        <v>137</v>
      </c>
      <c r="M37" s="85" t="str">
        <f>IF($O$3=נוסחאות!$N$2,נוסחאות!N47,IF($O$3=נוסחאות!$R$2,נוסחאות!R47,0))</f>
        <v>-</v>
      </c>
      <c r="N37" s="78">
        <f>IF($O$3=נוסחאות!$N$2,נוסחאות!O47,IF($O$3=נוסחאות!$R$2,נוסחאות!S47,0))</f>
        <v>5000</v>
      </c>
      <c r="O37" s="151">
        <f>IF($O$3=נוסחאות!$N$2,נוסחאות!P47,IF($O$3=נוסחאות!$R$2,נוסחאות!T47,0))</f>
        <v>1</v>
      </c>
      <c r="P37" s="73">
        <f>O37*N37</f>
        <v>5000</v>
      </c>
      <c r="Q37" s="83"/>
      <c r="R37" s="96"/>
      <c r="S37" s="73">
        <f>R37*N37</f>
        <v>0</v>
      </c>
      <c r="T37" s="109" t="str">
        <f t="shared" si="4"/>
        <v/>
      </c>
      <c r="U37" s="63"/>
      <c r="V37" s="83"/>
      <c r="W37" s="95" t="s">
        <v>210</v>
      </c>
      <c r="X37" s="120">
        <f t="shared" si="5"/>
        <v>0</v>
      </c>
      <c r="Y37" s="73">
        <f t="shared" ref="Y37:Y38" si="22">IFERROR(X37*N37, "")</f>
        <v>0</v>
      </c>
      <c r="Z37" s="109" t="str">
        <f t="shared" ref="Z37:Z38" si="23">IFERROR(IF(Y37=0,"",IF(OR(Y37-P37&gt;0,Y37-P37&lt;0), (Y37-P37)/P37, "")), "")</f>
        <v/>
      </c>
      <c r="AA37" s="100"/>
      <c r="AC37" s="123">
        <f>IFERROR(X37*'שאלון למילוי הגוף-חובה'!$G$17, "")</f>
        <v>0</v>
      </c>
      <c r="AD37" s="155">
        <f t="shared" si="8"/>
        <v>0</v>
      </c>
    </row>
    <row r="38" spans="11:30" ht="37.5">
      <c r="K38" s="202" t="s">
        <v>46</v>
      </c>
      <c r="L38" s="203" t="s">
        <v>137</v>
      </c>
      <c r="M38" s="78" t="str">
        <f>IF($O$3=נוסחאות!$N$2,נוסחאות!N48,IF($O$3=נוסחאות!$R$2,נוסחאות!R48,0))</f>
        <v>סט 1</v>
      </c>
      <c r="N38" s="78">
        <f>IF($O$3=נוסחאות!$N$2,נוסחאות!O48,IF($O$3=נוסחאות!$R$2,נוסחאות!S48,0))</f>
        <v>2000</v>
      </c>
      <c r="O38" s="151">
        <f>IF($O$3=נוסחאות!$N$2,נוסחאות!P48,IF($O$3=נוסחאות!$R$2,נוסחאות!T48,0))</f>
        <v>1</v>
      </c>
      <c r="P38" s="73">
        <f>O38*N38</f>
        <v>2000</v>
      </c>
      <c r="Q38" s="83"/>
      <c r="R38" s="96"/>
      <c r="S38" s="73">
        <f>R38*N38</f>
        <v>0</v>
      </c>
      <c r="T38" s="109" t="str">
        <f t="shared" si="4"/>
        <v/>
      </c>
      <c r="U38" s="63"/>
      <c r="V38" s="83"/>
      <c r="W38" s="95" t="s">
        <v>210</v>
      </c>
      <c r="X38" s="120">
        <f t="shared" si="5"/>
        <v>0</v>
      </c>
      <c r="Y38" s="73">
        <f t="shared" si="22"/>
        <v>0</v>
      </c>
      <c r="Z38" s="109" t="str">
        <f t="shared" si="23"/>
        <v/>
      </c>
      <c r="AA38" s="100"/>
      <c r="AC38" s="123">
        <f>IFERROR(X38*'שאלון למילוי הגוף-חובה'!$G$17, "")</f>
        <v>0</v>
      </c>
      <c r="AD38" s="155">
        <f>IFERROR(AC38*N38, "")</f>
        <v>0</v>
      </c>
    </row>
    <row r="39" spans="11:30" ht="18.75">
      <c r="K39" s="279" t="s">
        <v>229</v>
      </c>
      <c r="L39" s="280"/>
      <c r="M39" s="280"/>
      <c r="N39" s="79">
        <f>SUM(N37:N38)</f>
        <v>7000</v>
      </c>
      <c r="O39" s="204"/>
      <c r="P39" s="79">
        <f>SUM(P37:P38)</f>
        <v>7000</v>
      </c>
      <c r="Q39" s="219"/>
      <c r="R39" s="150"/>
      <c r="S39" s="79">
        <f>SUM(S37:S38)</f>
        <v>0</v>
      </c>
      <c r="T39" s="114" t="str">
        <f t="shared" si="4"/>
        <v/>
      </c>
      <c r="U39" s="205" t="s">
        <v>229</v>
      </c>
      <c r="V39" s="219"/>
      <c r="W39" s="150"/>
      <c r="X39" s="150"/>
      <c r="Y39" s="79">
        <f>SUM(Y37:Y38)</f>
        <v>0</v>
      </c>
      <c r="Z39" s="114" t="str">
        <f>IF(Y39=0,"",IF(OR(Y39-P39&gt;0,Y39-P39&lt;0), (Y39-P39)/P39, ""))</f>
        <v/>
      </c>
      <c r="AA39" s="207" t="s">
        <v>229</v>
      </c>
      <c r="AB39" s="194"/>
      <c r="AC39" s="126"/>
      <c r="AD39" s="124">
        <f>SUM(AD37:AD38)</f>
        <v>0</v>
      </c>
    </row>
    <row r="40" spans="11:30" s="83" customFormat="1" ht="19.5" thickBot="1">
      <c r="K40" s="272" t="s">
        <v>180</v>
      </c>
      <c r="L40" s="273"/>
      <c r="M40" s="273"/>
      <c r="N40" s="93">
        <f>N16+N23+N26+N36+N39</f>
        <v>120450</v>
      </c>
      <c r="O40" s="113"/>
      <c r="P40" s="93">
        <f>P16+P23+P26+P36+P39</f>
        <v>145050</v>
      </c>
      <c r="Q40" s="220"/>
      <c r="R40" s="221"/>
      <c r="S40" s="93">
        <f>S16+S23+S26+S36+S39</f>
        <v>0</v>
      </c>
      <c r="T40" s="115" t="str">
        <f>IF(S40=0,"",IF(OR(S40-P40&gt;0,S40-P40&lt;0), (S40-P40)/P40, ""))</f>
        <v/>
      </c>
      <c r="U40" s="222"/>
      <c r="V40" s="220"/>
      <c r="W40" s="221"/>
      <c r="X40" s="221"/>
      <c r="Y40" s="93">
        <f>Y16+Y23+Y26+Y36+Y39</f>
        <v>0</v>
      </c>
      <c r="Z40" s="115" t="str">
        <f>IF(Y40=0,"",IF(OR(Y40-P40&gt;0,Y40-P40&lt;0), (Y40-P40)/P40, ""))</f>
        <v/>
      </c>
      <c r="AA40" s="223"/>
      <c r="AB40" s="219"/>
      <c r="AC40" s="127"/>
      <c r="AD40" s="93">
        <f>AD16+AD23+AD26+AD36+AD39</f>
        <v>0</v>
      </c>
    </row>
    <row r="41" spans="11:30" s="83" customFormat="1" ht="15.75">
      <c r="K41" s="84" t="s">
        <v>138</v>
      </c>
      <c r="AC41" s="72"/>
      <c r="AD41" s="72"/>
    </row>
    <row r="42" spans="11:30" s="83" customFormat="1" ht="15.75" thickBot="1">
      <c r="AC42" s="72"/>
      <c r="AD42" s="72"/>
    </row>
    <row r="43" spans="11:30" s="83" customFormat="1" ht="28.5" thickBot="1">
      <c r="K43" s="196" t="s">
        <v>196</v>
      </c>
      <c r="L43" s="101"/>
      <c r="M43" s="50"/>
      <c r="N43" s="50"/>
      <c r="O43" s="50"/>
      <c r="P43" s="50"/>
      <c r="Q43" s="50"/>
      <c r="R43" s="50"/>
      <c r="U43" s="156" t="s">
        <v>209</v>
      </c>
      <c r="V43" s="50"/>
      <c r="Y43" s="97">
        <v>2</v>
      </c>
      <c r="AB43" s="50"/>
      <c r="AC43" s="55"/>
      <c r="AD43" s="55"/>
    </row>
    <row r="44" spans="11:30" s="83" customFormat="1" ht="27.75">
      <c r="K44" s="287" t="s">
        <v>162</v>
      </c>
      <c r="L44" s="281"/>
      <c r="M44" s="281"/>
      <c r="N44" s="281"/>
      <c r="O44" s="281"/>
      <c r="P44" s="281"/>
      <c r="Q44" s="89"/>
      <c r="R44" s="281" t="s">
        <v>161</v>
      </c>
      <c r="S44" s="281"/>
      <c r="T44" s="281"/>
      <c r="U44" s="281"/>
      <c r="V44" s="90"/>
      <c r="W44" s="281" t="s">
        <v>164</v>
      </c>
      <c r="X44" s="281"/>
      <c r="Y44" s="281"/>
      <c r="Z44" s="281"/>
      <c r="AA44" s="282"/>
      <c r="AB44" s="55"/>
      <c r="AC44" s="283" t="s">
        <v>192</v>
      </c>
      <c r="AD44" s="284"/>
    </row>
    <row r="45" spans="11:30" s="83" customFormat="1" ht="75">
      <c r="K45" s="212" t="s">
        <v>4</v>
      </c>
      <c r="L45" s="213" t="s">
        <v>81</v>
      </c>
      <c r="M45" s="213" t="s">
        <v>19</v>
      </c>
      <c r="N45" s="213" t="s">
        <v>146</v>
      </c>
      <c r="O45" s="214" t="s">
        <v>194</v>
      </c>
      <c r="P45" s="213" t="s">
        <v>147</v>
      </c>
      <c r="R45" s="214" t="s">
        <v>140</v>
      </c>
      <c r="S45" s="213" t="s">
        <v>195</v>
      </c>
      <c r="T45" s="213" t="s">
        <v>143</v>
      </c>
      <c r="U45" s="213" t="s">
        <v>167</v>
      </c>
      <c r="W45" s="214" t="s">
        <v>185</v>
      </c>
      <c r="X45" s="214" t="s">
        <v>193</v>
      </c>
      <c r="Y45" s="213" t="s">
        <v>165</v>
      </c>
      <c r="Z45" s="213" t="s">
        <v>143</v>
      </c>
      <c r="AA45" s="218" t="s">
        <v>166</v>
      </c>
      <c r="AB45" s="50"/>
      <c r="AC45" s="148" t="s">
        <v>254</v>
      </c>
      <c r="AD45" s="149" t="s">
        <v>141</v>
      </c>
    </row>
    <row r="46" spans="11:30" s="83" customFormat="1" ht="37.5">
      <c r="K46" s="202" t="s">
        <v>197</v>
      </c>
      <c r="L46" s="200" t="s">
        <v>199</v>
      </c>
      <c r="M46" s="78"/>
      <c r="N46" s="152">
        <v>1000</v>
      </c>
      <c r="O46" s="151">
        <v>1</v>
      </c>
      <c r="P46" s="73">
        <f>O46*N46</f>
        <v>1000</v>
      </c>
      <c r="R46" s="96"/>
      <c r="S46" s="73">
        <f t="shared" ref="S46:S49" si="24">R46*N46</f>
        <v>0</v>
      </c>
      <c r="T46" s="109" t="str">
        <f>IF(S46=0,"",IF(OR(S46-P46&gt;0,S46-P46&lt;0), (S46-P46)/P46, ""))</f>
        <v/>
      </c>
      <c r="U46" s="64"/>
      <c r="W46" s="95" t="s">
        <v>210</v>
      </c>
      <c r="X46" s="224">
        <f>IF(ISBLANK(W46), "", IF(W46="מאשר", R46, "נא למלא כמות מאושרת"))</f>
        <v>0</v>
      </c>
      <c r="Y46" s="73">
        <f>IFERROR(X46*N46, "")</f>
        <v>0</v>
      </c>
      <c r="Z46" s="109" t="str">
        <f>IFERROR(IF(Y46=0,"",IF(OR(Y46-P46&gt;0,Y46-P46&lt;0), (Y46-P46)/P46, "")), "")</f>
        <v/>
      </c>
      <c r="AA46" s="91"/>
      <c r="AB46" s="50"/>
      <c r="AC46" s="123">
        <f>IFERROR(X46*$Y$43, "")</f>
        <v>0</v>
      </c>
      <c r="AD46" s="155">
        <f>IFERROR(AC46*N46, "")</f>
        <v>0</v>
      </c>
    </row>
    <row r="47" spans="11:30" s="83" customFormat="1" ht="18.75">
      <c r="K47" s="215" t="s">
        <v>34</v>
      </c>
      <c r="L47" s="200" t="s">
        <v>199</v>
      </c>
      <c r="M47" s="78" t="s">
        <v>35</v>
      </c>
      <c r="N47" s="152">
        <v>500</v>
      </c>
      <c r="O47" s="151">
        <v>1</v>
      </c>
      <c r="P47" s="73">
        <f t="shared" ref="P47:P48" si="25">O47*N47</f>
        <v>500</v>
      </c>
      <c r="R47" s="96"/>
      <c r="S47" s="73">
        <f t="shared" si="24"/>
        <v>0</v>
      </c>
      <c r="T47" s="109" t="str">
        <f t="shared" ref="T47:T49" si="26">IF(S47=0,"",IF(OR(S47-P47&gt;0,S47-P47&lt;0), (S47-P47)/P47, ""))</f>
        <v/>
      </c>
      <c r="U47" s="64"/>
      <c r="W47" s="95" t="s">
        <v>210</v>
      </c>
      <c r="X47" s="224">
        <f t="shared" ref="X47:X49" si="27">IF(ISBLANK(W47), "", IF(W47="מאשר", R47, "נא למלא כמות מאושרת"))</f>
        <v>0</v>
      </c>
      <c r="Y47" s="73">
        <f t="shared" ref="Y47:Y49" si="28">IFERROR(X47*N47, "")</f>
        <v>0</v>
      </c>
      <c r="Z47" s="109" t="str">
        <f t="shared" ref="Z47:Z49" si="29">IFERROR(IF(Y47=0,"",IF(OR(Y47-P47&gt;0,Y47-P47&lt;0), (Y47-P47)/P47, "")), "")</f>
        <v/>
      </c>
      <c r="AA47" s="91"/>
      <c r="AB47" s="50"/>
      <c r="AC47" s="123">
        <f>IFERROR(X47*$Y$43, "")</f>
        <v>0</v>
      </c>
      <c r="AD47" s="155">
        <f t="shared" ref="AD47:AD48" si="30">IFERROR(AC47*N47, "")</f>
        <v>0</v>
      </c>
    </row>
    <row r="48" spans="11:30" s="83" customFormat="1" ht="37.5">
      <c r="K48" s="202" t="s">
        <v>41</v>
      </c>
      <c r="L48" s="200" t="s">
        <v>199</v>
      </c>
      <c r="M48" s="78"/>
      <c r="N48" s="152">
        <v>100</v>
      </c>
      <c r="O48" s="151">
        <v>1</v>
      </c>
      <c r="P48" s="73">
        <f t="shared" si="25"/>
        <v>100</v>
      </c>
      <c r="R48" s="96"/>
      <c r="S48" s="73">
        <f t="shared" si="24"/>
        <v>0</v>
      </c>
      <c r="T48" s="109" t="str">
        <f t="shared" si="26"/>
        <v/>
      </c>
      <c r="U48" s="64"/>
      <c r="W48" s="95" t="s">
        <v>210</v>
      </c>
      <c r="X48" s="224">
        <f t="shared" si="27"/>
        <v>0</v>
      </c>
      <c r="Y48" s="73">
        <f t="shared" si="28"/>
        <v>0</v>
      </c>
      <c r="Z48" s="109" t="str">
        <f t="shared" si="29"/>
        <v/>
      </c>
      <c r="AA48" s="91"/>
      <c r="AB48" s="50"/>
      <c r="AC48" s="123">
        <f>IFERROR(X48*$Y$43, "")</f>
        <v>0</v>
      </c>
      <c r="AD48" s="155">
        <f t="shared" si="30"/>
        <v>0</v>
      </c>
    </row>
    <row r="49" spans="11:30" s="83" customFormat="1" ht="37.5">
      <c r="K49" s="202" t="s">
        <v>198</v>
      </c>
      <c r="L49" s="200" t="s">
        <v>199</v>
      </c>
      <c r="M49" s="78"/>
      <c r="N49" s="152">
        <v>400</v>
      </c>
      <c r="O49" s="151">
        <v>1</v>
      </c>
      <c r="P49" s="73">
        <f>O49*N49</f>
        <v>400</v>
      </c>
      <c r="R49" s="96"/>
      <c r="S49" s="73">
        <f t="shared" si="24"/>
        <v>0</v>
      </c>
      <c r="T49" s="109" t="str">
        <f t="shared" si="26"/>
        <v/>
      </c>
      <c r="U49" s="64"/>
      <c r="W49" s="95" t="s">
        <v>210</v>
      </c>
      <c r="X49" s="224">
        <f t="shared" si="27"/>
        <v>0</v>
      </c>
      <c r="Y49" s="73">
        <f t="shared" si="28"/>
        <v>0</v>
      </c>
      <c r="Z49" s="109" t="str">
        <f t="shared" si="29"/>
        <v/>
      </c>
      <c r="AA49" s="91"/>
      <c r="AB49" s="50"/>
      <c r="AC49" s="123">
        <f>IFERROR(X49*$Y$43, "")</f>
        <v>0</v>
      </c>
      <c r="AD49" s="155">
        <f>IFERROR(AC49*N49, "")</f>
        <v>0</v>
      </c>
    </row>
    <row r="50" spans="11:30" s="83" customFormat="1" ht="18.75">
      <c r="K50" s="279" t="s">
        <v>230</v>
      </c>
      <c r="L50" s="280"/>
      <c r="M50" s="280"/>
      <c r="N50" s="79">
        <f>SUM(N46:N49)</f>
        <v>2000</v>
      </c>
      <c r="O50" s="204"/>
      <c r="P50" s="79">
        <f>SUM(P46:P49)</f>
        <v>2000</v>
      </c>
      <c r="R50" s="81"/>
      <c r="S50" s="79">
        <f>SUM(S46:S49)</f>
        <v>0</v>
      </c>
      <c r="T50" s="77" t="str">
        <f>IF(S50=0,"",IF(OR(S50-P50&gt;0,S50-P50&lt;0), (S50-P50)/P50, ""))</f>
        <v/>
      </c>
      <c r="U50" s="94" t="s">
        <v>230</v>
      </c>
      <c r="W50" s="81"/>
      <c r="X50" s="150"/>
      <c r="Y50" s="79">
        <f>SUM(Y46:Y49)</f>
        <v>0</v>
      </c>
      <c r="Z50" s="114" t="str">
        <f>IF(Y50=0,"",IF(OR(Y50-P50&gt;0,Y50-P50&lt;0), (Y50-P50)/P50, ""))</f>
        <v/>
      </c>
      <c r="AA50" s="112" t="s">
        <v>230</v>
      </c>
      <c r="AB50" s="50"/>
      <c r="AC50" s="126"/>
      <c r="AD50" s="124">
        <f>SUM(AD46:AD49)</f>
        <v>0</v>
      </c>
    </row>
    <row r="51" spans="11:30" s="83" customFormat="1" ht="37.5">
      <c r="K51" s="202" t="s">
        <v>200</v>
      </c>
      <c r="L51" s="200" t="s">
        <v>50</v>
      </c>
      <c r="M51" s="78"/>
      <c r="N51" s="152">
        <v>300</v>
      </c>
      <c r="O51" s="151">
        <v>1</v>
      </c>
      <c r="P51" s="73">
        <f>O51*N51</f>
        <v>300</v>
      </c>
      <c r="R51" s="96"/>
      <c r="S51" s="73">
        <f t="shared" ref="S51:S58" si="31">R51*N51</f>
        <v>0</v>
      </c>
      <c r="T51" s="109" t="str">
        <f>IF(S51=0,"",IF(OR(S51-P51&gt;0,S51-P51&lt;0), (S51-P51)/P51, ""))</f>
        <v/>
      </c>
      <c r="U51" s="64"/>
      <c r="W51" s="95" t="s">
        <v>210</v>
      </c>
      <c r="X51" s="224">
        <f>IF(ISBLANK(W51), "", IF(W51="מאשר", R51, "נא למלא כמות מאושרת"))</f>
        <v>0</v>
      </c>
      <c r="Y51" s="73">
        <f>IFERROR(X51*N51, "")</f>
        <v>0</v>
      </c>
      <c r="Z51" s="109" t="str">
        <f>IFERROR(IF(Y51=0,"",IF(OR(Y51-P51&gt;0,Y51-P51&lt;0), (Y51-P51)/P51, "")), "")</f>
        <v/>
      </c>
      <c r="AA51" s="91"/>
      <c r="AB51" s="50"/>
      <c r="AC51" s="123">
        <f t="shared" ref="AC51:AC59" si="32">IFERROR(X51*$Y$43, "")</f>
        <v>0</v>
      </c>
      <c r="AD51" s="155">
        <f>IFERROR(AC51*N51, "")</f>
        <v>0</v>
      </c>
    </row>
    <row r="52" spans="11:30" s="83" customFormat="1" ht="18.75">
      <c r="K52" s="215" t="s">
        <v>52</v>
      </c>
      <c r="L52" s="200" t="s">
        <v>50</v>
      </c>
      <c r="M52" s="78" t="s">
        <v>35</v>
      </c>
      <c r="N52" s="152">
        <v>150</v>
      </c>
      <c r="O52" s="151">
        <v>1</v>
      </c>
      <c r="P52" s="73">
        <f t="shared" ref="P52:P53" si="33">O52*N52</f>
        <v>150</v>
      </c>
      <c r="R52" s="96"/>
      <c r="S52" s="73">
        <f t="shared" si="31"/>
        <v>0</v>
      </c>
      <c r="T52" s="109" t="str">
        <f t="shared" ref="T52:T58" si="34">IF(S52=0,"",IF(OR(S52-P52&gt;0,S52-P52&lt;0), (S52-P52)/P52, ""))</f>
        <v/>
      </c>
      <c r="U52" s="64"/>
      <c r="W52" s="95" t="s">
        <v>210</v>
      </c>
      <c r="X52" s="224">
        <f t="shared" ref="X52:X58" si="35">IF(ISBLANK(W52), "", IF(W52="מאשר", R52, "נא למלא כמות מאושרת"))</f>
        <v>0</v>
      </c>
      <c r="Y52" s="73">
        <f t="shared" ref="Y52:Y58" si="36">IFERROR(X52*N52, "")</f>
        <v>0</v>
      </c>
      <c r="Z52" s="109" t="str">
        <f t="shared" ref="Z52:Z58" si="37">IFERROR(IF(Y52=0,"",IF(OR(Y52-P52&gt;0,Y52-P52&lt;0), (Y52-P52)/P52, "")), "")</f>
        <v/>
      </c>
      <c r="AA52" s="91"/>
      <c r="AB52" s="50"/>
      <c r="AC52" s="123">
        <f t="shared" si="32"/>
        <v>0</v>
      </c>
      <c r="AD52" s="155">
        <f>IFERROR(AC52*N52, "")</f>
        <v>0</v>
      </c>
    </row>
    <row r="53" spans="11:30" s="83" customFormat="1" ht="18.75">
      <c r="K53" s="202" t="s">
        <v>53</v>
      </c>
      <c r="L53" s="200" t="s">
        <v>50</v>
      </c>
      <c r="M53" s="78"/>
      <c r="N53" s="152">
        <v>1000</v>
      </c>
      <c r="O53" s="151">
        <v>1</v>
      </c>
      <c r="P53" s="73">
        <f t="shared" si="33"/>
        <v>1000</v>
      </c>
      <c r="R53" s="96"/>
      <c r="S53" s="73">
        <f t="shared" si="31"/>
        <v>0</v>
      </c>
      <c r="T53" s="109" t="str">
        <f t="shared" si="34"/>
        <v/>
      </c>
      <c r="U53" s="64"/>
      <c r="W53" s="95" t="s">
        <v>210</v>
      </c>
      <c r="X53" s="224">
        <f t="shared" si="35"/>
        <v>0</v>
      </c>
      <c r="Y53" s="73">
        <f t="shared" si="36"/>
        <v>0</v>
      </c>
      <c r="Z53" s="109" t="str">
        <f t="shared" si="37"/>
        <v/>
      </c>
      <c r="AA53" s="91"/>
      <c r="AB53" s="50"/>
      <c r="AC53" s="123">
        <f t="shared" si="32"/>
        <v>0</v>
      </c>
      <c r="AD53" s="155">
        <f t="shared" ref="AD53:AD58" si="38">IFERROR(AC53*N53, "")</f>
        <v>0</v>
      </c>
    </row>
    <row r="54" spans="11:30" s="83" customFormat="1" ht="37.5">
      <c r="K54" s="202" t="s">
        <v>201</v>
      </c>
      <c r="L54" s="200" t="s">
        <v>50</v>
      </c>
      <c r="M54" s="78"/>
      <c r="N54" s="152">
        <v>1500</v>
      </c>
      <c r="O54" s="151">
        <v>1</v>
      </c>
      <c r="P54" s="73">
        <f>O54*N54</f>
        <v>1500</v>
      </c>
      <c r="R54" s="96"/>
      <c r="S54" s="73">
        <f t="shared" ref="S54:S56" si="39">R54*N54</f>
        <v>0</v>
      </c>
      <c r="T54" s="109" t="str">
        <f>IF(S54=0,"",IF(OR(S54-P54&gt;0,S54-P54&lt;0), (S54-P54)/P54, ""))</f>
        <v/>
      </c>
      <c r="U54" s="64"/>
      <c r="W54" s="95" t="s">
        <v>210</v>
      </c>
      <c r="X54" s="224">
        <f>IF(ISBLANK(W54), "", IF(W54="מאשר", R54, "נא למלא כמות מאושרת"))</f>
        <v>0</v>
      </c>
      <c r="Y54" s="73">
        <f>IFERROR(X54*N54, "")</f>
        <v>0</v>
      </c>
      <c r="Z54" s="109" t="str">
        <f>IFERROR(IF(Y54=0,"",IF(OR(Y54-P54&gt;0,Y54-P54&lt;0), (Y54-P54)/P54, "")), "")</f>
        <v/>
      </c>
      <c r="AA54" s="91"/>
      <c r="AB54" s="50"/>
      <c r="AC54" s="123">
        <f t="shared" si="32"/>
        <v>0</v>
      </c>
      <c r="AD54" s="155">
        <f>IFERROR(AC54*N54, "")</f>
        <v>0</v>
      </c>
    </row>
    <row r="55" spans="11:30" s="83" customFormat="1" ht="18.75">
      <c r="K55" s="215" t="s">
        <v>202</v>
      </c>
      <c r="L55" s="200" t="s">
        <v>50</v>
      </c>
      <c r="M55" s="78" t="s">
        <v>35</v>
      </c>
      <c r="N55" s="152">
        <v>2900</v>
      </c>
      <c r="O55" s="151">
        <v>1</v>
      </c>
      <c r="P55" s="73">
        <f t="shared" ref="P55:P56" si="40">O55*N55</f>
        <v>2900</v>
      </c>
      <c r="R55" s="96"/>
      <c r="S55" s="73">
        <f t="shared" si="39"/>
        <v>0</v>
      </c>
      <c r="T55" s="109" t="str">
        <f t="shared" ref="T55:T56" si="41">IF(S55=0,"",IF(OR(S55-P55&gt;0,S55-P55&lt;0), (S55-P55)/P55, ""))</f>
        <v/>
      </c>
      <c r="U55" s="64"/>
      <c r="W55" s="95" t="s">
        <v>210</v>
      </c>
      <c r="X55" s="224">
        <f t="shared" ref="X55:X56" si="42">IF(ISBLANK(W55), "", IF(W55="מאשר", R55, "נא למלא כמות מאושרת"))</f>
        <v>0</v>
      </c>
      <c r="Y55" s="73">
        <f t="shared" ref="Y55:Y56" si="43">IFERROR(X55*N55, "")</f>
        <v>0</v>
      </c>
      <c r="Z55" s="109" t="str">
        <f t="shared" ref="Z55:Z56" si="44">IFERROR(IF(Y55=0,"",IF(OR(Y55-P55&gt;0,Y55-P55&lt;0), (Y55-P55)/P55, "")), "")</f>
        <v/>
      </c>
      <c r="AA55" s="91"/>
      <c r="AB55" s="50"/>
      <c r="AC55" s="123">
        <f t="shared" si="32"/>
        <v>0</v>
      </c>
      <c r="AD55" s="155">
        <f t="shared" ref="AD55:AD56" si="45">IFERROR(AC55*N55, "")</f>
        <v>0</v>
      </c>
    </row>
    <row r="56" spans="11:30" s="83" customFormat="1" ht="37.5">
      <c r="K56" s="202" t="s">
        <v>54</v>
      </c>
      <c r="L56" s="200" t="s">
        <v>50</v>
      </c>
      <c r="M56" s="78"/>
      <c r="N56" s="152">
        <v>600</v>
      </c>
      <c r="O56" s="151">
        <v>1</v>
      </c>
      <c r="P56" s="73">
        <f t="shared" si="40"/>
        <v>600</v>
      </c>
      <c r="R56" s="96"/>
      <c r="S56" s="73">
        <f t="shared" si="39"/>
        <v>0</v>
      </c>
      <c r="T56" s="109" t="str">
        <f t="shared" si="41"/>
        <v/>
      </c>
      <c r="U56" s="64"/>
      <c r="W56" s="95" t="s">
        <v>210</v>
      </c>
      <c r="X56" s="224">
        <f t="shared" si="42"/>
        <v>0</v>
      </c>
      <c r="Y56" s="73">
        <f t="shared" si="43"/>
        <v>0</v>
      </c>
      <c r="Z56" s="109" t="str">
        <f t="shared" si="44"/>
        <v/>
      </c>
      <c r="AA56" s="91"/>
      <c r="AB56" s="50"/>
      <c r="AC56" s="123">
        <f t="shared" si="32"/>
        <v>0</v>
      </c>
      <c r="AD56" s="155">
        <f t="shared" si="45"/>
        <v>0</v>
      </c>
    </row>
    <row r="57" spans="11:30" s="83" customFormat="1" ht="18.75">
      <c r="K57" s="202" t="s">
        <v>50</v>
      </c>
      <c r="L57" s="200" t="s">
        <v>50</v>
      </c>
      <c r="M57" s="78"/>
      <c r="N57" s="152">
        <v>4000</v>
      </c>
      <c r="O57" s="151">
        <v>1</v>
      </c>
      <c r="P57" s="73">
        <f>O57*N57</f>
        <v>4000</v>
      </c>
      <c r="R57" s="96"/>
      <c r="S57" s="73">
        <f t="shared" si="31"/>
        <v>0</v>
      </c>
      <c r="T57" s="109" t="str">
        <f t="shared" si="34"/>
        <v/>
      </c>
      <c r="U57" s="64"/>
      <c r="W57" s="95" t="s">
        <v>210</v>
      </c>
      <c r="X57" s="224">
        <f t="shared" si="35"/>
        <v>0</v>
      </c>
      <c r="Y57" s="73">
        <f t="shared" si="36"/>
        <v>0</v>
      </c>
      <c r="Z57" s="109" t="str">
        <f t="shared" si="37"/>
        <v/>
      </c>
      <c r="AA57" s="91"/>
      <c r="AB57" s="50"/>
      <c r="AC57" s="123">
        <f t="shared" si="32"/>
        <v>0</v>
      </c>
      <c r="AD57" s="155">
        <f t="shared" si="38"/>
        <v>0</v>
      </c>
    </row>
    <row r="58" spans="11:30" s="83" customFormat="1" ht="18.75">
      <c r="K58" s="202" t="s">
        <v>58</v>
      </c>
      <c r="L58" s="200" t="s">
        <v>50</v>
      </c>
      <c r="M58" s="78"/>
      <c r="N58" s="152">
        <v>600</v>
      </c>
      <c r="O58" s="151">
        <v>1</v>
      </c>
      <c r="P58" s="73">
        <f t="shared" ref="P58" si="46">O58*N58</f>
        <v>600</v>
      </c>
      <c r="R58" s="96"/>
      <c r="S58" s="73">
        <f t="shared" si="31"/>
        <v>0</v>
      </c>
      <c r="T58" s="109" t="str">
        <f t="shared" si="34"/>
        <v/>
      </c>
      <c r="U58" s="64"/>
      <c r="W58" s="95" t="s">
        <v>210</v>
      </c>
      <c r="X58" s="224">
        <f t="shared" si="35"/>
        <v>0</v>
      </c>
      <c r="Y58" s="73">
        <f t="shared" si="36"/>
        <v>0</v>
      </c>
      <c r="Z58" s="109" t="str">
        <f t="shared" si="37"/>
        <v/>
      </c>
      <c r="AA58" s="91"/>
      <c r="AB58" s="50"/>
      <c r="AC58" s="123">
        <f t="shared" si="32"/>
        <v>0</v>
      </c>
      <c r="AD58" s="155">
        <f t="shared" si="38"/>
        <v>0</v>
      </c>
    </row>
    <row r="59" spans="11:30" s="83" customFormat="1" ht="37.5">
      <c r="K59" s="202" t="s">
        <v>60</v>
      </c>
      <c r="L59" s="200" t="s">
        <v>50</v>
      </c>
      <c r="M59" s="78"/>
      <c r="N59" s="152">
        <v>1500</v>
      </c>
      <c r="O59" s="151">
        <v>1</v>
      </c>
      <c r="P59" s="73">
        <f>O59*N59</f>
        <v>1500</v>
      </c>
      <c r="R59" s="96"/>
      <c r="S59" s="73">
        <f t="shared" ref="S59" si="47">R59*N59</f>
        <v>0</v>
      </c>
      <c r="T59" s="109" t="str">
        <f t="shared" ref="T59" si="48">IF(S59=0,"",IF(OR(S59-P59&gt;0,S59-P59&lt;0), (S59-P59)/P59, ""))</f>
        <v/>
      </c>
      <c r="U59" s="64"/>
      <c r="W59" s="95" t="s">
        <v>210</v>
      </c>
      <c r="X59" s="224">
        <f t="shared" ref="X59" si="49">IF(ISBLANK(W59), "", IF(W59="מאשר", R59, "נא למלא כמות מאושרת"))</f>
        <v>0</v>
      </c>
      <c r="Y59" s="73">
        <f t="shared" ref="Y59" si="50">IFERROR(X59*N59, "")</f>
        <v>0</v>
      </c>
      <c r="Z59" s="109" t="str">
        <f t="shared" ref="Z59" si="51">IFERROR(IF(Y59=0,"",IF(OR(Y59-P59&gt;0,Y59-P59&lt;0), (Y59-P59)/P59, "")), "")</f>
        <v/>
      </c>
      <c r="AA59" s="91"/>
      <c r="AB59" s="50"/>
      <c r="AC59" s="123">
        <f t="shared" si="32"/>
        <v>0</v>
      </c>
      <c r="AD59" s="155">
        <f t="shared" ref="AD59" si="52">IFERROR(AC59*N59, "")</f>
        <v>0</v>
      </c>
    </row>
    <row r="60" spans="11:30" s="83" customFormat="1" ht="18.75">
      <c r="K60" s="279" t="s">
        <v>231</v>
      </c>
      <c r="L60" s="280"/>
      <c r="M60" s="280"/>
      <c r="N60" s="79">
        <f>SUM(N51:N59)</f>
        <v>12550</v>
      </c>
      <c r="O60" s="204"/>
      <c r="P60" s="79">
        <f>SUM(P51:P59)</f>
        <v>12550</v>
      </c>
      <c r="R60" s="81"/>
      <c r="S60" s="79">
        <f>SUM(S51:S57)</f>
        <v>0</v>
      </c>
      <c r="T60" s="77" t="str">
        <f>IF(S60=0,"",IF(OR(S60-P60&gt;0,S60-P60&lt;0), (S60-P60)/P60, ""))</f>
        <v/>
      </c>
      <c r="U60" s="94" t="s">
        <v>231</v>
      </c>
      <c r="W60" s="81"/>
      <c r="X60" s="150"/>
      <c r="Y60" s="79">
        <f>SUM(Y51:Y59)</f>
        <v>0</v>
      </c>
      <c r="Z60" s="114" t="str">
        <f>IF(Y60=0,"",IF(OR(Y60-P60&gt;0,Y60-P60&lt;0), (Y60-P60)/P60, ""))</f>
        <v/>
      </c>
      <c r="AA60" s="112" t="s">
        <v>231</v>
      </c>
      <c r="AB60" s="50"/>
      <c r="AC60" s="126"/>
      <c r="AD60" s="124">
        <f>SUM(AD51:AD59)</f>
        <v>0</v>
      </c>
    </row>
    <row r="61" spans="11:30" s="83" customFormat="1">
      <c r="AC61" s="72"/>
      <c r="AD61" s="72"/>
    </row>
    <row r="62" spans="11:30" s="83" customFormat="1">
      <c r="AC62" s="72"/>
      <c r="AD62" s="72"/>
    </row>
    <row r="63" spans="11:30" s="83" customFormat="1">
      <c r="AC63" s="72"/>
      <c r="AD63" s="72"/>
    </row>
    <row r="64" spans="11:30" s="83" customFormat="1">
      <c r="AC64" s="72"/>
      <c r="AD64" s="72"/>
    </row>
    <row r="65" spans="29:30" s="83" customFormat="1">
      <c r="AC65" s="72"/>
      <c r="AD65" s="72"/>
    </row>
    <row r="66" spans="29:30" s="83" customFormat="1">
      <c r="AC66" s="72"/>
      <c r="AD66" s="72"/>
    </row>
    <row r="67" spans="29:30" s="83" customFormat="1">
      <c r="AC67" s="72"/>
      <c r="AD67" s="72"/>
    </row>
    <row r="68" spans="29:30" s="83" customFormat="1">
      <c r="AC68" s="72"/>
      <c r="AD68" s="72"/>
    </row>
    <row r="69" spans="29:30" s="83" customFormat="1">
      <c r="AC69" s="72"/>
      <c r="AD69" s="72"/>
    </row>
    <row r="70" spans="29:30" s="83" customFormat="1">
      <c r="AC70" s="72"/>
      <c r="AD70" s="72"/>
    </row>
    <row r="71" spans="29:30" s="83" customFormat="1">
      <c r="AC71" s="72"/>
      <c r="AD71" s="72"/>
    </row>
    <row r="72" spans="29:30" s="83" customFormat="1">
      <c r="AC72" s="72"/>
      <c r="AD72" s="72"/>
    </row>
    <row r="73" spans="29:30" s="83" customFormat="1">
      <c r="AC73" s="72"/>
      <c r="AD73" s="72"/>
    </row>
    <row r="74" spans="29:30" s="83" customFormat="1">
      <c r="AC74" s="72"/>
      <c r="AD74" s="72"/>
    </row>
    <row r="75" spans="29:30" s="83" customFormat="1">
      <c r="AC75" s="72"/>
      <c r="AD75" s="72"/>
    </row>
    <row r="76" spans="29:30" s="83" customFormat="1">
      <c r="AC76" s="72"/>
      <c r="AD76" s="72"/>
    </row>
    <row r="77" spans="29:30" s="83" customFormat="1">
      <c r="AC77" s="72"/>
      <c r="AD77" s="72"/>
    </row>
    <row r="78" spans="29:30" s="83" customFormat="1">
      <c r="AC78" s="72"/>
      <c r="AD78" s="72"/>
    </row>
    <row r="79" spans="29:30" s="83" customFormat="1">
      <c r="AC79" s="55"/>
      <c r="AD79" s="55"/>
    </row>
    <row r="80" spans="29:30" s="83" customFormat="1">
      <c r="AC80" s="55"/>
      <c r="AD80" s="55"/>
    </row>
    <row r="81" spans="29:30" s="83" customFormat="1">
      <c r="AC81" s="55"/>
      <c r="AD81" s="55"/>
    </row>
    <row r="82" spans="29:30" s="83" customFormat="1">
      <c r="AC82" s="55"/>
      <c r="AD82" s="55"/>
    </row>
    <row r="83" spans="29:30" s="83" customFormat="1">
      <c r="AC83" s="55"/>
      <c r="AD83" s="55"/>
    </row>
    <row r="84" spans="29:30" s="83" customFormat="1">
      <c r="AC84" s="55"/>
      <c r="AD84" s="55"/>
    </row>
    <row r="85" spans="29:30" s="83" customFormat="1">
      <c r="AC85" s="55"/>
      <c r="AD85" s="55"/>
    </row>
    <row r="86" spans="29:30" s="83" customFormat="1">
      <c r="AC86" s="55"/>
      <c r="AD86" s="55"/>
    </row>
  </sheetData>
  <sheetProtection password="CC3D" sheet="1" objects="1" scenarios="1" formatCells="0" formatColumns="0" formatRows="0"/>
  <mergeCells count="18">
    <mergeCell ref="K50:M50"/>
    <mergeCell ref="K60:M60"/>
    <mergeCell ref="W4:AA4"/>
    <mergeCell ref="AC4:AD4"/>
    <mergeCell ref="K44:P44"/>
    <mergeCell ref="R44:U44"/>
    <mergeCell ref="W44:AA44"/>
    <mergeCell ref="AC44:AD44"/>
    <mergeCell ref="A15:C15"/>
    <mergeCell ref="O3:P3"/>
    <mergeCell ref="K4:P4"/>
    <mergeCell ref="R4:U4"/>
    <mergeCell ref="K40:M40"/>
    <mergeCell ref="K16:M16"/>
    <mergeCell ref="K23:M23"/>
    <mergeCell ref="K26:M26"/>
    <mergeCell ref="K36:M36"/>
    <mergeCell ref="K39:M39"/>
  </mergeCells>
  <conditionalFormatting sqref="T6:T15">
    <cfRule type="cellIs" dxfId="47" priority="57" operator="lessThan">
      <formula>0</formula>
    </cfRule>
    <cfRule type="cellIs" dxfId="46" priority="58" operator="greaterThan">
      <formula>0.01</formula>
    </cfRule>
  </conditionalFormatting>
  <conditionalFormatting sqref="T17:T22">
    <cfRule type="cellIs" dxfId="45" priority="55" operator="lessThan">
      <formula>0</formula>
    </cfRule>
    <cfRule type="cellIs" dxfId="44" priority="56" operator="greaterThan">
      <formula>0.01</formula>
    </cfRule>
  </conditionalFormatting>
  <conditionalFormatting sqref="T24:T25">
    <cfRule type="cellIs" dxfId="43" priority="53" operator="lessThan">
      <formula>0</formula>
    </cfRule>
    <cfRule type="cellIs" dxfId="42" priority="54" operator="greaterThan">
      <formula>0.01</formula>
    </cfRule>
  </conditionalFormatting>
  <conditionalFormatting sqref="T27:T35">
    <cfRule type="cellIs" dxfId="41" priority="51" operator="lessThan">
      <formula>0</formula>
    </cfRule>
    <cfRule type="cellIs" dxfId="40" priority="52" operator="greaterThan">
      <formula>0.01</formula>
    </cfRule>
  </conditionalFormatting>
  <conditionalFormatting sqref="T37:T38">
    <cfRule type="cellIs" dxfId="39" priority="49" operator="lessThan">
      <formula>0</formula>
    </cfRule>
    <cfRule type="cellIs" dxfId="38" priority="50" operator="greaterThan">
      <formula>0.01</formula>
    </cfRule>
  </conditionalFormatting>
  <conditionalFormatting sqref="Z6">
    <cfRule type="cellIs" dxfId="37" priority="47" operator="lessThan">
      <formula>0</formula>
    </cfRule>
    <cfRule type="cellIs" dxfId="36" priority="48" operator="greaterThan">
      <formula>0.01</formula>
    </cfRule>
  </conditionalFormatting>
  <conditionalFormatting sqref="Z7:Z15">
    <cfRule type="cellIs" dxfId="35" priority="35" operator="lessThan">
      <formula>0</formula>
    </cfRule>
    <cfRule type="cellIs" dxfId="34" priority="36" operator="greaterThan">
      <formula>0.01</formula>
    </cfRule>
  </conditionalFormatting>
  <conditionalFormatting sqref="Z17:Z22">
    <cfRule type="cellIs" dxfId="33" priority="33" operator="lessThan">
      <formula>0</formula>
    </cfRule>
    <cfRule type="cellIs" dxfId="32" priority="34" operator="greaterThan">
      <formula>0.01</formula>
    </cfRule>
  </conditionalFormatting>
  <conditionalFormatting sqref="Z24:Z25">
    <cfRule type="cellIs" dxfId="31" priority="31" operator="lessThan">
      <formula>0</formula>
    </cfRule>
    <cfRule type="cellIs" dxfId="30" priority="32" operator="greaterThan">
      <formula>0.01</formula>
    </cfRule>
  </conditionalFormatting>
  <conditionalFormatting sqref="Z27:Z35">
    <cfRule type="cellIs" dxfId="29" priority="29" operator="lessThan">
      <formula>0</formula>
    </cfRule>
    <cfRule type="cellIs" dxfId="28" priority="30" operator="greaterThan">
      <formula>0.01</formula>
    </cfRule>
  </conditionalFormatting>
  <conditionalFormatting sqref="Z37:Z38">
    <cfRule type="cellIs" dxfId="27" priority="27" operator="lessThan">
      <formula>0</formula>
    </cfRule>
    <cfRule type="cellIs" dxfId="26" priority="28" operator="greaterThan">
      <formula>0.01</formula>
    </cfRule>
  </conditionalFormatting>
  <conditionalFormatting sqref="T46:T49">
    <cfRule type="cellIs" dxfId="25" priority="25" operator="lessThan">
      <formula>0</formula>
    </cfRule>
    <cfRule type="cellIs" dxfId="24" priority="26" operator="greaterThan">
      <formula>0.01</formula>
    </cfRule>
  </conditionalFormatting>
  <conditionalFormatting sqref="Z46">
    <cfRule type="cellIs" dxfId="23" priority="23" operator="lessThan">
      <formula>0</formula>
    </cfRule>
    <cfRule type="cellIs" dxfId="22" priority="24" operator="greaterThan">
      <formula>0.01</formula>
    </cfRule>
  </conditionalFormatting>
  <conditionalFormatting sqref="Z47:Z49">
    <cfRule type="cellIs" dxfId="21" priority="21" operator="lessThan">
      <formula>0</formula>
    </cfRule>
    <cfRule type="cellIs" dxfId="20" priority="22" operator="greaterThan">
      <formula>0.01</formula>
    </cfRule>
  </conditionalFormatting>
  <conditionalFormatting sqref="T51:T53 T57">
    <cfRule type="cellIs" dxfId="19" priority="19" operator="lessThan">
      <formula>0</formula>
    </cfRule>
    <cfRule type="cellIs" dxfId="18" priority="20" operator="greaterThan">
      <formula>0.01</formula>
    </cfRule>
  </conditionalFormatting>
  <conditionalFormatting sqref="Z51">
    <cfRule type="cellIs" dxfId="17" priority="17" operator="lessThan">
      <formula>0</formula>
    </cfRule>
    <cfRule type="cellIs" dxfId="16" priority="18" operator="greaterThan">
      <formula>0.01</formula>
    </cfRule>
  </conditionalFormatting>
  <conditionalFormatting sqref="Z52:Z53 Z57">
    <cfRule type="cellIs" dxfId="15" priority="15" operator="lessThan">
      <formula>0</formula>
    </cfRule>
    <cfRule type="cellIs" dxfId="14" priority="16" operator="greaterThan">
      <formula>0.01</formula>
    </cfRule>
  </conditionalFormatting>
  <conditionalFormatting sqref="T54:T56">
    <cfRule type="cellIs" dxfId="13" priority="13" operator="lessThan">
      <formula>0</formula>
    </cfRule>
    <cfRule type="cellIs" dxfId="12" priority="14" operator="greaterThan">
      <formula>0.01</formula>
    </cfRule>
  </conditionalFormatting>
  <conditionalFormatting sqref="Z54">
    <cfRule type="cellIs" dxfId="11" priority="11" operator="lessThan">
      <formula>0</formula>
    </cfRule>
    <cfRule type="cellIs" dxfId="10" priority="12" operator="greaterThan">
      <formula>0.01</formula>
    </cfRule>
  </conditionalFormatting>
  <conditionalFormatting sqref="Z55:Z56">
    <cfRule type="cellIs" dxfId="9" priority="9" operator="lessThan">
      <formula>0</formula>
    </cfRule>
    <cfRule type="cellIs" dxfId="8" priority="10" operator="greaterThan">
      <formula>0.01</formula>
    </cfRule>
  </conditionalFormatting>
  <conditionalFormatting sqref="T59">
    <cfRule type="cellIs" dxfId="7" priority="7" operator="lessThan">
      <formula>0</formula>
    </cfRule>
    <cfRule type="cellIs" dxfId="6" priority="8" operator="greaterThan">
      <formula>0.01</formula>
    </cfRule>
  </conditionalFormatting>
  <conditionalFormatting sqref="Z59">
    <cfRule type="cellIs" dxfId="5" priority="5" operator="lessThan">
      <formula>0</formula>
    </cfRule>
    <cfRule type="cellIs" dxfId="4" priority="6" operator="greaterThan">
      <formula>0.01</formula>
    </cfRule>
  </conditionalFormatting>
  <conditionalFormatting sqref="T58">
    <cfRule type="cellIs" dxfId="3" priority="3" operator="lessThan">
      <formula>0</formula>
    </cfRule>
    <cfRule type="cellIs" dxfId="2" priority="4" operator="greaterThan">
      <formula>0.01</formula>
    </cfRule>
  </conditionalFormatting>
  <conditionalFormatting sqref="Z58">
    <cfRule type="cellIs" dxfId="1" priority="1" operator="lessThan">
      <formula>0</formula>
    </cfRule>
    <cfRule type="cellIs" dxfId="0" priority="2" operator="greaterThan">
      <formula>0.01</formula>
    </cfRule>
  </conditionalFormatting>
  <dataValidations count="2">
    <dataValidation type="whole" allowBlank="1" showInputMessage="1" showErrorMessage="1" error="מיועד לדירות עם 9-24  מספר דיירים. _x000a_" sqref="N1">
      <formula1>9</formula1>
      <formula2>24</formula2>
    </dataValidation>
    <dataValidation type="list" allowBlank="1" showInputMessage="1" showErrorMessage="1" sqref="W6:W15 W17:W22 W24:W25 W27:W35 W37:W38 W46:W49 W51:W59">
      <formula1>"מאשר, מאשר חלקי"</formula1>
    </dataValidation>
  </dataValidations>
  <pageMargins left="0.7" right="0.7" top="0.75" bottom="0.75" header="0.3" footer="0.3"/>
  <ignoredErrors>
    <ignoredError sqref="S36 P23 P26 P36 S16 P16 Y16:Z16 Y23:Z23 Y26:Z26 Y36:Z36 AD36 AD23 AD26 AD16 Y50:Z50 P50 S50" formula="1"/>
    <ignoredError sqref="T39:T40 X6 X7:X15 X37:X38 X27:X35 X24:X25 X17:X22 X46:X49 X51:X59" unlocked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נוסחאות!$W$33:$W$35</xm:f>
          </x14:formula1>
          <xm:sqref>L37:L38</xm:sqref>
        </x14:dataValidation>
        <x14:dataValidation type="list" allowBlank="1" showInputMessage="1" showErrorMessage="1">
          <x14:formula1>
            <xm:f>נוסחאות!$W$33:$W$34</xm:f>
          </x14:formula1>
          <xm:sqref>L6:L15 L17:L36</xm:sqref>
        </x14:dataValidation>
        <x14:dataValidation type="list" allowBlank="1" showInputMessage="1" showErrorMessage="1">
          <x14:formula1>
            <xm:f>נוסחאות!$W$2:$W$5</xm:f>
          </x14:formula1>
          <xm:sqref>B4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rightToLeft="1" topLeftCell="A16" zoomScaleNormal="100" workbookViewId="0">
      <selection activeCell="J34" sqref="J34"/>
    </sheetView>
  </sheetViews>
  <sheetFormatPr defaultRowHeight="14.25"/>
  <cols>
    <col min="1" max="1" width="9" style="52"/>
    <col min="2" max="2" width="22" style="52" customWidth="1"/>
    <col min="3" max="3" width="13.5" style="52" customWidth="1"/>
    <col min="4" max="4" width="12.125" style="52" customWidth="1"/>
    <col min="5" max="16384" width="9" style="52"/>
  </cols>
  <sheetData>
    <row r="1" spans="1:7">
      <c r="A1" s="128"/>
      <c r="B1" s="129"/>
      <c r="C1" s="129"/>
      <c r="D1" s="129"/>
      <c r="E1" s="129"/>
      <c r="F1" s="129"/>
      <c r="G1" s="130"/>
    </row>
    <row r="2" spans="1:7" ht="18">
      <c r="A2" s="131"/>
      <c r="B2" s="230" t="s">
        <v>177</v>
      </c>
      <c r="C2" s="133"/>
      <c r="D2" s="133"/>
      <c r="E2" s="133"/>
      <c r="F2" s="133"/>
      <c r="G2" s="134"/>
    </row>
    <row r="3" spans="1:7" ht="15.75">
      <c r="A3" s="131"/>
      <c r="B3" s="132"/>
      <c r="C3" s="133"/>
      <c r="D3" s="133"/>
      <c r="E3" s="135" t="s">
        <v>181</v>
      </c>
      <c r="F3" s="122" t="str">
        <f>IF(ISBLANK('שאלון למילוי הגוף-חובה'!F14), "", 'שאלון למילוי הגוף-חובה'!F14)</f>
        <v/>
      </c>
      <c r="G3" s="134"/>
    </row>
    <row r="4" spans="1:7" ht="15">
      <c r="A4" s="131"/>
      <c r="B4" s="121"/>
      <c r="C4" s="133"/>
      <c r="D4" s="133"/>
      <c r="E4" s="133"/>
      <c r="F4" s="133"/>
      <c r="G4" s="134"/>
    </row>
    <row r="5" spans="1:7" ht="15">
      <c r="A5" s="131"/>
      <c r="B5" s="121" t="s">
        <v>171</v>
      </c>
      <c r="C5" s="300" t="str">
        <f>IF(ISBLANK('שאלון למילוי הגוף-חובה'!E6), "", 'שאלון למילוי הגוף-חובה'!E6)</f>
        <v/>
      </c>
      <c r="D5" s="300"/>
      <c r="E5" s="136"/>
      <c r="F5" s="121"/>
      <c r="G5" s="154"/>
    </row>
    <row r="6" spans="1:7" ht="15">
      <c r="A6" s="131"/>
      <c r="B6" s="137" t="s">
        <v>172</v>
      </c>
      <c r="C6" s="301" t="str">
        <f>IF(ISBLANK('שאלון למילוי הגוף-חובה'!E7), "", 'שאלון למילוי הגוף-חובה'!E7)</f>
        <v/>
      </c>
      <c r="D6" s="301"/>
      <c r="E6" s="133"/>
      <c r="F6" s="133"/>
      <c r="G6" s="134"/>
    </row>
    <row r="7" spans="1:7" ht="15">
      <c r="A7" s="131"/>
      <c r="B7" s="137" t="s">
        <v>176</v>
      </c>
      <c r="C7" s="302" t="str">
        <f>IF(ISBLANK('שאלון למילוי הגוף-חובה'!E8), "", 'שאלון למילוי הגוף-חובה'!E8)</f>
        <v/>
      </c>
      <c r="D7" s="302"/>
      <c r="E7" s="133"/>
      <c r="F7" s="133"/>
      <c r="G7" s="134"/>
    </row>
    <row r="8" spans="1:7" ht="15">
      <c r="A8" s="131"/>
      <c r="B8" s="137" t="s">
        <v>186</v>
      </c>
      <c r="C8" s="301" t="str">
        <f>IF(ISBLANK('שאלון למילוי הגוף-חובה'!E9), "", 'שאלון למילוי הגוף-חובה'!E9)</f>
        <v/>
      </c>
      <c r="D8" s="301"/>
      <c r="E8" s="133"/>
      <c r="F8" s="133"/>
      <c r="G8" s="134"/>
    </row>
    <row r="9" spans="1:7" ht="15">
      <c r="A9" s="131"/>
      <c r="B9" s="137" t="s">
        <v>173</v>
      </c>
      <c r="C9" s="301" t="str">
        <f>IF(ISBLANK('שאלון למילוי הגוף-חובה'!E10), "", 'שאלון למילוי הגוף-חובה'!E10)</f>
        <v/>
      </c>
      <c r="D9" s="301"/>
      <c r="E9" s="133"/>
      <c r="F9" s="133"/>
      <c r="G9" s="134"/>
    </row>
    <row r="10" spans="1:7" ht="15">
      <c r="A10" s="131"/>
      <c r="B10" s="121" t="s">
        <v>187</v>
      </c>
      <c r="C10" s="301" t="str">
        <f>IF(ISBLANK('שאלון למילוי הגוף-חובה'!E11), "", 'שאלון למילוי הגוף-חובה'!E11)</f>
        <v/>
      </c>
      <c r="D10" s="301"/>
      <c r="E10" s="133"/>
      <c r="F10" s="133"/>
      <c r="G10" s="134"/>
    </row>
    <row r="11" spans="1:7" ht="15">
      <c r="A11" s="131"/>
      <c r="B11" s="121" t="s">
        <v>174</v>
      </c>
      <c r="C11" s="301" t="str">
        <f>IF(ISBLANK('שאלון למילוי הגוף-חובה'!E12), "", 'שאלון למילוי הגוף-חובה'!E12)</f>
        <v/>
      </c>
      <c r="D11" s="301"/>
      <c r="E11" s="133"/>
      <c r="F11" s="133"/>
      <c r="G11" s="134"/>
    </row>
    <row r="12" spans="1:7" ht="15">
      <c r="A12" s="131"/>
      <c r="B12" s="121" t="s">
        <v>175</v>
      </c>
      <c r="C12" s="303" t="str">
        <f>IF(ISBLANK('שאלון למילוי הגוף-חובה'!E13), "", 'שאלון למילוי הגוף-חובה'!E13)</f>
        <v/>
      </c>
      <c r="D12" s="303"/>
      <c r="E12" s="133"/>
      <c r="F12" s="133"/>
      <c r="G12" s="134"/>
    </row>
    <row r="13" spans="1:7" ht="15">
      <c r="A13" s="131"/>
      <c r="B13" s="121"/>
      <c r="C13" s="121" t="str">
        <f>IF(ISBLANK('שאלון למילוי הגוף-חובה'!E14), "", 'שאלון למילוי הגוף-חובה'!E14)</f>
        <v/>
      </c>
      <c r="D13" s="198"/>
      <c r="E13" s="133"/>
      <c r="F13" s="133"/>
      <c r="G13" s="134"/>
    </row>
    <row r="14" spans="1:7">
      <c r="A14" s="131"/>
      <c r="B14" s="133"/>
      <c r="C14" s="133"/>
      <c r="D14" s="133"/>
      <c r="E14" s="133"/>
      <c r="F14" s="133"/>
      <c r="G14" s="134"/>
    </row>
    <row r="15" spans="1:7" ht="15.75">
      <c r="A15" s="131"/>
      <c r="B15" s="138" t="s">
        <v>178</v>
      </c>
      <c r="C15" s="133"/>
      <c r="D15" s="133"/>
      <c r="E15" s="133"/>
      <c r="F15" s="133"/>
      <c r="G15" s="134"/>
    </row>
    <row r="16" spans="1:7">
      <c r="A16" s="131"/>
      <c r="B16" s="296" t="s">
        <v>152</v>
      </c>
      <c r="C16" s="296"/>
      <c r="D16" s="139" t="s">
        <v>170</v>
      </c>
      <c r="E16" s="133"/>
      <c r="F16" s="133"/>
      <c r="G16" s="134"/>
    </row>
    <row r="17" spans="1:7">
      <c r="A17" s="131"/>
      <c r="B17" s="140" t="s">
        <v>168</v>
      </c>
      <c r="C17" s="140"/>
      <c r="D17" s="116">
        <f>'ריהוט וציוד לחדר שינה'!O16</f>
        <v>0</v>
      </c>
      <c r="E17" s="133"/>
      <c r="F17" s="133"/>
      <c r="G17" s="134"/>
    </row>
    <row r="18" spans="1:7">
      <c r="A18" s="131"/>
      <c r="B18" s="294" t="s">
        <v>239</v>
      </c>
      <c r="C18" s="140" t="s">
        <v>149</v>
      </c>
      <c r="D18" s="116">
        <f>'דירה עד 6 דיירים'!U16</f>
        <v>0</v>
      </c>
      <c r="E18" s="133"/>
      <c r="F18" s="133"/>
      <c r="G18" s="134"/>
    </row>
    <row r="19" spans="1:7">
      <c r="A19" s="131"/>
      <c r="B19" s="294"/>
      <c r="C19" s="140" t="s">
        <v>50</v>
      </c>
      <c r="D19" s="116">
        <f>'דירה עד 6 דיירים'!U28</f>
        <v>0</v>
      </c>
      <c r="E19" s="133"/>
      <c r="F19" s="133"/>
      <c r="G19" s="134"/>
    </row>
    <row r="20" spans="1:7">
      <c r="A20" s="131"/>
      <c r="B20" s="294"/>
      <c r="C20" s="140" t="s">
        <v>150</v>
      </c>
      <c r="D20" s="116">
        <f>'דירה עד 6 דיירים'!U39</f>
        <v>0</v>
      </c>
      <c r="E20" s="133"/>
      <c r="F20" s="133"/>
      <c r="G20" s="134"/>
    </row>
    <row r="21" spans="1:7">
      <c r="A21" s="131"/>
      <c r="B21" s="294" t="s">
        <v>253</v>
      </c>
      <c r="C21" s="140" t="s">
        <v>149</v>
      </c>
      <c r="D21" s="116">
        <f>'דירה עד 8 דיירים'!U16</f>
        <v>0</v>
      </c>
      <c r="E21" s="133"/>
      <c r="F21" s="133"/>
      <c r="G21" s="134"/>
    </row>
    <row r="22" spans="1:7">
      <c r="A22" s="131"/>
      <c r="B22" s="294"/>
      <c r="C22" s="140" t="s">
        <v>50</v>
      </c>
      <c r="D22" s="116">
        <f>'דירה עד 8 דיירים'!U28</f>
        <v>0</v>
      </c>
      <c r="E22" s="133"/>
      <c r="F22" s="133"/>
      <c r="G22" s="134"/>
    </row>
    <row r="23" spans="1:7">
      <c r="A23" s="131"/>
      <c r="B23" s="294"/>
      <c r="C23" s="140" t="s">
        <v>150</v>
      </c>
      <c r="D23" s="116">
        <f>'דירה עד 8 דיירים'!U39</f>
        <v>0</v>
      </c>
      <c r="E23" s="133"/>
      <c r="F23" s="133"/>
      <c r="G23" s="134"/>
    </row>
    <row r="24" spans="1:7" ht="14.25" customHeight="1">
      <c r="A24" s="131"/>
      <c r="B24" s="297" t="s">
        <v>252</v>
      </c>
      <c r="C24" s="140" t="s">
        <v>83</v>
      </c>
      <c r="D24" s="116">
        <f>'דירה מעל 9 דיירים'!AD23</f>
        <v>0</v>
      </c>
      <c r="E24" s="133"/>
      <c r="F24" s="133"/>
      <c r="G24" s="134"/>
    </row>
    <row r="25" spans="1:7">
      <c r="A25" s="131"/>
      <c r="B25" s="298"/>
      <c r="C25" s="140" t="s">
        <v>82</v>
      </c>
      <c r="D25" s="116">
        <f>'דירה מעל 9 דיירים'!AD16</f>
        <v>0</v>
      </c>
      <c r="E25" s="133"/>
      <c r="F25" s="133"/>
      <c r="G25" s="134"/>
    </row>
    <row r="26" spans="1:7">
      <c r="A26" s="131"/>
      <c r="B26" s="298"/>
      <c r="C26" s="140" t="s">
        <v>157</v>
      </c>
      <c r="D26" s="116">
        <f>'דירה מעל 9 דיירים'!AD26</f>
        <v>0</v>
      </c>
      <c r="E26" s="133"/>
      <c r="F26" s="133"/>
      <c r="G26" s="134"/>
    </row>
    <row r="27" spans="1:7">
      <c r="A27" s="131"/>
      <c r="B27" s="298"/>
      <c r="C27" s="140" t="s">
        <v>158</v>
      </c>
      <c r="D27" s="116">
        <f>'דירה מעל 9 דיירים'!AD36</f>
        <v>0</v>
      </c>
      <c r="E27" s="133"/>
      <c r="F27" s="133"/>
      <c r="G27" s="134"/>
    </row>
    <row r="28" spans="1:7">
      <c r="A28" s="131"/>
      <c r="B28" s="298"/>
      <c r="C28" s="140" t="s">
        <v>159</v>
      </c>
      <c r="D28" s="116">
        <f>'דירה מעל 9 דיירים'!AD39</f>
        <v>0</v>
      </c>
      <c r="E28" s="133"/>
      <c r="F28" s="133"/>
      <c r="G28" s="134"/>
    </row>
    <row r="29" spans="1:7" ht="14.25" customHeight="1">
      <c r="A29" s="131"/>
      <c r="B29" s="298"/>
      <c r="C29" s="140" t="s">
        <v>203</v>
      </c>
      <c r="D29" s="116">
        <f>'דירה מעל 9 דיירים'!AD50</f>
        <v>0</v>
      </c>
      <c r="E29" s="133"/>
      <c r="F29" s="133"/>
      <c r="G29" s="134"/>
    </row>
    <row r="30" spans="1:7">
      <c r="A30" s="131"/>
      <c r="B30" s="299"/>
      <c r="C30" s="140" t="s">
        <v>204</v>
      </c>
      <c r="D30" s="116">
        <f>'דירה מעל 9 דיירים'!AD60</f>
        <v>0</v>
      </c>
      <c r="E30" s="133"/>
      <c r="F30" s="133"/>
      <c r="G30" s="134"/>
    </row>
    <row r="31" spans="1:7">
      <c r="A31" s="131"/>
      <c r="B31" s="295" t="s">
        <v>232</v>
      </c>
      <c r="C31" s="295"/>
      <c r="D31" s="116">
        <f>SUM(D17:D30)</f>
        <v>0</v>
      </c>
      <c r="E31" s="133"/>
      <c r="F31" s="133"/>
      <c r="G31" s="134"/>
    </row>
    <row r="32" spans="1:7">
      <c r="A32" s="131"/>
      <c r="B32" s="133"/>
      <c r="C32" s="133"/>
      <c r="D32" s="133"/>
      <c r="E32" s="133"/>
      <c r="F32" s="133"/>
      <c r="G32" s="134"/>
    </row>
    <row r="33" spans="1:7" ht="15.75">
      <c r="A33" s="131"/>
      <c r="B33" s="141" t="s">
        <v>183</v>
      </c>
      <c r="C33" s="133"/>
      <c r="D33" s="133"/>
      <c r="E33" s="133"/>
      <c r="F33" s="133"/>
      <c r="G33" s="134"/>
    </row>
    <row r="34" spans="1:7" ht="15">
      <c r="A34" s="131"/>
      <c r="B34" s="142" t="s">
        <v>156</v>
      </c>
      <c r="C34" s="142" t="s">
        <v>155</v>
      </c>
      <c r="D34" s="142" t="s">
        <v>154</v>
      </c>
      <c r="E34" s="133"/>
      <c r="F34" s="133"/>
      <c r="G34" s="134"/>
    </row>
    <row r="35" spans="1:7" ht="14.25" customHeight="1">
      <c r="A35" s="131"/>
      <c r="B35" s="153" t="s">
        <v>205</v>
      </c>
      <c r="C35" s="103">
        <f>IF(F3&lt;=4,90%,IF(F3&lt;8,80%,70%))</f>
        <v>0.7</v>
      </c>
      <c r="D35" s="105">
        <f>D31*C35</f>
        <v>0</v>
      </c>
      <c r="E35" s="133"/>
      <c r="F35" s="133"/>
      <c r="G35" s="134"/>
    </row>
    <row r="36" spans="1:7" ht="15">
      <c r="A36" s="131"/>
      <c r="B36" s="143" t="s">
        <v>153</v>
      </c>
      <c r="C36" s="108">
        <f>100%-C35</f>
        <v>0.30000000000000004</v>
      </c>
      <c r="D36" s="105">
        <f>D31*C36</f>
        <v>0</v>
      </c>
      <c r="E36" s="133"/>
      <c r="F36" s="133"/>
      <c r="G36" s="134"/>
    </row>
    <row r="37" spans="1:7" ht="15">
      <c r="A37" s="131"/>
      <c r="B37" s="143" t="s">
        <v>151</v>
      </c>
      <c r="C37" s="104">
        <f>SUM(C35:C36)</f>
        <v>1</v>
      </c>
      <c r="D37" s="105">
        <f>SUM(D35:D36)</f>
        <v>0</v>
      </c>
      <c r="E37" s="133"/>
      <c r="F37" s="133"/>
      <c r="G37" s="134"/>
    </row>
    <row r="38" spans="1:7">
      <c r="A38" s="131"/>
      <c r="B38" s="144"/>
      <c r="C38" s="133"/>
      <c r="D38" s="133"/>
      <c r="E38" s="133"/>
      <c r="F38" s="133"/>
      <c r="G38" s="134"/>
    </row>
    <row r="39" spans="1:7" ht="15" thickBot="1">
      <c r="A39" s="145"/>
      <c r="B39" s="146"/>
      <c r="C39" s="146"/>
      <c r="D39" s="146"/>
      <c r="E39" s="146"/>
      <c r="F39" s="146"/>
      <c r="G39" s="147"/>
    </row>
  </sheetData>
  <sheetProtection algorithmName="SHA-512" hashValue="zUrAWxm230WzRvJP0Ow+hxwrQumwLBUNvOm8pCkGLHap9jtgmp3fazzA0O4FFtxu3AZ9T1mBXfSwSbgBP7Kr1A==" saltValue="XJJSUgAzU6wGU0CWU9PD0w==" spinCount="100000" sheet="1" formatCells="0" formatColumns="0" formatRows="0"/>
  <mergeCells count="13">
    <mergeCell ref="B18:B20"/>
    <mergeCell ref="B31:C31"/>
    <mergeCell ref="B16:C16"/>
    <mergeCell ref="B24:B30"/>
    <mergeCell ref="C5:D5"/>
    <mergeCell ref="C6:D6"/>
    <mergeCell ref="C7:D7"/>
    <mergeCell ref="C8:D8"/>
    <mergeCell ref="C9:D9"/>
    <mergeCell ref="C10:D10"/>
    <mergeCell ref="C11:D11"/>
    <mergeCell ref="C12:D12"/>
    <mergeCell ref="B21:B2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74E3F86D58734C7AA1EEF000005FC8B6" ma:contentTypeVersion="1" ma:contentTypeDescription="צור מסמך חדש." ma:contentTypeScope="" ma:versionID="ae5ff37499b070873e287761911273f1">
  <xsd:schema xmlns:xsd="http://www.w3.org/2001/XMLSchema" xmlns:xs="http://www.w3.org/2001/XMLSchema" xmlns:p="http://schemas.microsoft.com/office/2006/metadata/properties" xmlns:ns1="http://schemas.microsoft.com/sharepoint/v3" targetNamespace="http://schemas.microsoft.com/office/2006/metadata/properties" ma:root="true" ma:fieldsID="08da46b6ae811ef844734bd8bf08ae2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8DE144B-5965-4105-AECA-D15FA03F4F7F}"/>
</file>

<file path=customXml/itemProps2.xml><?xml version="1.0" encoding="utf-8"?>
<ds:datastoreItem xmlns:ds="http://schemas.openxmlformats.org/officeDocument/2006/customXml" ds:itemID="{4E7398E6-B25A-45E7-B817-3821355562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8</vt:i4>
      </vt:variant>
      <vt:variant>
        <vt:lpstr>טווחים בעלי שם</vt:lpstr>
      </vt:variant>
      <vt:variant>
        <vt:i4>2</vt:i4>
      </vt:variant>
    </vt:vector>
  </HeadingPairs>
  <TitlesOfParts>
    <vt:vector size="10" baseType="lpstr">
      <vt:lpstr>נוסחאות</vt:lpstr>
      <vt:lpstr>פתיח </vt:lpstr>
      <vt:lpstr>שאלון למילוי הגוף-חובה</vt:lpstr>
      <vt:lpstr>ריהוט וציוד לחדר שינה</vt:lpstr>
      <vt:lpstr>דירה עד 6 דיירים</vt:lpstr>
      <vt:lpstr>דירה עד 8 דיירים</vt:lpstr>
      <vt:lpstr>דירה מעל 9 דיירים</vt:lpstr>
      <vt:lpstr>פורמט לועדה- סיכום</vt:lpstr>
      <vt:lpstr>'פורמט לועדה- סיכום'!WPrint_Area_W</vt:lpstr>
      <vt:lpstr>'פתיח '!WPrint_Area_W</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נורית הורביץ-עמית</dc:creator>
  <cp:lastModifiedBy>btl</cp:lastModifiedBy>
  <dcterms:created xsi:type="dcterms:W3CDTF">2019-05-02T05:51:53Z</dcterms:created>
  <dcterms:modified xsi:type="dcterms:W3CDTF">2019-09-05T06:34:38Z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542126903</vt:i4>
  </property>
  <property fmtid="{D5CDD505-2E9C-101B-9397-08002B2CF9AE}" pid="3" name="_NewReviewCycle">
    <vt:lpwstr/>
  </property>
  <property fmtid="{D5CDD505-2E9C-101B-9397-08002B2CF9AE}" pid="4" name="_EmailSubject">
    <vt:lpwstr>תקן לעלות לקול קורא של נורית</vt:lpwstr>
  </property>
  <property fmtid="{D5CDD505-2E9C-101B-9397-08002B2CF9AE}" pid="5" name="_AuthorEmail">
    <vt:lpwstr>00056748@snifim.blroot</vt:lpwstr>
  </property>
  <property fmtid="{D5CDD505-2E9C-101B-9397-08002B2CF9AE}" pid="6" name="_AuthorEmailDisplayName">
    <vt:lpwstr>שמואל גולדברג</vt:lpwstr>
  </property>
  <property fmtid="{D5CDD505-2E9C-101B-9397-08002B2CF9AE}" pid="7" name="ContentTypeId">
    <vt:lpwstr>0x01010074E3F86D58734C7AA1EEF000005FC8B6</vt:lpwstr>
  </property>
  <property fmtid="{D5CDD505-2E9C-101B-9397-08002B2CF9AE}" pid="8" name="Order">
    <vt:r8>9100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ies>
</file>