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Workbook______________" defaultThemeVersion="164011"/>
  <mc:AlternateContent xmlns:mc="http://schemas.openxmlformats.org/markup-compatibility/2006">
    <mc:Choice Requires="x15">
      <x15ac:absPath xmlns:x15ac="http://schemas.microsoft.com/office/spreadsheetml/2010/11/ac" url="\\nioifs1\FolderRedirect\HAYAF\Documents\קול קורא חינוך מיוחד 2026\"/>
    </mc:Choice>
  </mc:AlternateContent>
  <bookViews>
    <workbookView xWindow="0" yWindow="0" windowWidth="19200" windowHeight="7080" tabRatio="906" activeTab="1"/>
  </bookViews>
  <sheets>
    <sheet name="פתיח " sheetId="8" r:id="rId1"/>
    <sheet name="שאלון-חובה" sheetId="9" r:id="rId2"/>
    <sheet name="ריפוי בעיסוק" sheetId="14" r:id="rId3"/>
    <sheet name="פיזיותרפיה" sheetId="25" r:id="rId4"/>
    <sheet name="קלינאית תקשורת" sheetId="26" r:id="rId5"/>
    <sheet name="טיפול באומנויות" sheetId="27" r:id="rId6"/>
    <sheet name="סנוזלן" sheetId="28" r:id="rId7"/>
    <sheet name="מתקני חצר" sheetId="29" r:id="rId8"/>
    <sheet name="מטבח טיפולי" sheetId="30" r:id="rId9"/>
    <sheet name="דירת אימון" sheetId="31" r:id="rId10"/>
    <sheet name="חדר כושר" sheetId="33" r:id="rId11"/>
    <sheet name="סדנאות" sheetId="34" r:id="rId12"/>
    <sheet name="ציוד יעודי" sheetId="24" r:id="rId13"/>
    <sheet name="סיכום למגיש הבקשה" sheetId="21" r:id="rId14"/>
    <sheet name="סיכום לוועדה" sheetId="22" r:id="rId15"/>
    <sheet name="Sheet1" sheetId="23" state="hidden" r:id="rId16"/>
  </sheets>
  <definedNames>
    <definedName name="BedroomType" localSheetId="9">#REF!</definedName>
    <definedName name="BedroomType" localSheetId="10">#REF!</definedName>
    <definedName name="BedroomType" localSheetId="5">#REF!</definedName>
    <definedName name="BedroomType" localSheetId="8">#REF!</definedName>
    <definedName name="BedroomType" localSheetId="7">#REF!</definedName>
    <definedName name="BedroomType" localSheetId="11">#REF!</definedName>
    <definedName name="BedroomType" localSheetId="14">#REF!</definedName>
    <definedName name="BedroomType" localSheetId="13">#REF!</definedName>
    <definedName name="BedroomType" localSheetId="6">#REF!</definedName>
    <definedName name="BedroomType" localSheetId="3">#REF!</definedName>
    <definedName name="BedroomType" localSheetId="4">#REF!</definedName>
    <definedName name="BedroomType" localSheetId="2">#REF!</definedName>
    <definedName name="BedroomType">#REF!</definedName>
    <definedName name="_xlnm.Print_Area" localSheetId="9">'דירת אימון'!$A$2:$O$40</definedName>
    <definedName name="_xlnm.Print_Area" localSheetId="10">'חדר כושר'!$A$2:$O$11</definedName>
    <definedName name="_xlnm.Print_Area" localSheetId="5">'טיפול באומנויות'!$A$2:$O$55</definedName>
    <definedName name="_xlnm.Print_Area" localSheetId="8">'מטבח טיפולי'!$A$2:$O$28</definedName>
    <definedName name="_xlnm.Print_Area" localSheetId="7">'מתקני חצר'!$A$2:$O$12</definedName>
    <definedName name="_xlnm.Print_Area" localSheetId="11">סדנאות!$A$2:$O$12</definedName>
    <definedName name="_xlnm.Print_Area" localSheetId="14">'סיכום לוועדה'!$A$1:$G$32</definedName>
    <definedName name="_xlnm.Print_Area" localSheetId="13">'סיכום למגיש הבקשה'!$A$1:$F$24</definedName>
    <definedName name="_xlnm.Print_Area" localSheetId="6">סנוזלן!$A$2:$O$19</definedName>
    <definedName name="_xlnm.Print_Area" localSheetId="3">פיזיותרפיה!$A$2:$O$40</definedName>
    <definedName name="_xlnm.Print_Area" localSheetId="0">'פתיח '!#REF!</definedName>
    <definedName name="_xlnm.Print_Area" localSheetId="4">'קלינאית תקשורת'!$A$2:$O$29</definedName>
    <definedName name="_xlnm.Print_Area" localSheetId="2">'ריפוי בעיסוק'!$A$2:$O$40</definedName>
    <definedName name="_xlnm.Print_Area" localSheetId="1">'שאלון-חובה'!$A$2:$A$19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33" l="1"/>
  <c r="M6" i="33" s="1"/>
  <c r="N6" i="33" s="1"/>
  <c r="I6" i="33"/>
  <c r="G6" i="33"/>
  <c r="H6" i="33" s="1"/>
  <c r="D6" i="33"/>
  <c r="L7" i="33"/>
  <c r="M7" i="33" s="1"/>
  <c r="I7" i="33"/>
  <c r="G7" i="33"/>
  <c r="H7" i="33" s="1"/>
  <c r="D7" i="33"/>
  <c r="N7" i="33" l="1"/>
  <c r="I6" i="34" l="1"/>
  <c r="L6" i="28"/>
  <c r="K15" i="31"/>
  <c r="F15" i="31"/>
  <c r="K31" i="31" l="1"/>
  <c r="F31" i="31"/>
  <c r="K22" i="31"/>
  <c r="F22" i="31"/>
  <c r="K6" i="31"/>
  <c r="F6" i="31"/>
  <c r="K27" i="30"/>
  <c r="F27" i="30"/>
  <c r="F72" i="27" l="1"/>
  <c r="K72" i="27"/>
  <c r="K61" i="27"/>
  <c r="F61" i="27"/>
  <c r="K42" i="27"/>
  <c r="F42" i="27"/>
  <c r="K24" i="27"/>
  <c r="F24" i="27"/>
  <c r="K6" i="27"/>
  <c r="F6" i="27"/>
  <c r="D34" i="27"/>
  <c r="D35" i="27"/>
  <c r="D36" i="27"/>
  <c r="D37" i="27"/>
  <c r="D38" i="27"/>
  <c r="D39" i="27"/>
  <c r="D40" i="27"/>
  <c r="D43" i="27"/>
  <c r="D44" i="27"/>
  <c r="D45" i="27"/>
  <c r="D46" i="27"/>
  <c r="D47" i="27"/>
  <c r="D48" i="27"/>
  <c r="D49" i="27"/>
  <c r="D50" i="27"/>
  <c r="D51" i="27"/>
  <c r="D52" i="27"/>
  <c r="D53" i="27"/>
  <c r="D54" i="27"/>
  <c r="D55" i="27"/>
  <c r="D56" i="27"/>
  <c r="D57" i="27"/>
  <c r="D58" i="27"/>
  <c r="D59" i="27"/>
  <c r="D62" i="27"/>
  <c r="D63" i="27"/>
  <c r="D64" i="27"/>
  <c r="D65" i="27"/>
  <c r="D66" i="27"/>
  <c r="D67" i="27"/>
  <c r="D68" i="27"/>
  <c r="D69" i="27"/>
  <c r="D70" i="27"/>
  <c r="D73" i="27"/>
  <c r="D74" i="27"/>
  <c r="D75" i="27"/>
  <c r="L34" i="27"/>
  <c r="M34" i="27" s="1"/>
  <c r="N34" i="27" s="1"/>
  <c r="G35" i="27"/>
  <c r="G36" i="27"/>
  <c r="H36" i="27" s="1"/>
  <c r="G37" i="27"/>
  <c r="H37" i="27" s="1"/>
  <c r="I37" i="27"/>
  <c r="G38" i="27"/>
  <c r="H38" i="27" s="1"/>
  <c r="I39" i="27"/>
  <c r="G39" i="27"/>
  <c r="H39" i="27" s="1"/>
  <c r="I40" i="27"/>
  <c r="G40" i="27"/>
  <c r="G43" i="27"/>
  <c r="I44" i="27"/>
  <c r="L45" i="27"/>
  <c r="M45" i="27" s="1"/>
  <c r="G45" i="27"/>
  <c r="L46" i="27"/>
  <c r="M46" i="27" s="1"/>
  <c r="I46" i="27"/>
  <c r="I47" i="27"/>
  <c r="G47" i="27"/>
  <c r="I48" i="27"/>
  <c r="G49" i="27"/>
  <c r="I50" i="27"/>
  <c r="L51" i="27"/>
  <c r="M51" i="27" s="1"/>
  <c r="N51" i="27" s="1"/>
  <c r="G51" i="27"/>
  <c r="H51" i="27" s="1"/>
  <c r="I51" i="27"/>
  <c r="I52" i="27"/>
  <c r="G52" i="27"/>
  <c r="I53" i="27"/>
  <c r="G54" i="27"/>
  <c r="G55" i="27"/>
  <c r="I56" i="27"/>
  <c r="L57" i="27"/>
  <c r="M57" i="27" s="1"/>
  <c r="G57" i="27"/>
  <c r="L58" i="27"/>
  <c r="M58" i="27" s="1"/>
  <c r="I58" i="27"/>
  <c r="I59" i="27"/>
  <c r="L62" i="27"/>
  <c r="M62" i="27" s="1"/>
  <c r="N62" i="27" s="1"/>
  <c r="G62" i="27"/>
  <c r="H62" i="27"/>
  <c r="I62" i="27"/>
  <c r="G63" i="27"/>
  <c r="I64" i="27"/>
  <c r="G64" i="27"/>
  <c r="I65" i="27"/>
  <c r="G66" i="27"/>
  <c r="G67" i="27"/>
  <c r="G68" i="27"/>
  <c r="L68" i="27"/>
  <c r="M68" i="27" s="1"/>
  <c r="L69" i="27"/>
  <c r="M69" i="27" s="1"/>
  <c r="G69" i="27"/>
  <c r="L70" i="27"/>
  <c r="M70" i="27" s="1"/>
  <c r="N70" i="27" s="1"/>
  <c r="G73" i="27"/>
  <c r="H73" i="27" s="1"/>
  <c r="I73" i="27"/>
  <c r="L73" i="27"/>
  <c r="M73" i="27" s="1"/>
  <c r="N73" i="27" s="1"/>
  <c r="G74" i="27"/>
  <c r="H74" i="27"/>
  <c r="I74" i="27"/>
  <c r="L74" i="27"/>
  <c r="M74" i="27" s="1"/>
  <c r="N74" i="27" s="1"/>
  <c r="G75" i="27"/>
  <c r="I75" i="27"/>
  <c r="E16" i="9"/>
  <c r="E17" i="9"/>
  <c r="E18" i="9"/>
  <c r="E19" i="9"/>
  <c r="E20" i="9"/>
  <c r="A1" i="27"/>
  <c r="E10" i="9"/>
  <c r="H40" i="27" l="1"/>
  <c r="G58" i="27"/>
  <c r="G44" i="27"/>
  <c r="L35" i="27"/>
  <c r="M35" i="27" s="1"/>
  <c r="N35" i="27" s="1"/>
  <c r="G56" i="27"/>
  <c r="H56" i="27" s="1"/>
  <c r="H49" i="27"/>
  <c r="H58" i="27"/>
  <c r="L75" i="27"/>
  <c r="M75" i="27" s="1"/>
  <c r="M76" i="27" s="1"/>
  <c r="I70" i="27"/>
  <c r="G76" i="27"/>
  <c r="N46" i="27"/>
  <c r="H64" i="27"/>
  <c r="N58" i="27"/>
  <c r="L50" i="27"/>
  <c r="M50" i="27" s="1"/>
  <c r="N50" i="27" s="1"/>
  <c r="H75" i="27"/>
  <c r="G65" i="27"/>
  <c r="H65" i="27" s="1"/>
  <c r="G50" i="27"/>
  <c r="H50" i="27" s="1"/>
  <c r="G53" i="27"/>
  <c r="H53" i="27" s="1"/>
  <c r="I49" i="27"/>
  <c r="H47" i="27"/>
  <c r="H45" i="27"/>
  <c r="N45" i="27"/>
  <c r="H55" i="27"/>
  <c r="H69" i="27"/>
  <c r="H54" i="27"/>
  <c r="L63" i="27"/>
  <c r="M63" i="27" s="1"/>
  <c r="N63" i="27" s="1"/>
  <c r="H68" i="27"/>
  <c r="I68" i="27"/>
  <c r="I63" i="27"/>
  <c r="G46" i="27"/>
  <c r="H46" i="27" s="1"/>
  <c r="L37" i="27"/>
  <c r="M37" i="27" s="1"/>
  <c r="N37" i="27" s="1"/>
  <c r="H52" i="27"/>
  <c r="H44" i="27"/>
  <c r="H63" i="27"/>
  <c r="L39" i="27"/>
  <c r="M39" i="27" s="1"/>
  <c r="N39" i="27" s="1"/>
  <c r="H57" i="27"/>
  <c r="I69" i="27"/>
  <c r="L44" i="27"/>
  <c r="M44" i="27" s="1"/>
  <c r="N44" i="27" s="1"/>
  <c r="I35" i="27"/>
  <c r="I57" i="27"/>
  <c r="G48" i="27"/>
  <c r="H48" i="27" s="1"/>
  <c r="N69" i="27"/>
  <c r="H43" i="27"/>
  <c r="L38" i="27"/>
  <c r="M38" i="27" s="1"/>
  <c r="N38" i="27" s="1"/>
  <c r="G70" i="27"/>
  <c r="H70" i="27" s="1"/>
  <c r="H67" i="27"/>
  <c r="L56" i="27"/>
  <c r="M56" i="27" s="1"/>
  <c r="N56" i="27" s="1"/>
  <c r="I45" i="27"/>
  <c r="I38" i="27"/>
  <c r="H35" i="27"/>
  <c r="N68" i="27"/>
  <c r="N57" i="27"/>
  <c r="H66" i="27"/>
  <c r="G59" i="27"/>
  <c r="H59" i="27" s="1"/>
  <c r="L49" i="27"/>
  <c r="M49" i="27" s="1"/>
  <c r="N49" i="27" s="1"/>
  <c r="I34" i="27"/>
  <c r="G34" i="27"/>
  <c r="H34" i="27" s="1"/>
  <c r="I66" i="27"/>
  <c r="L59" i="27"/>
  <c r="M59" i="27" s="1"/>
  <c r="N59" i="27" s="1"/>
  <c r="I54" i="27"/>
  <c r="L47" i="27"/>
  <c r="M47" i="27" s="1"/>
  <c r="N47" i="27" s="1"/>
  <c r="L64" i="27"/>
  <c r="M64" i="27" s="1"/>
  <c r="N64" i="27" s="1"/>
  <c r="L52" i="27"/>
  <c r="M52" i="27" s="1"/>
  <c r="N52" i="27" s="1"/>
  <c r="L40" i="27"/>
  <c r="M40" i="27" s="1"/>
  <c r="N40" i="27" s="1"/>
  <c r="L66" i="27"/>
  <c r="M66" i="27" s="1"/>
  <c r="N66" i="27" s="1"/>
  <c r="L54" i="27"/>
  <c r="M54" i="27" s="1"/>
  <c r="N54" i="27" s="1"/>
  <c r="L43" i="27"/>
  <c r="M43" i="27" s="1"/>
  <c r="I67" i="27"/>
  <c r="I55" i="27"/>
  <c r="L67" i="27"/>
  <c r="M67" i="27" s="1"/>
  <c r="N67" i="27" s="1"/>
  <c r="L55" i="27"/>
  <c r="M55" i="27" s="1"/>
  <c r="N55" i="27" s="1"/>
  <c r="L48" i="27"/>
  <c r="M48" i="27" s="1"/>
  <c r="N48" i="27" s="1"/>
  <c r="I43" i="27"/>
  <c r="L36" i="27"/>
  <c r="M36" i="27" s="1"/>
  <c r="N36" i="27" s="1"/>
  <c r="L65" i="27"/>
  <c r="M65" i="27" s="1"/>
  <c r="N65" i="27" s="1"/>
  <c r="L53" i="27"/>
  <c r="M53" i="27" s="1"/>
  <c r="N53" i="27" s="1"/>
  <c r="I36" i="27"/>
  <c r="F8" i="22"/>
  <c r="B22" i="21"/>
  <c r="B21" i="21"/>
  <c r="B20" i="21"/>
  <c r="B19" i="21"/>
  <c r="B18" i="21"/>
  <c r="B17" i="21"/>
  <c r="B16" i="21"/>
  <c r="B15" i="21"/>
  <c r="B14" i="21"/>
  <c r="B13" i="21"/>
  <c r="B12" i="21"/>
  <c r="B30" i="22"/>
  <c r="B29" i="22"/>
  <c r="B28" i="22"/>
  <c r="B27" i="22"/>
  <c r="B26" i="22"/>
  <c r="B25" i="22"/>
  <c r="B24" i="22"/>
  <c r="B23" i="22"/>
  <c r="B22" i="22"/>
  <c r="B21" i="22"/>
  <c r="B20" i="22"/>
  <c r="I12" i="34"/>
  <c r="D12" i="34"/>
  <c r="D11" i="34"/>
  <c r="G10" i="34"/>
  <c r="D10" i="34"/>
  <c r="D9" i="34"/>
  <c r="L8" i="34"/>
  <c r="M8" i="34" s="1"/>
  <c r="N8" i="34" s="1"/>
  <c r="D8" i="34"/>
  <c r="L7" i="34"/>
  <c r="M7" i="34" s="1"/>
  <c r="D7" i="34"/>
  <c r="D6" i="34"/>
  <c r="A1" i="34"/>
  <c r="I11" i="33"/>
  <c r="D11" i="33"/>
  <c r="G10" i="33"/>
  <c r="H10" i="33" s="1"/>
  <c r="D10" i="33"/>
  <c r="I9" i="33"/>
  <c r="D9" i="33"/>
  <c r="I8" i="33"/>
  <c r="D8" i="33"/>
  <c r="A1" i="33"/>
  <c r="I41" i="31"/>
  <c r="D41" i="31"/>
  <c r="D40" i="31"/>
  <c r="L39" i="31"/>
  <c r="M39" i="31" s="1"/>
  <c r="D39" i="31"/>
  <c r="G38" i="31"/>
  <c r="D38" i="31"/>
  <c r="D37" i="31"/>
  <c r="I36" i="31"/>
  <c r="D36" i="31"/>
  <c r="L35" i="31"/>
  <c r="M35" i="31" s="1"/>
  <c r="D35" i="31"/>
  <c r="D34" i="31"/>
  <c r="L33" i="31"/>
  <c r="M33" i="31" s="1"/>
  <c r="D33" i="31"/>
  <c r="L32" i="31"/>
  <c r="M32" i="31" s="1"/>
  <c r="D32" i="31"/>
  <c r="L29" i="31"/>
  <c r="M29" i="31" s="1"/>
  <c r="D29" i="31"/>
  <c r="D28" i="31"/>
  <c r="L27" i="31"/>
  <c r="M27" i="31" s="1"/>
  <c r="D27" i="31"/>
  <c r="I26" i="31"/>
  <c r="D26" i="31"/>
  <c r="D25" i="31"/>
  <c r="L24" i="31"/>
  <c r="M24" i="31" s="1"/>
  <c r="N24" i="31" s="1"/>
  <c r="D24" i="31"/>
  <c r="G23" i="31"/>
  <c r="D23" i="31"/>
  <c r="I20" i="31"/>
  <c r="D20" i="31"/>
  <c r="D19" i="31"/>
  <c r="L18" i="31"/>
  <c r="M18" i="31" s="1"/>
  <c r="N18" i="31" s="1"/>
  <c r="D18" i="31"/>
  <c r="I17" i="31"/>
  <c r="D17" i="31"/>
  <c r="G16" i="31"/>
  <c r="D16" i="31"/>
  <c r="D13" i="31"/>
  <c r="L12" i="31"/>
  <c r="M12" i="31" s="1"/>
  <c r="D12" i="31"/>
  <c r="G11" i="31"/>
  <c r="D11" i="31"/>
  <c r="G10" i="31"/>
  <c r="D10" i="31"/>
  <c r="G9" i="31"/>
  <c r="D9" i="31"/>
  <c r="G8" i="31"/>
  <c r="D8" i="31"/>
  <c r="G7" i="31"/>
  <c r="D7" i="31"/>
  <c r="A1" i="31"/>
  <c r="L28" i="30"/>
  <c r="M28" i="30" s="1"/>
  <c r="D28" i="30"/>
  <c r="L25" i="30"/>
  <c r="M25" i="30" s="1"/>
  <c r="D25" i="30"/>
  <c r="G24" i="30"/>
  <c r="D24" i="30"/>
  <c r="G23" i="30"/>
  <c r="D23" i="30"/>
  <c r="G22" i="30"/>
  <c r="D22" i="30"/>
  <c r="G21" i="30"/>
  <c r="D21" i="30"/>
  <c r="D20" i="30"/>
  <c r="L19" i="30"/>
  <c r="M19" i="30" s="1"/>
  <c r="D19" i="30"/>
  <c r="G18" i="30"/>
  <c r="D18" i="30"/>
  <c r="D17" i="30"/>
  <c r="L16" i="30"/>
  <c r="M16" i="30" s="1"/>
  <c r="D16" i="30"/>
  <c r="G15" i="30"/>
  <c r="D15" i="30"/>
  <c r="G14" i="30"/>
  <c r="D14" i="30"/>
  <c r="L13" i="30"/>
  <c r="M13" i="30" s="1"/>
  <c r="D13" i="30"/>
  <c r="G12" i="30"/>
  <c r="D12" i="30"/>
  <c r="D11" i="30"/>
  <c r="L10" i="30"/>
  <c r="M10" i="30" s="1"/>
  <c r="D10" i="30"/>
  <c r="G9" i="30"/>
  <c r="D9" i="30"/>
  <c r="D8" i="30"/>
  <c r="L7" i="30"/>
  <c r="M7" i="30" s="1"/>
  <c r="D7" i="30"/>
  <c r="G6" i="30"/>
  <c r="D6" i="30"/>
  <c r="A1" i="30"/>
  <c r="I12" i="29"/>
  <c r="D12" i="29"/>
  <c r="L11" i="29"/>
  <c r="M11" i="29" s="1"/>
  <c r="D11" i="29"/>
  <c r="I10" i="29"/>
  <c r="D10" i="29"/>
  <c r="I9" i="29"/>
  <c r="D9" i="29"/>
  <c r="G8" i="29"/>
  <c r="D8" i="29"/>
  <c r="I7" i="29"/>
  <c r="D7" i="29"/>
  <c r="I6" i="29"/>
  <c r="D6" i="29"/>
  <c r="A1" i="29"/>
  <c r="L19" i="28"/>
  <c r="M19" i="28" s="1"/>
  <c r="D19" i="28"/>
  <c r="L18" i="28"/>
  <c r="M18" i="28" s="1"/>
  <c r="D18" i="28"/>
  <c r="D17" i="28"/>
  <c r="G16" i="28"/>
  <c r="D16" i="28"/>
  <c r="D15" i="28"/>
  <c r="I14" i="28"/>
  <c r="D14" i="28"/>
  <c r="D13" i="28"/>
  <c r="D12" i="28"/>
  <c r="D11" i="28"/>
  <c r="L10" i="28"/>
  <c r="M10" i="28" s="1"/>
  <c r="D10" i="28"/>
  <c r="D9" i="28"/>
  <c r="L8" i="28"/>
  <c r="M8" i="28" s="1"/>
  <c r="D8" i="28"/>
  <c r="L7" i="28"/>
  <c r="M7" i="28" s="1"/>
  <c r="D7" i="28"/>
  <c r="D6" i="28"/>
  <c r="A1" i="28"/>
  <c r="I33" i="27"/>
  <c r="D33" i="27"/>
  <c r="L32" i="27"/>
  <c r="M32" i="27" s="1"/>
  <c r="D32" i="27"/>
  <c r="D31" i="27"/>
  <c r="L30" i="27"/>
  <c r="M30" i="27" s="1"/>
  <c r="D30" i="27"/>
  <c r="I29" i="27"/>
  <c r="D29" i="27"/>
  <c r="D28" i="27"/>
  <c r="I27" i="27"/>
  <c r="D27" i="27"/>
  <c r="L26" i="27"/>
  <c r="M26" i="27" s="1"/>
  <c r="D26" i="27"/>
  <c r="D25" i="27"/>
  <c r="D22" i="27"/>
  <c r="G21" i="27"/>
  <c r="D21" i="27"/>
  <c r="L20" i="27"/>
  <c r="M20" i="27" s="1"/>
  <c r="D20" i="27"/>
  <c r="D19" i="27"/>
  <c r="L18" i="27"/>
  <c r="M18" i="27" s="1"/>
  <c r="D18" i="27"/>
  <c r="I17" i="27"/>
  <c r="D17" i="27"/>
  <c r="G16" i="27"/>
  <c r="D16" i="27"/>
  <c r="L15" i="27"/>
  <c r="M15" i="27" s="1"/>
  <c r="D15" i="27"/>
  <c r="L14" i="27"/>
  <c r="M14" i="27" s="1"/>
  <c r="D14" i="27"/>
  <c r="D13" i="27"/>
  <c r="L12" i="27"/>
  <c r="M12" i="27" s="1"/>
  <c r="D12" i="27"/>
  <c r="I11" i="27"/>
  <c r="D11" i="27"/>
  <c r="D10" i="27"/>
  <c r="G9" i="27"/>
  <c r="D9" i="27"/>
  <c r="G8" i="27"/>
  <c r="D8" i="27"/>
  <c r="D7" i="27"/>
  <c r="G29" i="26"/>
  <c r="D29" i="26"/>
  <c r="D28" i="26"/>
  <c r="L27" i="26"/>
  <c r="M27" i="26" s="1"/>
  <c r="D27" i="26"/>
  <c r="G26" i="26"/>
  <c r="D26" i="26"/>
  <c r="D25" i="26"/>
  <c r="G24" i="26"/>
  <c r="D24" i="26"/>
  <c r="I23" i="26"/>
  <c r="D23" i="26"/>
  <c r="G22" i="26"/>
  <c r="D22" i="26"/>
  <c r="G21" i="26"/>
  <c r="D21" i="26"/>
  <c r="L20" i="26"/>
  <c r="M20" i="26" s="1"/>
  <c r="D20" i="26"/>
  <c r="D19" i="26"/>
  <c r="I18" i="26"/>
  <c r="D18" i="26"/>
  <c r="G17" i="26"/>
  <c r="D17" i="26"/>
  <c r="D16" i="26"/>
  <c r="L15" i="26"/>
  <c r="M15" i="26" s="1"/>
  <c r="D15" i="26"/>
  <c r="G14" i="26"/>
  <c r="D14" i="26"/>
  <c r="G13" i="26"/>
  <c r="D13" i="26"/>
  <c r="L12" i="26"/>
  <c r="M12" i="26" s="1"/>
  <c r="D12" i="26"/>
  <c r="L11" i="26"/>
  <c r="M11" i="26" s="1"/>
  <c r="D11" i="26"/>
  <c r="G10" i="26"/>
  <c r="D10" i="26"/>
  <c r="L9" i="26"/>
  <c r="M9" i="26" s="1"/>
  <c r="D9" i="26"/>
  <c r="L8" i="26"/>
  <c r="M8" i="26" s="1"/>
  <c r="D8" i="26"/>
  <c r="D7" i="26"/>
  <c r="L6" i="26"/>
  <c r="M6" i="26" s="1"/>
  <c r="D6" i="26"/>
  <c r="A1" i="26"/>
  <c r="I51" i="25"/>
  <c r="D51" i="25"/>
  <c r="G50" i="25"/>
  <c r="D50" i="25"/>
  <c r="I49" i="25"/>
  <c r="D49" i="25"/>
  <c r="I48" i="25"/>
  <c r="D48" i="25"/>
  <c r="I47" i="25"/>
  <c r="D47" i="25"/>
  <c r="I46" i="25"/>
  <c r="D46" i="25"/>
  <c r="I45" i="25"/>
  <c r="D45" i="25"/>
  <c r="D44" i="25"/>
  <c r="I43" i="25"/>
  <c r="D43" i="25"/>
  <c r="I42" i="25"/>
  <c r="D42" i="25"/>
  <c r="G41" i="25"/>
  <c r="D41" i="25"/>
  <c r="I40" i="25"/>
  <c r="D40" i="25"/>
  <c r="I39" i="25"/>
  <c r="D39" i="25"/>
  <c r="D38" i="25"/>
  <c r="I37" i="25"/>
  <c r="D37" i="25"/>
  <c r="I36" i="25"/>
  <c r="D36" i="25"/>
  <c r="D35" i="25"/>
  <c r="I34" i="25"/>
  <c r="D34" i="25"/>
  <c r="I33" i="25"/>
  <c r="D33" i="25"/>
  <c r="D32" i="25"/>
  <c r="I31" i="25"/>
  <c r="D31" i="25"/>
  <c r="I30" i="25"/>
  <c r="D30" i="25"/>
  <c r="G29" i="25"/>
  <c r="D29" i="25"/>
  <c r="I28" i="25"/>
  <c r="D28" i="25"/>
  <c r="I27" i="25"/>
  <c r="D27" i="25"/>
  <c r="D26" i="25"/>
  <c r="I25" i="25"/>
  <c r="D25" i="25"/>
  <c r="I24" i="25"/>
  <c r="D24" i="25"/>
  <c r="L23" i="25"/>
  <c r="M23" i="25" s="1"/>
  <c r="D23" i="25"/>
  <c r="I22" i="25"/>
  <c r="D22" i="25"/>
  <c r="I21" i="25"/>
  <c r="D21" i="25"/>
  <c r="L20" i="25"/>
  <c r="M20" i="25" s="1"/>
  <c r="D20" i="25"/>
  <c r="L19" i="25"/>
  <c r="M19" i="25" s="1"/>
  <c r="D19" i="25"/>
  <c r="I18" i="25"/>
  <c r="D18" i="25"/>
  <c r="L17" i="25"/>
  <c r="M17" i="25" s="1"/>
  <c r="D17" i="25"/>
  <c r="L16" i="25"/>
  <c r="M16" i="25" s="1"/>
  <c r="D16" i="25"/>
  <c r="I15" i="25"/>
  <c r="D15" i="25"/>
  <c r="L14" i="25"/>
  <c r="M14" i="25" s="1"/>
  <c r="D14" i="25"/>
  <c r="I13" i="25"/>
  <c r="D13" i="25"/>
  <c r="I12" i="25"/>
  <c r="D12" i="25"/>
  <c r="L11" i="25"/>
  <c r="M11" i="25" s="1"/>
  <c r="D11" i="25"/>
  <c r="I10" i="25"/>
  <c r="D10" i="25"/>
  <c r="I9" i="25"/>
  <c r="D9" i="25"/>
  <c r="L8" i="25"/>
  <c r="M8" i="25" s="1"/>
  <c r="D8" i="25"/>
  <c r="L7" i="25"/>
  <c r="M7" i="25" s="1"/>
  <c r="D7" i="25"/>
  <c r="I6" i="25"/>
  <c r="D6" i="25"/>
  <c r="A1" i="25"/>
  <c r="A1" i="14"/>
  <c r="A1" i="24"/>
  <c r="N75" i="27" l="1"/>
  <c r="G60" i="27"/>
  <c r="H10" i="31"/>
  <c r="N39" i="31"/>
  <c r="N35" i="31"/>
  <c r="I18" i="31"/>
  <c r="G18" i="31"/>
  <c r="H18" i="31" s="1"/>
  <c r="L8" i="31"/>
  <c r="M8" i="31" s="1"/>
  <c r="N8" i="31" s="1"/>
  <c r="H9" i="31"/>
  <c r="N27" i="31"/>
  <c r="N33" i="31"/>
  <c r="H23" i="31"/>
  <c r="H38" i="31"/>
  <c r="G24" i="31"/>
  <c r="H24" i="31" s="1"/>
  <c r="G39" i="31"/>
  <c r="H39" i="31" s="1"/>
  <c r="H16" i="31"/>
  <c r="I24" i="31"/>
  <c r="G35" i="31"/>
  <c r="H35" i="31" s="1"/>
  <c r="I39" i="31"/>
  <c r="H7" i="31"/>
  <c r="I35" i="31"/>
  <c r="N12" i="31"/>
  <c r="H8" i="31"/>
  <c r="I8" i="31"/>
  <c r="I9" i="31"/>
  <c r="I23" i="31"/>
  <c r="L36" i="31"/>
  <c r="M36" i="31" s="1"/>
  <c r="N36" i="31" s="1"/>
  <c r="L9" i="31"/>
  <c r="M9" i="31" s="1"/>
  <c r="N9" i="31" s="1"/>
  <c r="L23" i="31"/>
  <c r="M23" i="31" s="1"/>
  <c r="G27" i="31"/>
  <c r="H27" i="31" s="1"/>
  <c r="I27" i="31"/>
  <c r="G12" i="31"/>
  <c r="H12" i="31" s="1"/>
  <c r="N29" i="31"/>
  <c r="G33" i="31"/>
  <c r="H33" i="31" s="1"/>
  <c r="I12" i="31"/>
  <c r="I33" i="31"/>
  <c r="G36" i="31"/>
  <c r="H36" i="31" s="1"/>
  <c r="H11" i="31"/>
  <c r="N32" i="31"/>
  <c r="N11" i="29"/>
  <c r="H50" i="25"/>
  <c r="N25" i="30"/>
  <c r="N7" i="30"/>
  <c r="H12" i="30"/>
  <c r="H21" i="30"/>
  <c r="N16" i="30"/>
  <c r="I12" i="30"/>
  <c r="I21" i="30"/>
  <c r="L12" i="30"/>
  <c r="M12" i="30" s="1"/>
  <c r="N12" i="30" s="1"/>
  <c r="L21" i="30"/>
  <c r="M21" i="30" s="1"/>
  <c r="N21" i="30" s="1"/>
  <c r="H9" i="30"/>
  <c r="N13" i="30"/>
  <c r="H18" i="30"/>
  <c r="H22" i="30"/>
  <c r="I9" i="30"/>
  <c r="I18" i="30"/>
  <c r="L9" i="30"/>
  <c r="M9" i="30" s="1"/>
  <c r="N9" i="30" s="1"/>
  <c r="H14" i="30"/>
  <c r="L18" i="30"/>
  <c r="M18" i="30" s="1"/>
  <c r="N18" i="30" s="1"/>
  <c r="H23" i="30"/>
  <c r="N10" i="30"/>
  <c r="H15" i="30"/>
  <c r="N19" i="30"/>
  <c r="H24" i="30"/>
  <c r="N28" i="30"/>
  <c r="I6" i="30"/>
  <c r="I15" i="30"/>
  <c r="I24" i="30"/>
  <c r="L6" i="30"/>
  <c r="M6" i="30" s="1"/>
  <c r="L15" i="30"/>
  <c r="M15" i="30" s="1"/>
  <c r="N15" i="30" s="1"/>
  <c r="L24" i="30"/>
  <c r="M24" i="30" s="1"/>
  <c r="N24" i="30" s="1"/>
  <c r="M71" i="27"/>
  <c r="N43" i="27"/>
  <c r="M60" i="27"/>
  <c r="G71" i="27"/>
  <c r="L9" i="27"/>
  <c r="M9" i="27" s="1"/>
  <c r="N9" i="27" s="1"/>
  <c r="I9" i="27"/>
  <c r="N18" i="27"/>
  <c r="L11" i="33"/>
  <c r="M11" i="33" s="1"/>
  <c r="N11" i="33" s="1"/>
  <c r="L9" i="33"/>
  <c r="M9" i="33" s="1"/>
  <c r="N9" i="33" s="1"/>
  <c r="L8" i="33"/>
  <c r="M8" i="33" s="1"/>
  <c r="N8" i="33" s="1"/>
  <c r="L6" i="34"/>
  <c r="M6" i="34" s="1"/>
  <c r="N6" i="34" s="1"/>
  <c r="N7" i="34"/>
  <c r="G8" i="34"/>
  <c r="H8" i="34" s="1"/>
  <c r="G12" i="34"/>
  <c r="H12" i="34" s="1"/>
  <c r="L12" i="34"/>
  <c r="M12" i="34" s="1"/>
  <c r="N12" i="34" s="1"/>
  <c r="I8" i="34"/>
  <c r="H10" i="34"/>
  <c r="G11" i="29"/>
  <c r="H11" i="29" s="1"/>
  <c r="I11" i="29"/>
  <c r="L12" i="29"/>
  <c r="M12" i="29" s="1"/>
  <c r="N12" i="29" s="1"/>
  <c r="L9" i="29"/>
  <c r="M9" i="29" s="1"/>
  <c r="N9" i="29" s="1"/>
  <c r="H22" i="26"/>
  <c r="N12" i="26"/>
  <c r="I17" i="26"/>
  <c r="N27" i="26"/>
  <c r="L17" i="26"/>
  <c r="M17" i="26" s="1"/>
  <c r="N17" i="26" s="1"/>
  <c r="H13" i="26"/>
  <c r="L51" i="25"/>
  <c r="M51" i="25" s="1"/>
  <c r="N51" i="25" s="1"/>
  <c r="L6" i="29"/>
  <c r="M6" i="29" s="1"/>
  <c r="N6" i="29" s="1"/>
  <c r="H8" i="29"/>
  <c r="I8" i="29"/>
  <c r="L8" i="29"/>
  <c r="M8" i="29" s="1"/>
  <c r="N8" i="29" s="1"/>
  <c r="H16" i="28"/>
  <c r="G7" i="28"/>
  <c r="H7" i="28" s="1"/>
  <c r="N18" i="28"/>
  <c r="I7" i="28"/>
  <c r="N19" i="28"/>
  <c r="I16" i="28"/>
  <c r="N8" i="28"/>
  <c r="L14" i="28"/>
  <c r="M14" i="28" s="1"/>
  <c r="N14" i="28" s="1"/>
  <c r="L16" i="28"/>
  <c r="M16" i="28" s="1"/>
  <c r="N16" i="28" s="1"/>
  <c r="N10" i="28"/>
  <c r="N7" i="28"/>
  <c r="I12" i="27"/>
  <c r="G27" i="27"/>
  <c r="H27" i="27" s="1"/>
  <c r="N15" i="27"/>
  <c r="H21" i="27"/>
  <c r="N30" i="27"/>
  <c r="G12" i="27"/>
  <c r="H12" i="27" s="1"/>
  <c r="H9" i="27"/>
  <c r="L27" i="27"/>
  <c r="M27" i="27" s="1"/>
  <c r="N27" i="27" s="1"/>
  <c r="L17" i="27"/>
  <c r="M17" i="27" s="1"/>
  <c r="N17" i="27" s="1"/>
  <c r="L11" i="27"/>
  <c r="M11" i="27" s="1"/>
  <c r="N11" i="27" s="1"/>
  <c r="I18" i="27"/>
  <c r="N26" i="27"/>
  <c r="L33" i="27"/>
  <c r="M33" i="27" s="1"/>
  <c r="N33" i="27" s="1"/>
  <c r="N32" i="27"/>
  <c r="I21" i="27"/>
  <c r="L21" i="27"/>
  <c r="M21" i="27" s="1"/>
  <c r="N21" i="27" s="1"/>
  <c r="L29" i="27"/>
  <c r="M29" i="27" s="1"/>
  <c r="N29" i="27" s="1"/>
  <c r="G33" i="27"/>
  <c r="H33" i="27" s="1"/>
  <c r="G18" i="27"/>
  <c r="H18" i="27" s="1"/>
  <c r="H8" i="27"/>
  <c r="G15" i="27"/>
  <c r="H15" i="27" s="1"/>
  <c r="I8" i="27"/>
  <c r="I15" i="27"/>
  <c r="G30" i="27"/>
  <c r="H30" i="27" s="1"/>
  <c r="L8" i="27"/>
  <c r="M8" i="27" s="1"/>
  <c r="N8" i="27" s="1"/>
  <c r="I30" i="27"/>
  <c r="N14" i="27"/>
  <c r="N12" i="27"/>
  <c r="H16" i="27"/>
  <c r="N20" i="27"/>
  <c r="N8" i="26"/>
  <c r="N9" i="26"/>
  <c r="H24" i="26"/>
  <c r="G9" i="26"/>
  <c r="H9" i="26" s="1"/>
  <c r="I9" i="26"/>
  <c r="H26" i="26"/>
  <c r="L26" i="26"/>
  <c r="M26" i="26" s="1"/>
  <c r="N26" i="26" s="1"/>
  <c r="N15" i="26"/>
  <c r="I26" i="26"/>
  <c r="H21" i="26"/>
  <c r="H17" i="26"/>
  <c r="I24" i="26"/>
  <c r="G12" i="26"/>
  <c r="H12" i="26" s="1"/>
  <c r="I15" i="26"/>
  <c r="G18" i="26"/>
  <c r="H18" i="26" s="1"/>
  <c r="I21" i="26"/>
  <c r="L24" i="26"/>
  <c r="M24" i="26" s="1"/>
  <c r="N24" i="26" s="1"/>
  <c r="I27" i="26"/>
  <c r="H10" i="26"/>
  <c r="I8" i="26"/>
  <c r="G8" i="26"/>
  <c r="H8" i="26" s="1"/>
  <c r="H14" i="26"/>
  <c r="H29" i="26"/>
  <c r="N20" i="26"/>
  <c r="G15" i="26"/>
  <c r="H15" i="26" s="1"/>
  <c r="G6" i="26"/>
  <c r="H6" i="26" s="1"/>
  <c r="G27" i="26"/>
  <c r="H27" i="26" s="1"/>
  <c r="I6" i="26"/>
  <c r="I12" i="26"/>
  <c r="L21" i="26"/>
  <c r="M21" i="26" s="1"/>
  <c r="N21" i="26" s="1"/>
  <c r="L18" i="26"/>
  <c r="M18" i="26" s="1"/>
  <c r="N18" i="26" s="1"/>
  <c r="N11" i="26"/>
  <c r="N19" i="25"/>
  <c r="N8" i="25"/>
  <c r="N14" i="25"/>
  <c r="N20" i="25"/>
  <c r="N16" i="25"/>
  <c r="N11" i="25"/>
  <c r="N17" i="25"/>
  <c r="N23" i="25"/>
  <c r="H29" i="25"/>
  <c r="H41" i="25"/>
  <c r="I10" i="34"/>
  <c r="L10" i="34"/>
  <c r="M10" i="34" s="1"/>
  <c r="N10" i="34" s="1"/>
  <c r="L11" i="34"/>
  <c r="M11" i="34" s="1"/>
  <c r="N11" i="34" s="1"/>
  <c r="I11" i="34"/>
  <c r="G11" i="34"/>
  <c r="H11" i="34" s="1"/>
  <c r="G7" i="34"/>
  <c r="H7" i="34" s="1"/>
  <c r="I9" i="34"/>
  <c r="L9" i="34"/>
  <c r="M9" i="34" s="1"/>
  <c r="N9" i="34" s="1"/>
  <c r="I7" i="34"/>
  <c r="G9" i="34"/>
  <c r="H9" i="34" s="1"/>
  <c r="G6" i="34"/>
  <c r="L10" i="33"/>
  <c r="M10" i="33" s="1"/>
  <c r="N10" i="33" s="1"/>
  <c r="I10" i="33"/>
  <c r="G9" i="33"/>
  <c r="H9" i="33" s="1"/>
  <c r="G8" i="33"/>
  <c r="G11" i="33"/>
  <c r="H11" i="33" s="1"/>
  <c r="I13" i="31"/>
  <c r="L13" i="31"/>
  <c r="M13" i="31" s="1"/>
  <c r="N13" i="31" s="1"/>
  <c r="I38" i="31"/>
  <c r="I11" i="31"/>
  <c r="G13" i="31"/>
  <c r="H13" i="31" s="1"/>
  <c r="L26" i="31"/>
  <c r="M26" i="31" s="1"/>
  <c r="N26" i="31" s="1"/>
  <c r="G29" i="31"/>
  <c r="H29" i="31" s="1"/>
  <c r="L38" i="31"/>
  <c r="M38" i="31" s="1"/>
  <c r="N38" i="31" s="1"/>
  <c r="G41" i="31"/>
  <c r="H41" i="31" s="1"/>
  <c r="I7" i="31"/>
  <c r="L7" i="31"/>
  <c r="M7" i="31" s="1"/>
  <c r="L11" i="31"/>
  <c r="M11" i="31" s="1"/>
  <c r="N11" i="31" s="1"/>
  <c r="G20" i="31"/>
  <c r="H20" i="31" s="1"/>
  <c r="I28" i="31"/>
  <c r="L28" i="31"/>
  <c r="M28" i="31" s="1"/>
  <c r="N28" i="31" s="1"/>
  <c r="G28" i="31"/>
  <c r="H28" i="31" s="1"/>
  <c r="I29" i="31"/>
  <c r="G32" i="31"/>
  <c r="I34" i="31"/>
  <c r="L34" i="31"/>
  <c r="M34" i="31" s="1"/>
  <c r="N34" i="31" s="1"/>
  <c r="G34" i="31"/>
  <c r="H34" i="31" s="1"/>
  <c r="L41" i="31"/>
  <c r="M41" i="31" s="1"/>
  <c r="N41" i="31" s="1"/>
  <c r="I16" i="31"/>
  <c r="L16" i="31"/>
  <c r="M16" i="31" s="1"/>
  <c r="L20" i="31"/>
  <c r="M20" i="31" s="1"/>
  <c r="N20" i="31" s="1"/>
  <c r="G17" i="31"/>
  <c r="H17" i="31" s="1"/>
  <c r="I19" i="31"/>
  <c r="L19" i="31"/>
  <c r="M19" i="31" s="1"/>
  <c r="N19" i="31" s="1"/>
  <c r="G26" i="31"/>
  <c r="H26" i="31" s="1"/>
  <c r="I40" i="31"/>
  <c r="L40" i="31"/>
  <c r="M40" i="31" s="1"/>
  <c r="N40" i="31" s="1"/>
  <c r="G40" i="31"/>
  <c r="H40" i="31" s="1"/>
  <c r="G19" i="31"/>
  <c r="H19" i="31" s="1"/>
  <c r="L17" i="31"/>
  <c r="M17" i="31" s="1"/>
  <c r="N17" i="31" s="1"/>
  <c r="I32" i="31"/>
  <c r="I10" i="31"/>
  <c r="L10" i="31"/>
  <c r="M10" i="31" s="1"/>
  <c r="N10" i="31" s="1"/>
  <c r="I25" i="31"/>
  <c r="L25" i="31"/>
  <c r="M25" i="31" s="1"/>
  <c r="N25" i="31" s="1"/>
  <c r="G25" i="31"/>
  <c r="H25" i="31" s="1"/>
  <c r="I37" i="31"/>
  <c r="L37" i="31"/>
  <c r="M37" i="31" s="1"/>
  <c r="N37" i="31" s="1"/>
  <c r="G37" i="31"/>
  <c r="H37" i="31" s="1"/>
  <c r="I8" i="30"/>
  <c r="L8" i="30"/>
  <c r="M8" i="30" s="1"/>
  <c r="N8" i="30" s="1"/>
  <c r="I20" i="30"/>
  <c r="L20" i="30"/>
  <c r="M20" i="30" s="1"/>
  <c r="N20" i="30" s="1"/>
  <c r="H6" i="30"/>
  <c r="L11" i="30"/>
  <c r="M11" i="30" s="1"/>
  <c r="N11" i="30" s="1"/>
  <c r="I11" i="30"/>
  <c r="G11" i="30"/>
  <c r="H11" i="30" s="1"/>
  <c r="G20" i="30"/>
  <c r="H20" i="30" s="1"/>
  <c r="I17" i="30"/>
  <c r="L17" i="30"/>
  <c r="M17" i="30" s="1"/>
  <c r="N17" i="30" s="1"/>
  <c r="G17" i="30"/>
  <c r="H17" i="30" s="1"/>
  <c r="L14" i="30"/>
  <c r="M14" i="30" s="1"/>
  <c r="N14" i="30" s="1"/>
  <c r="I14" i="30"/>
  <c r="L23" i="30"/>
  <c r="M23" i="30" s="1"/>
  <c r="N23" i="30" s="1"/>
  <c r="I23" i="30"/>
  <c r="G8" i="30"/>
  <c r="H8" i="30" s="1"/>
  <c r="G7" i="30"/>
  <c r="H7" i="30" s="1"/>
  <c r="G10" i="30"/>
  <c r="H10" i="30" s="1"/>
  <c r="G13" i="30"/>
  <c r="H13" i="30" s="1"/>
  <c r="G16" i="30"/>
  <c r="H16" i="30" s="1"/>
  <c r="G19" i="30"/>
  <c r="H19" i="30" s="1"/>
  <c r="G25" i="30"/>
  <c r="H25" i="30" s="1"/>
  <c r="G28" i="30"/>
  <c r="H28" i="30" s="1"/>
  <c r="I7" i="30"/>
  <c r="I10" i="30"/>
  <c r="I13" i="30"/>
  <c r="I16" i="30"/>
  <c r="I19" i="30"/>
  <c r="I22" i="30"/>
  <c r="I25" i="30"/>
  <c r="I28" i="30"/>
  <c r="L22" i="30"/>
  <c r="M22" i="30" s="1"/>
  <c r="N22" i="30" s="1"/>
  <c r="L7" i="29"/>
  <c r="M7" i="29" s="1"/>
  <c r="N7" i="29" s="1"/>
  <c r="G7" i="29"/>
  <c r="H7" i="29" s="1"/>
  <c r="L10" i="29"/>
  <c r="M10" i="29" s="1"/>
  <c r="N10" i="29" s="1"/>
  <c r="G10" i="29"/>
  <c r="H10" i="29" s="1"/>
  <c r="G6" i="29"/>
  <c r="G9" i="29"/>
  <c r="H9" i="29" s="1"/>
  <c r="G12" i="29"/>
  <c r="H12" i="29" s="1"/>
  <c r="L11" i="28"/>
  <c r="M11" i="28" s="1"/>
  <c r="N11" i="28" s="1"/>
  <c r="I11" i="28"/>
  <c r="G11" i="28"/>
  <c r="H11" i="28" s="1"/>
  <c r="L13" i="28"/>
  <c r="M13" i="28" s="1"/>
  <c r="N13" i="28" s="1"/>
  <c r="I13" i="28"/>
  <c r="I9" i="28"/>
  <c r="G9" i="28"/>
  <c r="H9" i="28" s="1"/>
  <c r="G13" i="28"/>
  <c r="H13" i="28" s="1"/>
  <c r="L9" i="28"/>
  <c r="M9" i="28" s="1"/>
  <c r="N9" i="28" s="1"/>
  <c r="L17" i="28"/>
  <c r="M17" i="28" s="1"/>
  <c r="N17" i="28" s="1"/>
  <c r="I17" i="28"/>
  <c r="G17" i="28"/>
  <c r="H17" i="28" s="1"/>
  <c r="I15" i="28"/>
  <c r="G15" i="28"/>
  <c r="H15" i="28" s="1"/>
  <c r="L15" i="28"/>
  <c r="M15" i="28" s="1"/>
  <c r="N15" i="28" s="1"/>
  <c r="G19" i="28"/>
  <c r="H19" i="28" s="1"/>
  <c r="I6" i="28"/>
  <c r="G6" i="28"/>
  <c r="G8" i="28"/>
  <c r="H8" i="28" s="1"/>
  <c r="I19" i="28"/>
  <c r="M6" i="28"/>
  <c r="G10" i="28"/>
  <c r="H10" i="28" s="1"/>
  <c r="I12" i="28"/>
  <c r="G12" i="28"/>
  <c r="H12" i="28" s="1"/>
  <c r="G14" i="28"/>
  <c r="H14" i="28" s="1"/>
  <c r="I10" i="28"/>
  <c r="L12" i="28"/>
  <c r="M12" i="28" s="1"/>
  <c r="N12" i="28" s="1"/>
  <c r="I18" i="28"/>
  <c r="G18" i="28"/>
  <c r="H18" i="28" s="1"/>
  <c r="G26" i="27"/>
  <c r="H26" i="27" s="1"/>
  <c r="L28" i="27"/>
  <c r="M28" i="27" s="1"/>
  <c r="N28" i="27" s="1"/>
  <c r="I28" i="27"/>
  <c r="G28" i="27"/>
  <c r="H28" i="27" s="1"/>
  <c r="G14" i="27"/>
  <c r="H14" i="27" s="1"/>
  <c r="L16" i="27"/>
  <c r="M16" i="27" s="1"/>
  <c r="N16" i="27" s="1"/>
  <c r="I16" i="27"/>
  <c r="I26" i="27"/>
  <c r="I14" i="27"/>
  <c r="G32" i="27"/>
  <c r="H32" i="27" s="1"/>
  <c r="G20" i="27"/>
  <c r="H20" i="27" s="1"/>
  <c r="L22" i="27"/>
  <c r="M22" i="27" s="1"/>
  <c r="N22" i="27" s="1"/>
  <c r="I22" i="27"/>
  <c r="I32" i="27"/>
  <c r="G22" i="27"/>
  <c r="H22" i="27" s="1"/>
  <c r="L10" i="27"/>
  <c r="M10" i="27" s="1"/>
  <c r="N10" i="27" s="1"/>
  <c r="I10" i="27"/>
  <c r="I20" i="27"/>
  <c r="G10" i="27"/>
  <c r="H10" i="27" s="1"/>
  <c r="G11" i="27"/>
  <c r="H11" i="27" s="1"/>
  <c r="G17" i="27"/>
  <c r="H17" i="27" s="1"/>
  <c r="G29" i="27"/>
  <c r="H29" i="27" s="1"/>
  <c r="L7" i="27"/>
  <c r="M7" i="27" s="1"/>
  <c r="I7" i="27"/>
  <c r="L13" i="27"/>
  <c r="M13" i="27" s="1"/>
  <c r="N13" i="27" s="1"/>
  <c r="I13" i="27"/>
  <c r="L19" i="27"/>
  <c r="M19" i="27" s="1"/>
  <c r="N19" i="27" s="1"/>
  <c r="I19" i="27"/>
  <c r="L25" i="27"/>
  <c r="M25" i="27" s="1"/>
  <c r="I25" i="27"/>
  <c r="L31" i="27"/>
  <c r="M31" i="27" s="1"/>
  <c r="N31" i="27" s="1"/>
  <c r="I31" i="27"/>
  <c r="G7" i="27"/>
  <c r="G13" i="27"/>
  <c r="H13" i="27" s="1"/>
  <c r="G19" i="27"/>
  <c r="H19" i="27" s="1"/>
  <c r="G25" i="27"/>
  <c r="G31" i="27"/>
  <c r="H31" i="27" s="1"/>
  <c r="N6" i="26"/>
  <c r="L19" i="26"/>
  <c r="M19" i="26" s="1"/>
  <c r="N19" i="26" s="1"/>
  <c r="I19" i="26"/>
  <c r="L28" i="26"/>
  <c r="M28" i="26" s="1"/>
  <c r="N28" i="26" s="1"/>
  <c r="I28" i="26"/>
  <c r="L7" i="26"/>
  <c r="M7" i="26" s="1"/>
  <c r="N7" i="26" s="1"/>
  <c r="I7" i="26"/>
  <c r="L16" i="26"/>
  <c r="M16" i="26" s="1"/>
  <c r="N16" i="26" s="1"/>
  <c r="I16" i="26"/>
  <c r="L25" i="26"/>
  <c r="M25" i="26" s="1"/>
  <c r="N25" i="26" s="1"/>
  <c r="I25" i="26"/>
  <c r="G7" i="26"/>
  <c r="H7" i="26" s="1"/>
  <c r="G16" i="26"/>
  <c r="H16" i="26" s="1"/>
  <c r="G25" i="26"/>
  <c r="H25" i="26" s="1"/>
  <c r="G20" i="26"/>
  <c r="H20" i="26" s="1"/>
  <c r="I11" i="26"/>
  <c r="L13" i="26"/>
  <c r="M13" i="26" s="1"/>
  <c r="N13" i="26" s="1"/>
  <c r="I13" i="26"/>
  <c r="I20" i="26"/>
  <c r="L22" i="26"/>
  <c r="M22" i="26" s="1"/>
  <c r="N22" i="26" s="1"/>
  <c r="I22" i="26"/>
  <c r="I29" i="26"/>
  <c r="G19" i="26"/>
  <c r="H19" i="26" s="1"/>
  <c r="G28" i="26"/>
  <c r="H28" i="26" s="1"/>
  <c r="G23" i="26"/>
  <c r="H23" i="26" s="1"/>
  <c r="I14" i="26"/>
  <c r="L14" i="26"/>
  <c r="M14" i="26" s="1"/>
  <c r="N14" i="26" s="1"/>
  <c r="L23" i="26"/>
  <c r="M23" i="26" s="1"/>
  <c r="N23" i="26" s="1"/>
  <c r="G11" i="26"/>
  <c r="H11" i="26" s="1"/>
  <c r="L29" i="26"/>
  <c r="M29" i="26" s="1"/>
  <c r="N29" i="26" s="1"/>
  <c r="L10" i="26"/>
  <c r="M10" i="26" s="1"/>
  <c r="N10" i="26" s="1"/>
  <c r="I10" i="26"/>
  <c r="L27" i="25"/>
  <c r="M27" i="25" s="1"/>
  <c r="N27" i="25" s="1"/>
  <c r="L9" i="25"/>
  <c r="M9" i="25" s="1"/>
  <c r="N9" i="25" s="1"/>
  <c r="L18" i="25"/>
  <c r="M18" i="25" s="1"/>
  <c r="N18" i="25" s="1"/>
  <c r="I14" i="25"/>
  <c r="I23" i="25"/>
  <c r="L33" i="25"/>
  <c r="M33" i="25" s="1"/>
  <c r="N33" i="25" s="1"/>
  <c r="L42" i="25"/>
  <c r="M42" i="25" s="1"/>
  <c r="N42" i="25" s="1"/>
  <c r="L48" i="25"/>
  <c r="M48" i="25" s="1"/>
  <c r="N48" i="25" s="1"/>
  <c r="L6" i="25"/>
  <c r="M6" i="25" s="1"/>
  <c r="N6" i="25" s="1"/>
  <c r="L15" i="25"/>
  <c r="M15" i="25" s="1"/>
  <c r="N15" i="25" s="1"/>
  <c r="L24" i="25"/>
  <c r="M24" i="25" s="1"/>
  <c r="N24" i="25" s="1"/>
  <c r="L39" i="25"/>
  <c r="M39" i="25" s="1"/>
  <c r="N39" i="25" s="1"/>
  <c r="I11" i="25"/>
  <c r="I20" i="25"/>
  <c r="L30" i="25"/>
  <c r="M30" i="25" s="1"/>
  <c r="N30" i="25" s="1"/>
  <c r="L12" i="25"/>
  <c r="M12" i="25" s="1"/>
  <c r="N12" i="25" s="1"/>
  <c r="L21" i="25"/>
  <c r="M21" i="25" s="1"/>
  <c r="N21" i="25" s="1"/>
  <c r="L36" i="25"/>
  <c r="M36" i="25" s="1"/>
  <c r="N36" i="25" s="1"/>
  <c r="L45" i="25"/>
  <c r="M45" i="25" s="1"/>
  <c r="N45" i="25" s="1"/>
  <c r="I8" i="25"/>
  <c r="I17" i="25"/>
  <c r="I50" i="25"/>
  <c r="L50" i="25"/>
  <c r="M50" i="25" s="1"/>
  <c r="N50" i="25" s="1"/>
  <c r="L44" i="25"/>
  <c r="M44" i="25" s="1"/>
  <c r="N44" i="25" s="1"/>
  <c r="I44" i="25"/>
  <c r="G47" i="25"/>
  <c r="H47" i="25" s="1"/>
  <c r="L41" i="25"/>
  <c r="M41" i="25" s="1"/>
  <c r="N41" i="25" s="1"/>
  <c r="I41" i="25"/>
  <c r="G44" i="25"/>
  <c r="H44" i="25" s="1"/>
  <c r="L38" i="25"/>
  <c r="M38" i="25" s="1"/>
  <c r="N38" i="25" s="1"/>
  <c r="I38" i="25"/>
  <c r="L47" i="25"/>
  <c r="M47" i="25" s="1"/>
  <c r="N47" i="25" s="1"/>
  <c r="I35" i="25"/>
  <c r="L35" i="25"/>
  <c r="M35" i="25" s="1"/>
  <c r="N35" i="25" s="1"/>
  <c r="G38" i="25"/>
  <c r="H38" i="25" s="1"/>
  <c r="N7" i="25"/>
  <c r="I32" i="25"/>
  <c r="L32" i="25"/>
  <c r="M32" i="25" s="1"/>
  <c r="N32" i="25" s="1"/>
  <c r="G35" i="25"/>
  <c r="H35" i="25" s="1"/>
  <c r="I29" i="25"/>
  <c r="L29" i="25"/>
  <c r="M29" i="25" s="1"/>
  <c r="N29" i="25" s="1"/>
  <c r="G32" i="25"/>
  <c r="H32" i="25" s="1"/>
  <c r="I26" i="25"/>
  <c r="L26" i="25"/>
  <c r="M26" i="25" s="1"/>
  <c r="N26" i="25" s="1"/>
  <c r="G8" i="25"/>
  <c r="H8" i="25" s="1"/>
  <c r="G11" i="25"/>
  <c r="H11" i="25" s="1"/>
  <c r="G14" i="25"/>
  <c r="H14" i="25" s="1"/>
  <c r="G17" i="25"/>
  <c r="H17" i="25" s="1"/>
  <c r="G20" i="25"/>
  <c r="H20" i="25" s="1"/>
  <c r="G23" i="25"/>
  <c r="H23" i="25" s="1"/>
  <c r="G26" i="25"/>
  <c r="H26" i="25" s="1"/>
  <c r="G7" i="25"/>
  <c r="H7" i="25" s="1"/>
  <c r="G10" i="25"/>
  <c r="H10" i="25" s="1"/>
  <c r="G13" i="25"/>
  <c r="H13" i="25" s="1"/>
  <c r="G16" i="25"/>
  <c r="H16" i="25" s="1"/>
  <c r="G19" i="25"/>
  <c r="H19" i="25" s="1"/>
  <c r="G22" i="25"/>
  <c r="H22" i="25" s="1"/>
  <c r="G25" i="25"/>
  <c r="H25" i="25" s="1"/>
  <c r="G28" i="25"/>
  <c r="H28" i="25" s="1"/>
  <c r="G31" i="25"/>
  <c r="H31" i="25" s="1"/>
  <c r="G34" i="25"/>
  <c r="H34" i="25" s="1"/>
  <c r="G37" i="25"/>
  <c r="H37" i="25" s="1"/>
  <c r="G40" i="25"/>
  <c r="H40" i="25" s="1"/>
  <c r="G43" i="25"/>
  <c r="H43" i="25" s="1"/>
  <c r="G46" i="25"/>
  <c r="H46" i="25" s="1"/>
  <c r="G49" i="25"/>
  <c r="H49" i="25" s="1"/>
  <c r="I7" i="25"/>
  <c r="L10" i="25"/>
  <c r="M10" i="25" s="1"/>
  <c r="N10" i="25" s="1"/>
  <c r="L13" i="25"/>
  <c r="M13" i="25" s="1"/>
  <c r="N13" i="25" s="1"/>
  <c r="L22" i="25"/>
  <c r="M22" i="25" s="1"/>
  <c r="N22" i="25" s="1"/>
  <c r="L25" i="25"/>
  <c r="M25" i="25" s="1"/>
  <c r="N25" i="25" s="1"/>
  <c r="L28" i="25"/>
  <c r="M28" i="25" s="1"/>
  <c r="N28" i="25" s="1"/>
  <c r="L31" i="25"/>
  <c r="M31" i="25" s="1"/>
  <c r="N31" i="25" s="1"/>
  <c r="L34" i="25"/>
  <c r="M34" i="25" s="1"/>
  <c r="N34" i="25" s="1"/>
  <c r="L37" i="25"/>
  <c r="M37" i="25" s="1"/>
  <c r="N37" i="25" s="1"/>
  <c r="L40" i="25"/>
  <c r="M40" i="25" s="1"/>
  <c r="N40" i="25" s="1"/>
  <c r="L43" i="25"/>
  <c r="M43" i="25" s="1"/>
  <c r="N43" i="25" s="1"/>
  <c r="L46" i="25"/>
  <c r="M46" i="25" s="1"/>
  <c r="N46" i="25" s="1"/>
  <c r="L49" i="25"/>
  <c r="M49" i="25" s="1"/>
  <c r="N49" i="25" s="1"/>
  <c r="I19" i="25"/>
  <c r="G6" i="25"/>
  <c r="G9" i="25"/>
  <c r="H9" i="25" s="1"/>
  <c r="G12" i="25"/>
  <c r="H12" i="25" s="1"/>
  <c r="G15" i="25"/>
  <c r="H15" i="25" s="1"/>
  <c r="G18" i="25"/>
  <c r="H18" i="25" s="1"/>
  <c r="G21" i="25"/>
  <c r="H21" i="25" s="1"/>
  <c r="G24" i="25"/>
  <c r="H24" i="25" s="1"/>
  <c r="G27" i="25"/>
  <c r="H27" i="25" s="1"/>
  <c r="G30" i="25"/>
  <c r="H30" i="25" s="1"/>
  <c r="G33" i="25"/>
  <c r="H33" i="25" s="1"/>
  <c r="G36" i="25"/>
  <c r="H36" i="25" s="1"/>
  <c r="G39" i="25"/>
  <c r="H39" i="25" s="1"/>
  <c r="G42" i="25"/>
  <c r="H42" i="25" s="1"/>
  <c r="G45" i="25"/>
  <c r="H45" i="25" s="1"/>
  <c r="G48" i="25"/>
  <c r="H48" i="25" s="1"/>
  <c r="G51" i="25"/>
  <c r="H51" i="25" s="1"/>
  <c r="I16" i="25"/>
  <c r="H32" i="31" l="1"/>
  <c r="G42" i="31"/>
  <c r="M42" i="31"/>
  <c r="N23" i="31"/>
  <c r="M30" i="31"/>
  <c r="G30" i="31"/>
  <c r="N16" i="31"/>
  <c r="M21" i="31"/>
  <c r="G21" i="31"/>
  <c r="N7" i="31"/>
  <c r="M14" i="31"/>
  <c r="G14" i="31"/>
  <c r="N6" i="30"/>
  <c r="M26" i="30"/>
  <c r="G26" i="30"/>
  <c r="N25" i="27"/>
  <c r="M41" i="27"/>
  <c r="N7" i="27"/>
  <c r="M23" i="27"/>
  <c r="H25" i="27"/>
  <c r="G41" i="27"/>
  <c r="H7" i="27"/>
  <c r="G23" i="27"/>
  <c r="H6" i="34"/>
  <c r="G13" i="34"/>
  <c r="M13" i="34"/>
  <c r="M12" i="33"/>
  <c r="H8" i="33"/>
  <c r="G12" i="33"/>
  <c r="H6" i="29"/>
  <c r="G13" i="29"/>
  <c r="M13" i="29"/>
  <c r="M20" i="28"/>
  <c r="N6" i="28"/>
  <c r="H6" i="28"/>
  <c r="G20" i="28"/>
  <c r="G30" i="26"/>
  <c r="M30" i="26"/>
  <c r="H6" i="25"/>
  <c r="G52" i="25"/>
  <c r="M52" i="25"/>
  <c r="G43" i="31" l="1"/>
  <c r="C19" i="21" s="1"/>
  <c r="M43" i="31"/>
  <c r="G29" i="30"/>
  <c r="C18" i="21" s="1"/>
  <c r="M29" i="30"/>
  <c r="G77" i="27"/>
  <c r="C15" i="21" s="1"/>
  <c r="M77" i="27"/>
  <c r="C23" i="22" s="1"/>
  <c r="C20" i="21"/>
  <c r="C28" i="22"/>
  <c r="C29" i="22"/>
  <c r="C21" i="21"/>
  <c r="C25" i="22"/>
  <c r="C17" i="21"/>
  <c r="C16" i="21"/>
  <c r="C24" i="22"/>
  <c r="C22" i="22"/>
  <c r="C14" i="21"/>
  <c r="C21" i="22"/>
  <c r="C13" i="21"/>
  <c r="M63" i="24"/>
  <c r="O63" i="24" s="1"/>
  <c r="J63" i="24"/>
  <c r="H63" i="24"/>
  <c r="M62" i="24"/>
  <c r="O62" i="24" s="1"/>
  <c r="J62" i="24"/>
  <c r="H62" i="24"/>
  <c r="M61" i="24"/>
  <c r="O61" i="24" s="1"/>
  <c r="J61" i="24"/>
  <c r="H61" i="24"/>
  <c r="M60" i="24"/>
  <c r="O60" i="24" s="1"/>
  <c r="J60" i="24"/>
  <c r="H60" i="24"/>
  <c r="M59" i="24"/>
  <c r="O59" i="24" s="1"/>
  <c r="J59" i="24"/>
  <c r="H59" i="24"/>
  <c r="M58" i="24"/>
  <c r="O58" i="24" s="1"/>
  <c r="J58" i="24"/>
  <c r="H58" i="24"/>
  <c r="M57" i="24"/>
  <c r="O57" i="24" s="1"/>
  <c r="J57" i="24"/>
  <c r="H57" i="24"/>
  <c r="M56" i="24"/>
  <c r="O56" i="24" s="1"/>
  <c r="J56" i="24"/>
  <c r="H56" i="24"/>
  <c r="M55" i="24"/>
  <c r="O55" i="24" s="1"/>
  <c r="J55" i="24"/>
  <c r="H55" i="24"/>
  <c r="M54" i="24"/>
  <c r="O54" i="24" s="1"/>
  <c r="J54" i="24"/>
  <c r="H54" i="24"/>
  <c r="M53" i="24"/>
  <c r="O53" i="24" s="1"/>
  <c r="J53" i="24"/>
  <c r="H53" i="24"/>
  <c r="M52" i="24"/>
  <c r="O52" i="24" s="1"/>
  <c r="J52" i="24"/>
  <c r="H52" i="24"/>
  <c r="M51" i="24"/>
  <c r="O51" i="24" s="1"/>
  <c r="J51" i="24"/>
  <c r="H51" i="24"/>
  <c r="M50" i="24"/>
  <c r="O50" i="24" s="1"/>
  <c r="J50" i="24"/>
  <c r="H50" i="24"/>
  <c r="M49" i="24"/>
  <c r="O49" i="24" s="1"/>
  <c r="J49" i="24"/>
  <c r="H49" i="24"/>
  <c r="M48" i="24"/>
  <c r="O48" i="24" s="1"/>
  <c r="J48" i="24"/>
  <c r="H48" i="24"/>
  <c r="M47" i="24"/>
  <c r="O47" i="24" s="1"/>
  <c r="J47" i="24"/>
  <c r="H47" i="24"/>
  <c r="M46" i="24"/>
  <c r="O46" i="24" s="1"/>
  <c r="J46" i="24"/>
  <c r="H46" i="24"/>
  <c r="M45" i="24"/>
  <c r="O45" i="24" s="1"/>
  <c r="J45" i="24"/>
  <c r="H45" i="24"/>
  <c r="M44" i="24"/>
  <c r="O44" i="24" s="1"/>
  <c r="J44" i="24"/>
  <c r="H44" i="24"/>
  <c r="M43" i="24"/>
  <c r="O43" i="24" s="1"/>
  <c r="J43" i="24"/>
  <c r="H43" i="24"/>
  <c r="M42" i="24"/>
  <c r="O42" i="24" s="1"/>
  <c r="J42" i="24"/>
  <c r="H42" i="24"/>
  <c r="M41" i="24"/>
  <c r="O41" i="24" s="1"/>
  <c r="J41" i="24"/>
  <c r="H41" i="24"/>
  <c r="M40" i="24"/>
  <c r="O40" i="24" s="1"/>
  <c r="J40" i="24"/>
  <c r="H40" i="24"/>
  <c r="M39" i="24"/>
  <c r="O39" i="24" s="1"/>
  <c r="J39" i="24"/>
  <c r="H39" i="24"/>
  <c r="M38" i="24"/>
  <c r="O38" i="24" s="1"/>
  <c r="J38" i="24"/>
  <c r="H38" i="24"/>
  <c r="M37" i="24"/>
  <c r="O37" i="24" s="1"/>
  <c r="J37" i="24"/>
  <c r="H37" i="24"/>
  <c r="M36" i="24"/>
  <c r="O36" i="24" s="1"/>
  <c r="J36" i="24"/>
  <c r="H36" i="24"/>
  <c r="M35" i="24"/>
  <c r="O35" i="24" s="1"/>
  <c r="J35" i="24"/>
  <c r="H35" i="24"/>
  <c r="M34" i="24"/>
  <c r="O34" i="24" s="1"/>
  <c r="J34" i="24"/>
  <c r="H34" i="24"/>
  <c r="M33" i="24"/>
  <c r="O33" i="24" s="1"/>
  <c r="J33" i="24"/>
  <c r="H33" i="24"/>
  <c r="M32" i="24"/>
  <c r="O32" i="24" s="1"/>
  <c r="J32" i="24"/>
  <c r="H32" i="24"/>
  <c r="M31" i="24"/>
  <c r="O31" i="24" s="1"/>
  <c r="J31" i="24"/>
  <c r="H31" i="24"/>
  <c r="M30" i="24"/>
  <c r="O30" i="24" s="1"/>
  <c r="J30" i="24"/>
  <c r="H30" i="24"/>
  <c r="M29" i="24"/>
  <c r="O29" i="24" s="1"/>
  <c r="J29" i="24"/>
  <c r="H29" i="24"/>
  <c r="M28" i="24"/>
  <c r="O28" i="24" s="1"/>
  <c r="J28" i="24"/>
  <c r="H28" i="24"/>
  <c r="M27" i="24"/>
  <c r="O27" i="24" s="1"/>
  <c r="J27" i="24"/>
  <c r="H27" i="24"/>
  <c r="M26" i="24"/>
  <c r="O26" i="24" s="1"/>
  <c r="J26" i="24"/>
  <c r="H26" i="24"/>
  <c r="M25" i="24"/>
  <c r="O25" i="24" s="1"/>
  <c r="J25" i="24"/>
  <c r="H25" i="24"/>
  <c r="M24" i="24"/>
  <c r="O24" i="24" s="1"/>
  <c r="J24" i="24"/>
  <c r="H24" i="24"/>
  <c r="M23" i="24"/>
  <c r="O23" i="24" s="1"/>
  <c r="J23" i="24"/>
  <c r="H23" i="24"/>
  <c r="M22" i="24"/>
  <c r="O22" i="24" s="1"/>
  <c r="J22" i="24"/>
  <c r="H22" i="24"/>
  <c r="M21" i="24"/>
  <c r="O21" i="24" s="1"/>
  <c r="J21" i="24"/>
  <c r="H21" i="24"/>
  <c r="M20" i="24"/>
  <c r="O20" i="24" s="1"/>
  <c r="J20" i="24"/>
  <c r="H20" i="24"/>
  <c r="M19" i="24"/>
  <c r="O19" i="24" s="1"/>
  <c r="J19" i="24"/>
  <c r="H19" i="24"/>
  <c r="M18" i="24"/>
  <c r="O18" i="24" s="1"/>
  <c r="J18" i="24"/>
  <c r="H18" i="24"/>
  <c r="M17" i="24"/>
  <c r="O17" i="24" s="1"/>
  <c r="J17" i="24"/>
  <c r="H17" i="24"/>
  <c r="M16" i="24"/>
  <c r="O16" i="24" s="1"/>
  <c r="J16" i="24"/>
  <c r="H16" i="24"/>
  <c r="M15" i="24"/>
  <c r="O15" i="24" s="1"/>
  <c r="J15" i="24"/>
  <c r="H15" i="24"/>
  <c r="M14" i="24"/>
  <c r="O14" i="24" s="1"/>
  <c r="J14" i="24"/>
  <c r="H14" i="24"/>
  <c r="M13" i="24"/>
  <c r="O13" i="24" s="1"/>
  <c r="J13" i="24"/>
  <c r="H13" i="24"/>
  <c r="M12" i="24"/>
  <c r="O12" i="24" s="1"/>
  <c r="J12" i="24"/>
  <c r="H12" i="24"/>
  <c r="M11" i="24"/>
  <c r="O11" i="24" s="1"/>
  <c r="J11" i="24"/>
  <c r="H11" i="24"/>
  <c r="M10" i="24"/>
  <c r="O10" i="24" s="1"/>
  <c r="J10" i="24"/>
  <c r="H10" i="24"/>
  <c r="M9" i="24"/>
  <c r="O9" i="24" s="1"/>
  <c r="J9" i="24"/>
  <c r="H9" i="24"/>
  <c r="M8" i="24"/>
  <c r="O8" i="24" s="1"/>
  <c r="J8" i="24"/>
  <c r="H8" i="24"/>
  <c r="M7" i="24"/>
  <c r="O7" i="24" s="1"/>
  <c r="J7" i="24"/>
  <c r="H7" i="24"/>
  <c r="M6" i="24"/>
  <c r="O6" i="24" s="1"/>
  <c r="J6" i="24"/>
  <c r="H6" i="24"/>
  <c r="M5" i="24"/>
  <c r="O5" i="24" s="1"/>
  <c r="J5" i="24"/>
  <c r="H5" i="24"/>
  <c r="M4" i="24"/>
  <c r="J4" i="24"/>
  <c r="H4" i="24"/>
  <c r="E26" i="9"/>
  <c r="E27" i="9"/>
  <c r="E25" i="9"/>
  <c r="E24" i="9"/>
  <c r="E23" i="9"/>
  <c r="E15" i="9"/>
  <c r="E6" i="9"/>
  <c r="E7" i="9"/>
  <c r="E8" i="9"/>
  <c r="E9" i="9"/>
  <c r="E11" i="9"/>
  <c r="E12" i="9"/>
  <c r="E5" i="9"/>
  <c r="C27" i="22" l="1"/>
  <c r="C26" i="22"/>
  <c r="H64" i="24"/>
  <c r="C22" i="21" s="1"/>
  <c r="O4" i="24"/>
  <c r="O64" i="24" s="1"/>
  <c r="C30" i="22" s="1"/>
  <c r="G8" i="14" l="1"/>
  <c r="I8" i="14"/>
  <c r="L8" i="14"/>
  <c r="M8" i="14" s="1"/>
  <c r="G9" i="14"/>
  <c r="I9" i="14"/>
  <c r="L9" i="14"/>
  <c r="M9" i="14" s="1"/>
  <c r="G10" i="14"/>
  <c r="I10" i="14"/>
  <c r="L10" i="14"/>
  <c r="M10" i="14" s="1"/>
  <c r="G11" i="14"/>
  <c r="I11" i="14"/>
  <c r="L11" i="14"/>
  <c r="M11" i="14" s="1"/>
  <c r="G12" i="14"/>
  <c r="I12" i="14"/>
  <c r="L12" i="14"/>
  <c r="M12" i="14" s="1"/>
  <c r="G13" i="14"/>
  <c r="I13" i="14"/>
  <c r="L13" i="14"/>
  <c r="M13" i="14" s="1"/>
  <c r="G14" i="14"/>
  <c r="I14" i="14"/>
  <c r="L14" i="14"/>
  <c r="M14" i="14" s="1"/>
  <c r="G15" i="14"/>
  <c r="I15" i="14"/>
  <c r="L15" i="14"/>
  <c r="M15" i="14" s="1"/>
  <c r="G16" i="14"/>
  <c r="I16" i="14"/>
  <c r="L16" i="14"/>
  <c r="M16" i="14" s="1"/>
  <c r="G17" i="14"/>
  <c r="I17" i="14"/>
  <c r="L17" i="14"/>
  <c r="M17" i="14" s="1"/>
  <c r="G18" i="14"/>
  <c r="I18" i="14"/>
  <c r="L18" i="14"/>
  <c r="M18" i="14" s="1"/>
  <c r="G19" i="14"/>
  <c r="I19" i="14"/>
  <c r="L19" i="14"/>
  <c r="M19" i="14" s="1"/>
  <c r="G20" i="14"/>
  <c r="I20" i="14"/>
  <c r="L20" i="14"/>
  <c r="M20" i="14" s="1"/>
  <c r="G21" i="14"/>
  <c r="I21" i="14"/>
  <c r="L21" i="14"/>
  <c r="M21" i="14" s="1"/>
  <c r="G22" i="14"/>
  <c r="I22" i="14"/>
  <c r="L22" i="14"/>
  <c r="M22" i="14" s="1"/>
  <c r="G23" i="14"/>
  <c r="I23" i="14"/>
  <c r="L23" i="14"/>
  <c r="M23" i="14" s="1"/>
  <c r="G24" i="14"/>
  <c r="I24" i="14"/>
  <c r="L24" i="14"/>
  <c r="M24" i="14" s="1"/>
  <c r="G25" i="14"/>
  <c r="I25" i="14"/>
  <c r="L25" i="14"/>
  <c r="M25" i="14" s="1"/>
  <c r="G26" i="14"/>
  <c r="I26" i="14"/>
  <c r="L26" i="14"/>
  <c r="M26" i="14" s="1"/>
  <c r="G27" i="14"/>
  <c r="I27" i="14"/>
  <c r="L27" i="14"/>
  <c r="M27" i="14" s="1"/>
  <c r="G28" i="14"/>
  <c r="I28" i="14"/>
  <c r="L28" i="14"/>
  <c r="M28" i="14" s="1"/>
  <c r="G29" i="14"/>
  <c r="I29" i="14"/>
  <c r="L29" i="14"/>
  <c r="M29" i="14" s="1"/>
  <c r="G30" i="14"/>
  <c r="I30" i="14"/>
  <c r="L30" i="14"/>
  <c r="M30" i="14" s="1"/>
  <c r="G31" i="14"/>
  <c r="I31" i="14"/>
  <c r="L31" i="14"/>
  <c r="M31" i="14" s="1"/>
  <c r="G32" i="14"/>
  <c r="I32" i="14"/>
  <c r="L32" i="14"/>
  <c r="M32" i="14" s="1"/>
  <c r="G33" i="14"/>
  <c r="I33" i="14"/>
  <c r="L33" i="14"/>
  <c r="M33" i="14" s="1"/>
  <c r="G34" i="14"/>
  <c r="I34" i="14"/>
  <c r="L34" i="14"/>
  <c r="M34" i="14" s="1"/>
  <c r="G35" i="14"/>
  <c r="I35" i="14"/>
  <c r="L35" i="14"/>
  <c r="M35" i="14" s="1"/>
  <c r="N35" i="14" s="1"/>
  <c r="G36" i="14"/>
  <c r="I36" i="14"/>
  <c r="L36" i="14"/>
  <c r="M36" i="14" s="1"/>
  <c r="G37" i="14"/>
  <c r="I37" i="14"/>
  <c r="L37" i="14"/>
  <c r="M37" i="14" s="1"/>
  <c r="G38" i="14"/>
  <c r="I38" i="14"/>
  <c r="L38" i="14"/>
  <c r="M38" i="14" s="1"/>
  <c r="G39" i="14"/>
  <c r="I39" i="14"/>
  <c r="L39" i="14"/>
  <c r="M39" i="14" s="1"/>
  <c r="G40" i="14"/>
  <c r="I40" i="14"/>
  <c r="L40" i="14"/>
  <c r="M40" i="14" s="1"/>
  <c r="G41" i="14"/>
  <c r="I41" i="14"/>
  <c r="L41" i="14"/>
  <c r="M41" i="14" s="1"/>
  <c r="G42" i="14"/>
  <c r="I42" i="14"/>
  <c r="L42" i="14"/>
  <c r="M42" i="14" s="1"/>
  <c r="G43" i="14"/>
  <c r="I43" i="14"/>
  <c r="L43" i="14"/>
  <c r="M43" i="14" s="1"/>
  <c r="G44" i="14"/>
  <c r="I44" i="14"/>
  <c r="L44" i="14"/>
  <c r="M44" i="14" s="1"/>
  <c r="G45" i="14"/>
  <c r="I45" i="14"/>
  <c r="L45" i="14"/>
  <c r="M45" i="14" s="1"/>
  <c r="G46" i="14"/>
  <c r="I46" i="14"/>
  <c r="L46" i="14"/>
  <c r="M46" i="14" s="1"/>
  <c r="G47" i="14"/>
  <c r="I47" i="14"/>
  <c r="L47" i="14"/>
  <c r="M47" i="14" s="1"/>
  <c r="G48" i="14"/>
  <c r="I48" i="14"/>
  <c r="L48" i="14"/>
  <c r="M48" i="14" s="1"/>
  <c r="G49" i="14"/>
  <c r="I49" i="14"/>
  <c r="L49" i="14"/>
  <c r="M49" i="14" s="1"/>
  <c r="G50" i="14"/>
  <c r="I50" i="14"/>
  <c r="L50" i="14"/>
  <c r="M50" i="14" s="1"/>
  <c r="G51" i="14"/>
  <c r="I51" i="14"/>
  <c r="L51" i="14"/>
  <c r="M51" i="14" s="1"/>
  <c r="G52" i="14"/>
  <c r="I52" i="14"/>
  <c r="L52" i="14"/>
  <c r="M52" i="14" s="1"/>
  <c r="D7" i="14"/>
  <c r="D8" i="14"/>
  <c r="D9" i="14"/>
  <c r="D10" i="14"/>
  <c r="D11" i="14"/>
  <c r="D12" i="14"/>
  <c r="H12" i="14" s="1"/>
  <c r="D13" i="14"/>
  <c r="D14" i="14"/>
  <c r="D15" i="14"/>
  <c r="D16" i="14"/>
  <c r="D17" i="14"/>
  <c r="D18" i="14"/>
  <c r="D19" i="14"/>
  <c r="D20" i="14"/>
  <c r="D21" i="14"/>
  <c r="H21" i="14" s="1"/>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G7" i="14"/>
  <c r="I7" i="14"/>
  <c r="L7" i="14"/>
  <c r="M7" i="14" s="1"/>
  <c r="H14" i="14" l="1"/>
  <c r="H17" i="14"/>
  <c r="H46" i="14"/>
  <c r="N21" i="14"/>
  <c r="H20" i="14"/>
  <c r="H52" i="14"/>
  <c r="H22" i="14"/>
  <c r="H41" i="14"/>
  <c r="H40" i="14"/>
  <c r="H10" i="14"/>
  <c r="H33" i="14"/>
  <c r="H29" i="14"/>
  <c r="H28" i="14"/>
  <c r="N45" i="14"/>
  <c r="H45" i="14"/>
  <c r="H51" i="14"/>
  <c r="N43" i="14"/>
  <c r="H26" i="14"/>
  <c r="H25" i="14"/>
  <c r="H24" i="14"/>
  <c r="N9" i="14"/>
  <c r="H47" i="14"/>
  <c r="H49" i="14"/>
  <c r="H38" i="14"/>
  <c r="N30" i="14"/>
  <c r="H35" i="14"/>
  <c r="H32" i="14"/>
  <c r="H43" i="14"/>
  <c r="H31" i="14"/>
  <c r="H9" i="14"/>
  <c r="H37" i="14"/>
  <c r="N51" i="14"/>
  <c r="H7" i="14"/>
  <c r="H30" i="14"/>
  <c r="N23" i="14"/>
  <c r="H36" i="14"/>
  <c r="N20" i="14"/>
  <c r="N48" i="14"/>
  <c r="H39" i="14"/>
  <c r="N32" i="14"/>
  <c r="H13" i="14"/>
  <c r="H23" i="14"/>
  <c r="H48" i="14"/>
  <c r="H42" i="14"/>
  <c r="N47" i="14"/>
  <c r="N41" i="14"/>
  <c r="H16" i="14"/>
  <c r="N31" i="14"/>
  <c r="H44" i="14"/>
  <c r="H19" i="14"/>
  <c r="H15" i="14"/>
  <c r="N11" i="14"/>
  <c r="N8" i="14"/>
  <c r="H50" i="14"/>
  <c r="H34" i="14"/>
  <c r="H27" i="14"/>
  <c r="H18" i="14"/>
  <c r="H11" i="14"/>
  <c r="H8" i="14"/>
  <c r="N15" i="14"/>
  <c r="N33" i="14"/>
  <c r="N49" i="14"/>
  <c r="N37" i="14"/>
  <c r="N25" i="14"/>
  <c r="N14" i="14"/>
  <c r="N13" i="14"/>
  <c r="N19" i="14"/>
  <c r="N26" i="14"/>
  <c r="N42" i="14"/>
  <c r="N18" i="14"/>
  <c r="N29" i="14"/>
  <c r="N17" i="14"/>
  <c r="N38" i="14"/>
  <c r="N16" i="14"/>
  <c r="N50" i="14"/>
  <c r="N28" i="14"/>
  <c r="N52" i="14"/>
  <c r="N40" i="14"/>
  <c r="N27" i="14"/>
  <c r="N22" i="14"/>
  <c r="N10" i="14"/>
  <c r="N44" i="14"/>
  <c r="N39" i="14"/>
  <c r="N34" i="14"/>
  <c r="N24" i="14"/>
  <c r="N12" i="14"/>
  <c r="N46" i="14"/>
  <c r="N36" i="14"/>
  <c r="N7" i="14"/>
  <c r="D7" i="22" l="1"/>
  <c r="D6" i="22"/>
  <c r="E7" i="22"/>
  <c r="F7" i="22" s="1"/>
  <c r="E6" i="22"/>
  <c r="F6" i="22" s="1"/>
  <c r="C17" i="22"/>
  <c r="B17" i="22"/>
  <c r="C16" i="22"/>
  <c r="B16" i="22"/>
  <c r="C15" i="22"/>
  <c r="B15" i="22"/>
  <c r="C14" i="22"/>
  <c r="B14" i="22"/>
  <c r="C13" i="22"/>
  <c r="B13" i="22"/>
  <c r="C12" i="22"/>
  <c r="B12" i="22"/>
  <c r="C11" i="22"/>
  <c r="B11" i="22"/>
  <c r="C10" i="22"/>
  <c r="B10" i="22"/>
  <c r="C9" i="21"/>
  <c r="C8" i="21"/>
  <c r="C7" i="21"/>
  <c r="C6" i="21"/>
  <c r="C5" i="21"/>
  <c r="C4" i="21"/>
  <c r="B9" i="21"/>
  <c r="B8" i="21"/>
  <c r="B7" i="21"/>
  <c r="B6" i="21"/>
  <c r="B5" i="21"/>
  <c r="B4" i="21"/>
  <c r="C35" i="22" l="1"/>
  <c r="D41" i="22"/>
  <c r="C36" i="22" l="1"/>
  <c r="C37" i="22" s="1"/>
  <c r="L6" i="14" l="1"/>
  <c r="M6" i="14" s="1"/>
  <c r="M53" i="14" s="1"/>
  <c r="C20" i="22" s="1"/>
  <c r="I6" i="14"/>
  <c r="G6" i="14"/>
  <c r="D6" i="14"/>
  <c r="H6" i="14" l="1"/>
  <c r="G53" i="14"/>
  <c r="C12" i="21" s="1"/>
  <c r="C23" i="21" s="1"/>
  <c r="N6" i="14"/>
  <c r="C31" i="22" l="1"/>
  <c r="D35" i="22" l="1"/>
  <c r="C41" i="22" s="1"/>
  <c r="D50" i="22"/>
  <c r="D36" i="22"/>
  <c r="D43" i="22" l="1"/>
  <c r="D42" i="22" s="1"/>
  <c r="C42" i="22" s="1"/>
  <c r="C43" i="22" s="1"/>
  <c r="D48" i="22"/>
  <c r="C48" i="22" s="1"/>
  <c r="D37" i="22"/>
  <c r="D49" i="22" l="1"/>
  <c r="C49" i="22" s="1"/>
  <c r="C50" i="22" s="1"/>
</calcChain>
</file>

<file path=xl/sharedStrings.xml><?xml version="1.0" encoding="utf-8"?>
<sst xmlns="http://schemas.openxmlformats.org/spreadsheetml/2006/main" count="589" uniqueCount="345">
  <si>
    <t>פריטים</t>
  </si>
  <si>
    <t>כסא מטפל</t>
  </si>
  <si>
    <t>עלות ליחידה כולל מע"מ</t>
  </si>
  <si>
    <t>סך עלות כולל מע"מ</t>
  </si>
  <si>
    <t>ה מ ו ס ד    ל ב י ט ו ח    ל א ו  מ י</t>
  </si>
  <si>
    <t>קרנות הביטוח הלאומי</t>
  </si>
  <si>
    <t>הקרן לפיתוח שירותים לנכים</t>
  </si>
  <si>
    <t>תאריך הגשת הבקשה:</t>
  </si>
  <si>
    <t>שם הגוף המבקש:</t>
  </si>
  <si>
    <t>כתובת הגוף המבקש:</t>
  </si>
  <si>
    <t>בקשת הגוף</t>
  </si>
  <si>
    <t>תקציב מבוקש</t>
  </si>
  <si>
    <t>סטייה מהתקן</t>
  </si>
  <si>
    <t>הערות הגוף</t>
  </si>
  <si>
    <t>חדר ריפוי בעיסוק</t>
  </si>
  <si>
    <t>תקציב מאושר</t>
  </si>
  <si>
    <t>גורם מממן</t>
  </si>
  <si>
    <t>אחוז מימון</t>
  </si>
  <si>
    <t xml:space="preserve">סכום מימון </t>
  </si>
  <si>
    <t>אחוז מימון מקסימלי-ביטוח לאומי</t>
  </si>
  <si>
    <t>מימון עצמי</t>
  </si>
  <si>
    <t>סה"כ</t>
  </si>
  <si>
    <t>יש למלא רק את העמודה בצבע הבא:</t>
  </si>
  <si>
    <t>כמות תקן למסגרת</t>
  </si>
  <si>
    <t>המלצת מנהלת התוכנית</t>
  </si>
  <si>
    <t xml:space="preserve">כמות מאושרת </t>
  </si>
  <si>
    <t>הערות מנהלת התכנית</t>
  </si>
  <si>
    <t xml:space="preserve">מראה קבועה לקיר לא שבירה עם ווילון </t>
  </si>
  <si>
    <t>מראה ניידת לא שבירה עם מסגרת עץ</t>
  </si>
  <si>
    <t>שולחן סטנדרטי לטיפול</t>
  </si>
  <si>
    <t>כסא לילד</t>
  </si>
  <si>
    <t>כסא טלסקופי מתכוונן לילד</t>
  </si>
  <si>
    <t>מזרונים טיפוליים</t>
  </si>
  <si>
    <t xml:space="preserve">ספסל שבדי </t>
  </si>
  <si>
    <t>גלילים בגדלים שונים (סכום גלובלי)</t>
  </si>
  <si>
    <t>חבית קשיחה מרופדת</t>
  </si>
  <si>
    <t>שרפרפי עץ 5 שלבים</t>
  </si>
  <si>
    <t>משאבה חשמלית לכדורים</t>
  </si>
  <si>
    <t>לוח מחיק נייד</t>
  </si>
  <si>
    <t>אביזרים לתרגול והפעלת כף היד (סכום גלובלי)</t>
  </si>
  <si>
    <t>משחקי מרחב, בנייה והרכבה (סכום גלובלי)</t>
  </si>
  <si>
    <t>עכברים ייחודיים (סכום גלובלי)</t>
  </si>
  <si>
    <t>מקלדות ייחודיות (סכום גלובלי)</t>
  </si>
  <si>
    <t>מתגים ומתאמי מתגים (סכום גלובלי)</t>
  </si>
  <si>
    <t>זרועות למתגים ולטאבלט (סכום גלובלי)</t>
  </si>
  <si>
    <t>סה"כ ציוד ריפוי בעיסוק כולל מע"מ</t>
  </si>
  <si>
    <t xml:space="preserve">כמות מבוקשת </t>
  </si>
  <si>
    <t>חדר סנוזלן</t>
  </si>
  <si>
    <t>התקנת מערכת מיזוג ואוורור מתאימה תהיה באחריות המסגרת.</t>
  </si>
  <si>
    <t>פרטי הגוף המבקש</t>
  </si>
  <si>
    <t>מייל איש קשר בגוף המבקש:</t>
  </si>
  <si>
    <t>דירוג סוציואקונומי של הישוב:</t>
  </si>
  <si>
    <t>קו עימות:</t>
  </si>
  <si>
    <t>הערות והסברים למילוי הבקשה:</t>
  </si>
  <si>
    <t>נא למלא את השאלון לעיל לפני מעבר לכתב הכמויות</t>
  </si>
  <si>
    <t>התקנת חלק מהציוד דורשת עבודות פיתוח, תשתיות ושיפוץ. במסגרת התקן לא ינתן מימון לעבודות הנ"ל.</t>
  </si>
  <si>
    <t xml:space="preserve">נא להתייחס להערות בכל הגיליון לגבי הדרישות למשאבים, כ"א, תקנים, מתן פירוט והסברים  </t>
  </si>
  <si>
    <t>המחירים כוללים הובלה והתקנה של הציוד</t>
  </si>
  <si>
    <t>התניות לאישור מתקני חצר:</t>
  </si>
  <si>
    <t>לא כולל תשתית הנדרשת להנחת משטחי הגומי</t>
  </si>
  <si>
    <t>מותנה באיש מקצוע שילווה את הפעילות</t>
  </si>
  <si>
    <t>מחשב נייח/נייד</t>
  </si>
  <si>
    <t>קטגוריית ציוד</t>
  </si>
  <si>
    <t>סה"כ לפרוייקט</t>
  </si>
  <si>
    <t>אחוז מימון מקסימלי לפי דירוג אשכול לאישור הוועדה (לפי אחוז השתתפות בט"ל וללא התחשבות בתקציב הסיוע המקסימלי בקול קורא)</t>
  </si>
  <si>
    <t>מימון מקסימלי לפי דירוג אשכול לאישור הוועדה (אחוז השתתפות בט"ל בהתחשב בתקציב הסיוע המקסימלי בקול קורא)</t>
  </si>
  <si>
    <t>סכום מימון מקסימלי-ביטוח לאומי</t>
  </si>
  <si>
    <t>לאישור הוועדה</t>
  </si>
  <si>
    <t>מימון מאושר - הנמוך מבין השניים - אחוז השתתפות  או תקציב סיוע מקסימלי</t>
  </si>
  <si>
    <t>מימון ביטוח לאומי מקסימלי</t>
  </si>
  <si>
    <t>כל המחירים והעלויות בתקן נקובים בש"ח וכוללים מע"מ.</t>
  </si>
  <si>
    <t>מספר תאגיד של הגוף המבקש:</t>
  </si>
  <si>
    <t xml:space="preserve">תקן </t>
  </si>
  <si>
    <t>שאלון למילוי ע"י  מגיש הבקשה</t>
  </si>
  <si>
    <t>יש לרשום 2 הצעות מחיר לציוד בעלות עד 20,000 ₪ ו-3 הצעות מחיר לסכום גבוה יותר</t>
  </si>
  <si>
    <t>ראה הערות בסוף הטבלה</t>
  </si>
  <si>
    <t>תחום פעילות/ קבוצת ההוצאות</t>
  </si>
  <si>
    <t>פירוט הציוד/הפריט</t>
  </si>
  <si>
    <t>תיאור הצורך בפריט/בציוד</t>
  </si>
  <si>
    <t>כמות מבוקשת</t>
  </si>
  <si>
    <t>הצעת מחיר א'</t>
  </si>
  <si>
    <t xml:space="preserve">הצעת מחיר ב' </t>
  </si>
  <si>
    <t xml:space="preserve">הצעת מחיר ג' </t>
  </si>
  <si>
    <t xml:space="preserve">סך עלות הבקשה </t>
  </si>
  <si>
    <t>בקשת מחיר חריג</t>
  </si>
  <si>
    <t>הערות הגוף המבקש</t>
  </si>
  <si>
    <t>אישור כמות</t>
  </si>
  <si>
    <t>כמות מאושרת</t>
  </si>
  <si>
    <t>אישור מחיר חריג</t>
  </si>
  <si>
    <t>הערות מנהל/ת התוכנית</t>
  </si>
  <si>
    <t>סה"כ ציוד יעודי</t>
  </si>
  <si>
    <t>הערות והסברים לגוף המבקש:</t>
  </si>
  <si>
    <t>הערות והסברים למנהל/ת התכנית:</t>
  </si>
  <si>
    <t>יש לרשום 2 הצעות מחיר לציוד בעלות עד 20,000 ₪ ו-3 הצעות מחיר לסכום גבוה יותר.</t>
  </si>
  <si>
    <t xml:space="preserve">בשלב הראשון מאשרים את כמות הציוד: אם בוחרים "מאושר" הכמות תתעדכן לפי כמות הבקשה, במקרים אחרים - 0. במקרה בחירת "מאושר חלקי" יש לרשום את הכמות המאושרת. </t>
  </si>
  <si>
    <t>התוכנה באופן אוטומטי מחשבת את עלות הציוד לפי ההצעה הזולה.</t>
  </si>
  <si>
    <t>חשוב לציין שכאשר בכל מקום בעמודה "כמות מאושרת" מעדכנים מספרים באופן ידני הנוסחה שרשומה בתא הנבחר נמחקת.</t>
  </si>
  <si>
    <t>אם יש צורך בהזמנת ציוד יקר יותר נא לבחור את ההצעה הרצויה בעמודה "בקשת מחיר חריג" ועלות הציוד תחושב לפי ההצעה הנבחרת.</t>
  </si>
  <si>
    <t>בשלב השני מאשרים מחירים חריגים: אם הגוף בוחר הצעה זולה אין להתייחס לעמודה הזאת. אם ישנה בקשה חריגה אישור הבקשה בוחר מחיר מבוקש. חוסר אישור בוחר את ההצעה הזולה.</t>
  </si>
  <si>
    <t>אם בוחרים ציוד לפי ההצעה הגבוה מהמינימלית יש לתת הסבר בשדה הערות.</t>
  </si>
  <si>
    <t>ציוד יעודי</t>
  </si>
  <si>
    <t>סכום מקסימלי לפי קול קורא:</t>
  </si>
  <si>
    <t>איש הקשר ברשות/בעלות:</t>
  </si>
  <si>
    <t>תפקיד איש הקשר ברשות/בעלות:</t>
  </si>
  <si>
    <t>טלפון איש קשר ברשות/בעלות:</t>
  </si>
  <si>
    <t>דו"ח סיכום בקשת הגוף</t>
  </si>
  <si>
    <t>חדר פיזיותרפיה</t>
  </si>
  <si>
    <t>חדר קלינאית תקשורת</t>
  </si>
  <si>
    <t xml:space="preserve">מתקני חצר </t>
  </si>
  <si>
    <t>התניות לאישור חדר סנוזלן:</t>
  </si>
  <si>
    <t>חלל החדר יהיה 20 מ"ר מינימום, מינימום פעילות של 15 ש"ש ייעודיות לטיפול בסנוזלן.</t>
  </si>
  <si>
    <t xml:space="preserve">סך בקשת הגוף שאושרה ע"י מנהל התכנית </t>
  </si>
  <si>
    <t>סך בקשת הגוף (כולל מע"מ)</t>
  </si>
  <si>
    <t xml:space="preserve">הסכומים כוללים מע"מ </t>
  </si>
  <si>
    <t>הסכומים כוללים הובלה והתקנה</t>
  </si>
  <si>
    <t>יש למלא את הגיליון "שאלון-חובה" במלואו</t>
  </si>
  <si>
    <t>הגשת בקשה להצטיידות לפי תקן כפופה לתנאי הסף המופיעים בקול קורא ולהיקף הסיוע המוגדר בקול הקורא</t>
  </si>
  <si>
    <t>ריהוט אחסון כמו: ארון, מדף לציוד תלוי, ארון מגירות, מיכלי אחסון (סכום גלובלי)</t>
  </si>
  <si>
    <t>שולחן טלסקופי מתכוונן לטיפול</t>
  </si>
  <si>
    <t>שטיח רצפה</t>
  </si>
  <si>
    <t>סולם שבדי עם כל התוספות כולל התקנה</t>
  </si>
  <si>
    <t>נדנדות וערסלים (סכום גלובלי)</t>
  </si>
  <si>
    <t>כריות שונות כמו: פיתה, פילאטיס, תמיכה, כריות הנקה ועוד (סכום גלובלי)</t>
  </si>
  <si>
    <t>מגוון סוגי כדורים (סכום גלובלי)</t>
  </si>
  <si>
    <t xml:space="preserve">עזרים לטיפול מוטורי אישי וקבוצתי כמו: גומיות, טבעות, מצנח, מנהרת זחילה מתקפלת, מקלות, שקיות שעועית, קונוסים, כדורים, טרבנד, טרפלסט, משקולות לידיים ולרגלים (סכום גלובלי) </t>
  </si>
  <si>
    <t>עזרים לתרגול שיווי משקל כמו: לוח שיווי משקל, מסלול, סקוטר, צלחת וסטיבולרית, טרמפולינה, קורות (סכום גלובלי)</t>
  </si>
  <si>
    <t>משחקי תפיסה, חשיבה ואסטרטגיה (סכום גלובלי)</t>
  </si>
  <si>
    <t>אביזרי תחושה וגריה (סכום גלובלי)</t>
  </si>
  <si>
    <t>אביזרי ADL מותאמים (סכום גלובלי)</t>
  </si>
  <si>
    <t>וסט משקולות</t>
  </si>
  <si>
    <t>חבילת אבחונים וכלי הערכה (סכום גלובלי)</t>
  </si>
  <si>
    <t xml:space="preserve">מחשב נייח/נייד </t>
  </si>
  <si>
    <t>מדפסת</t>
  </si>
  <si>
    <t>טאבלט + מגן+ מדבקת מסך + מעמד (סכום גלובלי)</t>
  </si>
  <si>
    <t>סטיילוס לאייפד</t>
  </si>
  <si>
    <t>אפליקציות תת"ח לטאבלט  (סכום גלובלי)</t>
  </si>
  <si>
    <t>מסך טלויזיה והתקנה (להפעלת קונסולת המשחק)</t>
  </si>
  <si>
    <t>קונסולות משחק</t>
  </si>
  <si>
    <t>ערכת מערכת מיקוד מבט</t>
  </si>
  <si>
    <t>פופים מסוגים שונים (סכום גלובלי)</t>
  </si>
  <si>
    <t>משחקים לטיפול: גריה, מרחב, תפיסה, קוגניציה (סכום גלובלי)</t>
  </si>
  <si>
    <t>מקבילים</t>
  </si>
  <si>
    <t>מדרגות שיקומיות מעץ</t>
  </si>
  <si>
    <t>עגלה לאימון הליכה</t>
  </si>
  <si>
    <t>מערכות אימון חכמות לדוגמה בלייזפוד או בובו (סכום גלובלי)</t>
  </si>
  <si>
    <t>מיטת טיפול</t>
  </si>
  <si>
    <t xml:space="preserve">כיסא שירותים </t>
  </si>
  <si>
    <t>הגבהות לאסלה עם ידיות</t>
  </si>
  <si>
    <t>משחקים טיפוליים לפיתוח שפה, חשיבה, היגויי ואבחנה שמיעתית (סכום גלובלי)</t>
  </si>
  <si>
    <t>אביזרים למוטוריקת פה ותחושה (סכום גלובלי)</t>
  </si>
  <si>
    <t>אביזרים למשחק דימיון ומשחק סימבולי (סכום גלובלי)</t>
  </si>
  <si>
    <t>ספרים טיפוליים לפיתוח שפה והיגויי (סכום גלובלי)</t>
  </si>
  <si>
    <t>כלי נגינה לפיתוח אבחנה שמיעתית (סכום גלובלי)</t>
  </si>
  <si>
    <t>אפליקציות תת"ח לטאבלט ולמחשב (סכום גלובלי)</t>
  </si>
  <si>
    <t>מכשיר למינציה</t>
  </si>
  <si>
    <t>פלטים קוליים (סכום גלובלי)</t>
  </si>
  <si>
    <t>מתגים (סכום גלובלי)</t>
  </si>
  <si>
    <t>מתקן לגליל לנייר</t>
  </si>
  <si>
    <t>ארונית לייבוש ציורים</t>
  </si>
  <si>
    <t>מגוון בובות תיאטרון (סכום גלובלי)</t>
  </si>
  <si>
    <t>תחפושות ואביזרי תחפושות (סכום גלובלי)</t>
  </si>
  <si>
    <t>קלפים טיפוליים (סכום גלובלי)</t>
  </si>
  <si>
    <t>ספרים (סכום גלובלי)</t>
  </si>
  <si>
    <t>אורגן</t>
  </si>
  <si>
    <t>ריפוד קירות ורצפה במזרונים (מחיר למ"ר)</t>
  </si>
  <si>
    <t>ארון איחסון לעזרים</t>
  </si>
  <si>
    <t>עמוד בועות + מראות + בסיס + מתגים</t>
  </si>
  <si>
    <t>כדור מראות + זרקור</t>
  </si>
  <si>
    <t>סיבים אופטיים + מקרן + מסרק לסיבים</t>
  </si>
  <si>
    <t>פאנל קיר אינטראקטיבי</t>
  </si>
  <si>
    <t>מנהרת אורות לד</t>
  </si>
  <si>
    <t>בריכת כדורים אינטראקטיבית</t>
  </si>
  <si>
    <t>פוף ויברציה</t>
  </si>
  <si>
    <t>מקרן אורות</t>
  </si>
  <si>
    <t>אביזרי גריה (סכום גלובלי)</t>
  </si>
  <si>
    <t>מערכת חשמל מותאמת - 
כולל - מתגים והתקנה</t>
  </si>
  <si>
    <t>התקנת ציוד בחדר סנוזלן</t>
  </si>
  <si>
    <t>מתקן חצר ייעודי לילדים עם מוגבלות (סכום גלובלי)</t>
  </si>
  <si>
    <t>תקן הצטיידות לבתי ספר לחינוך מיוחד - אוקטובר 2025</t>
  </si>
  <si>
    <t>שם בית הספר:</t>
  </si>
  <si>
    <t>כתובת בית הספר:</t>
  </si>
  <si>
    <t>איש הקשר בבית הספר:</t>
  </si>
  <si>
    <t>תפקיד איש הקשר בבית הספר:</t>
  </si>
  <si>
    <t>טלפון איש הקשר בבית הספר:</t>
  </si>
  <si>
    <t>מייל איש איש הקשר בבית הספר:</t>
  </si>
  <si>
    <t>אוכלוסיית יעד/ סוגי המוגבלויות בבית הספר:</t>
  </si>
  <si>
    <t>מספר התלמידים בבית הספר:</t>
  </si>
  <si>
    <t>מספר חדרים טיפוליים בבית הספר:</t>
  </si>
  <si>
    <t xml:space="preserve">אישור מנהל/ת התוכנית </t>
  </si>
  <si>
    <t>נקודות תליה  כולל הרכבה (סכום גלובלי)</t>
  </si>
  <si>
    <t>שולחן מתכוונן חשמלי</t>
  </si>
  <si>
    <t xml:space="preserve">בריכת כדורים עם כיסוי וכדורים </t>
  </si>
  <si>
    <t>טאבלט + מגן+ מדבקת מסך + מעמד  (סכום גלובלי)</t>
  </si>
  <si>
    <t>Apple tv</t>
  </si>
  <si>
    <t>צעצועים מותאמים (סכום גלובלי)</t>
  </si>
  <si>
    <t>נקודות תליה כולל הרכבה  (סכום גלובלי)</t>
  </si>
  <si>
    <t>שולחן אחות אילמת</t>
  </si>
  <si>
    <t>נדנדות (סכום גלובלי)</t>
  </si>
  <si>
    <t>כריות שונות כמו: פיתה, פילאטיס, תמיכה ועוד (סכום לגלובלי)</t>
  </si>
  <si>
    <t>כיסא ממונע</t>
  </si>
  <si>
    <t xml:space="preserve">כיסא עם תמיכות  (סכום גלובלי) </t>
  </si>
  <si>
    <t>עמידונים (סכום גלובלי)</t>
  </si>
  <si>
    <t>הליכונים (סכום גלובלי)</t>
  </si>
  <si>
    <t>מנוף וערסל (סכום גלובלי)</t>
  </si>
  <si>
    <t>כיסאות רחצה (סכום גלובלי)</t>
  </si>
  <si>
    <t>מיטת החתלה כולל מזרן</t>
  </si>
  <si>
    <t>ריהוט אחסון כמו: ארון, ארון מגירות, מיכלי אחסון (סכום גלובלי)</t>
  </si>
  <si>
    <t>נדנדות ייעודיות (סכום גלובלי)</t>
  </si>
  <si>
    <t>משטח גומי עלות למ"ר 1</t>
  </si>
  <si>
    <t>מתקני ספורט חצר (סכום גלובלי)</t>
  </si>
  <si>
    <t>שולחן פינג פונג</t>
  </si>
  <si>
    <t>הוקי</t>
  </si>
  <si>
    <t>כדורגל שולחן</t>
  </si>
  <si>
    <t>מותנה בתוכנית העמדה לפי גודל החצר ותקן בטיחות של מתקני חצר</t>
  </si>
  <si>
    <t>הטיפול יעשה על ידי איש מקצוע שעבר הכשרה מוכרת ומתאימה לטיפול בסנוזלן.</t>
  </si>
  <si>
    <t>ציוד סדנאות - מגמות</t>
  </si>
  <si>
    <t>הציוד לסדנאות ולמגמות מיועד לתלמידים מגיל חטיבה ומעלה</t>
  </si>
  <si>
    <t xml:space="preserve">במהלך הביצוע ידרש להגיש לאישור את פירוט הבקשה לסדנאות כולל שתי הצעות מחיר </t>
  </si>
  <si>
    <t xml:space="preserve">ניתן לבקש סדנאות נוספות בלשונית של ציוד נוסף בהתאם להנחיות </t>
  </si>
  <si>
    <t>חדר כושר</t>
  </si>
  <si>
    <t>התניות לאישור מתקני חדר כושר:</t>
  </si>
  <si>
    <t>בכפוף לתוכנית העמדה ולחדר יעודי לנושא</t>
  </si>
  <si>
    <t>בכפוף לאחסון נכון לאופניים ולקסדות</t>
  </si>
  <si>
    <t>ציוד לתרגול כח וסיבולת כמו: גומיות, כדורי כח ומשקוליות, כדורים, כדור בוסו, מדרגות ארוביות (סכום גלובלי)</t>
  </si>
  <si>
    <t>אופנים מותאמים (סכום גלובלי)</t>
  </si>
  <si>
    <t>קסדות בגדלים שונים (סכום גלובלי)</t>
  </si>
  <si>
    <t>ארון אחסון לקסדות</t>
  </si>
  <si>
    <t xml:space="preserve">מאפייני בית הספר </t>
  </si>
  <si>
    <t>פרטי בית הספר</t>
  </si>
  <si>
    <t>טיפול באומנות</t>
  </si>
  <si>
    <t>ריהוט אחסון כמו: ארון, מדפים, ארון מגירות, מיכלי אחסון (סכום גלובלי)</t>
  </si>
  <si>
    <t xml:space="preserve">כן ציור </t>
  </si>
  <si>
    <t>מיניאטורות (סכום גלובלי)</t>
  </si>
  <si>
    <t xml:space="preserve">שולחן חול </t>
  </si>
  <si>
    <t>שולחן מים</t>
  </si>
  <si>
    <t xml:space="preserve">טיפול בדרמה ובתנועה </t>
  </si>
  <si>
    <t>מבנה תיאטרון בובות</t>
  </si>
  <si>
    <t>בית בובות + אביזרים (סכום גלובלי)</t>
  </si>
  <si>
    <t>משחקים בתנועה, אביזרים לקבוצות (סכום גלובלי)</t>
  </si>
  <si>
    <t>רמקול נייד אלחוטי</t>
  </si>
  <si>
    <t>טיפול במוזיקה</t>
  </si>
  <si>
    <t>לוח לבד לקיר</t>
  </si>
  <si>
    <t>גיטרה עם תיק</t>
  </si>
  <si>
    <t>מערכת תופים</t>
  </si>
  <si>
    <t>סוגי תופים שונים: דרבוקה, תופי קונגוס, תוף אקיינוס וכד' (סכום גלובלי)</t>
  </si>
  <si>
    <t>כלי נגינה לעבודה קבוצתית כמו: מצילתיים, תיבה סינית, גביע, משולש, טמבורים, קסילופון (סכום גלובלי)</t>
  </si>
  <si>
    <t>ערכת בידורית</t>
  </si>
  <si>
    <t>ביבליותרפיה</t>
  </si>
  <si>
    <t>משחקים וקלפים טיפוליים (סכום גלובלי)</t>
  </si>
  <si>
    <t>חדר רגיעה</t>
  </si>
  <si>
    <t>חיפוי מגן קירות</t>
  </si>
  <si>
    <t>סך ציוד טיפול באומנות</t>
  </si>
  <si>
    <t>סך ציוד טיפול במוזיקה</t>
  </si>
  <si>
    <t>סך ציוד ביבליותרפיה</t>
  </si>
  <si>
    <t>סה"כ ציוד חדר רגיעה</t>
  </si>
  <si>
    <t>אישור הציוד מותנה באיש מקצוע שעבר הכשרה בכל אחד מתחומי התרפיות</t>
  </si>
  <si>
    <t>כלי בישול אחסון הגשה וניקוי (סכום גלובלי)</t>
  </si>
  <si>
    <t>ארון עזרה ראשונה קטן</t>
  </si>
  <si>
    <t>מיקרוגל</t>
  </si>
  <si>
    <t xml:space="preserve">מעבד מזון </t>
  </si>
  <si>
    <t xml:space="preserve">מקרר </t>
  </si>
  <si>
    <t>מיקסר</t>
  </si>
  <si>
    <t>בלנדר</t>
  </si>
  <si>
    <t xml:space="preserve">טוסטר </t>
  </si>
  <si>
    <t>פלטת חימום לשבת</t>
  </si>
  <si>
    <t>קומקום חשמלי</t>
  </si>
  <si>
    <t>תנור בישול ואפייה</t>
  </si>
  <si>
    <t>מיחם חשמלי</t>
  </si>
  <si>
    <t>מתקן למים חמים/ קרים</t>
  </si>
  <si>
    <t>מדיח כלים</t>
  </si>
  <si>
    <t>מקפיא</t>
  </si>
  <si>
    <t>מכונת וופל בלגי</t>
  </si>
  <si>
    <t>חשמלון להפעלת מכשירי חשמל בסביבת הבית באמצעות מתגים</t>
  </si>
  <si>
    <t>שולחן  אוכל + 4 כסאות</t>
  </si>
  <si>
    <t>עגלת כלים מנירוסטה</t>
  </si>
  <si>
    <t>ציוד שניתן רק עבור מגמת בישול ואפיה</t>
  </si>
  <si>
    <t>עמדות בישול מותאמות הכוללות כיור, משטח עבודה ושטח אחסון</t>
  </si>
  <si>
    <t>סך ציוד מטבח בסיסי</t>
  </si>
  <si>
    <t>סה"כ ציוד פיזיותרפיה כולל מע"מ</t>
  </si>
  <si>
    <t>סה"כ ציוד קלינאית תקשורת כולל מע"מ</t>
  </si>
  <si>
    <t>סך ציוד טיפול בדרמה ובתנועה</t>
  </si>
  <si>
    <t>סה"כ ציוד טיפול באמצעות אומנויות כולל מע"מ</t>
  </si>
  <si>
    <t>סה"כ ציוד חדר סנוזלן כולל מע"מ</t>
  </si>
  <si>
    <t>סה"כ מתקני חצר כולל מע"מ</t>
  </si>
  <si>
    <t>סה"כ ציוד מטבח טיפולי כולל מע"מ</t>
  </si>
  <si>
    <t>מטבח טיפולי</t>
  </si>
  <si>
    <t>דירת אימון</t>
  </si>
  <si>
    <t>סלון</t>
  </si>
  <si>
    <t>ספה</t>
  </si>
  <si>
    <t>שולחן סלוני</t>
  </si>
  <si>
    <t xml:space="preserve">וילון </t>
  </si>
  <si>
    <t>מסך טלויזיה</t>
  </si>
  <si>
    <t>מתקן תליה לטלויזיה</t>
  </si>
  <si>
    <t>מזנון/מדפים</t>
  </si>
  <si>
    <t>חפצי נוי (סכום גלובלי)</t>
  </si>
  <si>
    <t>חדר שינה</t>
  </si>
  <si>
    <t>ארון</t>
  </si>
  <si>
    <t>מיטה</t>
  </si>
  <si>
    <t>שידה ליד מיטה</t>
  </si>
  <si>
    <t>מצעים ומגבות (סכום גלובלי)</t>
  </si>
  <si>
    <t>חדר כביסה ורחצה</t>
  </si>
  <si>
    <t>מכונת כביסה</t>
  </si>
  <si>
    <t>מייבש</t>
  </si>
  <si>
    <t>ארון אחסון</t>
  </si>
  <si>
    <t>מגהץ + קרש גיהוץ</t>
  </si>
  <si>
    <t>מתקן לתלית כביסה</t>
  </si>
  <si>
    <t>ארגז כלי עבודה</t>
  </si>
  <si>
    <t>מתקנים וציוד לשירותים ולאמבטיה (סכום גלובלי)</t>
  </si>
  <si>
    <t>מטבחון</t>
  </si>
  <si>
    <t>תנור בישול ואפייה + כיריים גז</t>
  </si>
  <si>
    <t>כיריים</t>
  </si>
  <si>
    <t xml:space="preserve">שואב אבק </t>
  </si>
  <si>
    <t xml:space="preserve">מיקרוגל </t>
  </si>
  <si>
    <t>מקרר קטן</t>
  </si>
  <si>
    <t>מעבד מזון</t>
  </si>
  <si>
    <t xml:space="preserve">כלי מטבח </t>
  </si>
  <si>
    <t>שולחן אוכל + 4 כסאות</t>
  </si>
  <si>
    <t>סך ציוד הסלון</t>
  </si>
  <si>
    <t>סך ציוד חדר כביסה ורחצה</t>
  </si>
  <si>
    <t>סך ציוד מטבחון</t>
  </si>
  <si>
    <t>סה"כ ציוד חדר כושר כולל מע"מ</t>
  </si>
  <si>
    <t>סה"כ ציוד סדנאות כולל מע"מ</t>
  </si>
  <si>
    <t>סה"כ ציוד דירת אימון כולל מע"מ</t>
  </si>
  <si>
    <t>סיכום בקשה להצטיידות - בית ספר לחינוך מיוחד</t>
  </si>
  <si>
    <t>סך ציוד חדר שינה</t>
  </si>
  <si>
    <r>
      <t xml:space="preserve">הקדמה: </t>
    </r>
    <r>
      <rPr>
        <sz val="14"/>
        <color theme="1"/>
        <rFont val="Arial"/>
        <family val="2"/>
      </rPr>
      <t>תקן זה נבנה עבור מסגרות של בתי ספר לחינוך מיוחד המוכרים על ידי משרד החינוך ועל פי אישורו. התקן כולל ציוד המיועד לחדרי טיפול למקצועות הבריאות, למתקני חצר ומגמות מקצועיות. תשתיות ושיפוץ הנדרש לצורך ההצטיידות ימומנו על ידי הגוף מגיש הבקשה. ציוד המתומחר בסכום גלובלי בביצוע יתבקש פירוט המוצרים. 
כמות החורגת מהתקן יש לנמק בהערות. הציוד צריך להיות ממוגן ובטיחותי. הציוד לסדנאות ולמגמות מיועד לתלמידים מגיל חטיבה ומעלה.</t>
    </r>
  </si>
  <si>
    <r>
      <rPr>
        <b/>
        <sz val="14"/>
        <color theme="1"/>
        <rFont val="Arial"/>
        <family val="2"/>
      </rPr>
      <t>תנאי חובה:</t>
    </r>
    <r>
      <rPr>
        <sz val="14"/>
        <color theme="1"/>
        <rFont val="Arial"/>
        <family val="2"/>
      </rPr>
      <t xml:space="preserve">
</t>
    </r>
    <r>
      <rPr>
        <b/>
        <sz val="14"/>
        <color theme="1"/>
        <rFont val="Arial"/>
        <family val="2"/>
      </rPr>
      <t xml:space="preserve">כוח אדם טיפולי: </t>
    </r>
    <r>
      <rPr>
        <sz val="14"/>
        <color theme="1"/>
        <rFont val="Arial"/>
        <family val="2"/>
      </rPr>
      <t xml:space="preserve">נדרש מינימום של 5 שעות שבועיות לתחום טיפול במקצועות הבריאות - ריפוי בעיסוק, פיזיותרפיה, קלינאי תקשורת ותרפיה רגשית.
</t>
    </r>
    <r>
      <rPr>
        <b/>
        <sz val="14"/>
        <color theme="1"/>
        <rFont val="Arial"/>
        <family val="2"/>
      </rPr>
      <t xml:space="preserve">חדרי טיפול: </t>
    </r>
    <r>
      <rPr>
        <sz val="14"/>
        <color theme="1"/>
        <rFont val="Arial"/>
        <family val="2"/>
      </rPr>
      <t xml:space="preserve">גודל מינימלי של חדר טיפול פרטני קטן 12-16 מ"ר. גודל מינימלי של חדר טיפול פרטני גדול לטיפול הכולל תנועה במרחב  - 20 מ"ר.
</t>
    </r>
  </si>
  <si>
    <r>
      <rPr>
        <b/>
        <sz val="14"/>
        <color theme="1"/>
        <rFont val="Arial"/>
        <family val="2"/>
      </rPr>
      <t xml:space="preserve">היקף ההצטיידות: </t>
    </r>
    <r>
      <rPr>
        <sz val="14"/>
        <color theme="1"/>
        <rFont val="Arial"/>
        <family val="2"/>
      </rPr>
      <t xml:space="preserve">
היקף ההצטיידות מותנה בהקצאת חדרי טיפול ייעודיים לכל מקצוע טיפולי.
</t>
    </r>
  </si>
  <si>
    <r>
      <rPr>
        <b/>
        <sz val="14"/>
        <color theme="1"/>
        <rFont val="Arial"/>
        <family val="2"/>
      </rPr>
      <t>הבהרות כלליות:</t>
    </r>
    <r>
      <rPr>
        <sz val="14"/>
        <color theme="1"/>
        <rFont val="Arial"/>
        <family val="2"/>
      </rPr>
      <t xml:space="preserve">
• לא יינתן מימון להצללה לחצר ולהכנת תשתיות הנדרשות לצורך התקנת המתקנים ודרישות הבטיחות. הסיוע למתקני החצר מותנה בכך שהרשות/הגוף המגיש יכין את התשתית הנדרשת ויתקין הצללה.
• הסיוע למתקני חצר מותנה בהצגת תכנית העמדה ושטחי בטיחות הנדרשים למתקנים השונים.
• הציוד אינו כולל חומרים מתכלים.
• הציוד יירכש מחברות שלהן תו תקן ישראלי. כאשר מדובר בפריט ציוד שמיובא מחו"ל יהיה בעל תקן מקביל לתקן הישראלי בהתאם להנחיות מכון התקנים.
• מתקני החצר ירכשו לאחר הגשת הצעות מחיר ותכנית העמדה. 
• לאחר התקנת המתקנים יש לדאוג לאישור יועץ בטיחות. מימון יועץ הבטיחות הינו על חשבון הגוף המגיש ולא כחלק מתקציב הפרוייקט.           </t>
    </r>
  </si>
  <si>
    <r>
      <t xml:space="preserve">טכנולוגיות שיקומיות ניידות ונייחות, לדוגמה קרוס טריינר, מערכות מציאות מדומה, תוכנות תרגול מיומנויות קוגנטיביות, מרחבי למידה אינטראקטיבים, מערכות שיקום הליכה ומניעת נפילות ועוד. </t>
    </r>
    <r>
      <rPr>
        <b/>
        <sz val="12"/>
        <rFont val="Arial"/>
        <family val="2"/>
      </rPr>
      <t>מותנה בהגשת הצעת מחיר מפורטת לסעיף זה בשלב הבקשה (סכום גלובלי)</t>
    </r>
  </si>
  <si>
    <r>
      <t xml:space="preserve">טכנולוגיות שיקומיות ניידות ונייחות, לדוגמה קרוס טריינר, מערכות אימון שיווי משקל, מערכות שיקום הליכה ומניעת נפילות ועוד. </t>
    </r>
    <r>
      <rPr>
        <b/>
        <sz val="12"/>
        <color theme="1"/>
        <rFont val="Arial"/>
        <family val="2"/>
      </rPr>
      <t>מותנה בהגשת הצעת מחיר מפורטת לסעיף זה בשלב הבקשה</t>
    </r>
    <r>
      <rPr>
        <sz val="12"/>
        <color theme="1"/>
        <rFont val="Arial"/>
        <family val="2"/>
      </rPr>
      <t xml:space="preserve"> (סכום גלובלי)</t>
    </r>
  </si>
  <si>
    <r>
      <t xml:space="preserve">ערכת סנוזלן ניידת - ניתן לבחור ציוד מתוך חדר סנוזלן </t>
    </r>
    <r>
      <rPr>
        <b/>
        <sz val="12"/>
        <rFont val="Arial"/>
        <family val="2"/>
      </rPr>
      <t>או</t>
    </r>
    <r>
      <rPr>
        <sz val="12"/>
        <rFont val="Arial"/>
        <family val="2"/>
      </rPr>
      <t xml:space="preserve"> ערכה ניידת</t>
    </r>
  </si>
  <si>
    <r>
      <t>במסגרת התקן</t>
    </r>
    <r>
      <rPr>
        <b/>
        <sz val="12"/>
        <color theme="1"/>
        <rFont val="Arial"/>
        <family val="2"/>
      </rPr>
      <t xml:space="preserve"> לא ניתן לבקש מימון להצללה </t>
    </r>
    <r>
      <rPr>
        <sz val="12"/>
        <color theme="1"/>
        <rFont val="Arial"/>
        <family val="2"/>
      </rPr>
      <t xml:space="preserve">אך הגוף מתחייב </t>
    </r>
    <r>
      <rPr>
        <b/>
        <sz val="12"/>
        <color theme="1"/>
        <rFont val="Arial"/>
        <family val="2"/>
      </rPr>
      <t>להתקין על חשבונו הצללה</t>
    </r>
  </si>
  <si>
    <t xml:space="preserve">(יש צורך בתשתית אינטרנט יציבה) Apple tv </t>
  </si>
  <si>
    <t xml:space="preserve">אישור מנהלת התוכנית </t>
  </si>
  <si>
    <t xml:space="preserve">חדר טיפול באמצעות אומנויות בהבעה/יצירה/אומנות/ביליותרפיה/מוסיקה </t>
  </si>
  <si>
    <t>מכשירי אופני ידיים ורגליים לשיקום (סכום גלובלי)</t>
  </si>
  <si>
    <t>מכשירי הליכונים חשמליים (סכום גלובלי)</t>
  </si>
  <si>
    <t xml:space="preserve">חממה טיפולית (סכום גלובלי לציוד בלבד) </t>
  </si>
  <si>
    <t xml:space="preserve">סדנת חקלאות וגינון (סכום גלובלי לציוד בלבד) </t>
  </si>
  <si>
    <t xml:space="preserve">סדנת נגרות (סכום גלובלי לציוד בלבד) </t>
  </si>
  <si>
    <t xml:space="preserve">סדנת קרמיקה לתלמידים בוגרים (סכום גלובלי לציוד בלבד) </t>
  </si>
  <si>
    <t xml:space="preserve">מגמת תקשוב (סכום גלובלי לציוד בלבד) </t>
  </si>
  <si>
    <t xml:space="preserve">מגמת עיצוב שיער וטיפוח החן (סכום גלובלי לציוד בלבד) </t>
  </si>
  <si>
    <t xml:space="preserve">כלבנות (סכום גלובלי לציוד בלבד)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</si>
</sst>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quot;₪&quot;\ #,##0"/>
    <numFmt numFmtId="165" formatCode="#,##0_ ;[Red]\-#,##0\ "/>
  </numFmts>
  <fonts count="32" x14ac:knownFonts="1">
    <font>
      <sz val="11"/>
      <color theme="1"/>
      <name val="Arial"/>
      <family val="2"/>
      <charset val="177"/>
      <scheme val="minor"/>
    </font>
    <font>
      <sz val="11"/>
      <color theme="1"/>
      <name val="Arial"/>
      <family val="2"/>
      <charset val="177"/>
      <scheme val="minor"/>
    </font>
    <font>
      <sz val="12"/>
      <color theme="1"/>
      <name val="Times New Roman"/>
      <family val="1"/>
    </font>
    <font>
      <u/>
      <sz val="11"/>
      <color theme="10"/>
      <name val="Arial"/>
      <family val="2"/>
      <charset val="177"/>
    </font>
    <font>
      <u/>
      <sz val="11"/>
      <color theme="10"/>
      <name val="Arial"/>
      <family val="2"/>
      <charset val="177"/>
      <scheme val="minor"/>
    </font>
    <font>
      <sz val="11"/>
      <color theme="1"/>
      <name val="Times New Roman"/>
      <family val="1"/>
    </font>
    <font>
      <sz val="11"/>
      <color theme="1"/>
      <name val="Arial"/>
      <family val="2"/>
    </font>
    <font>
      <b/>
      <sz val="11"/>
      <color theme="1"/>
      <name val="Arial"/>
      <family val="2"/>
    </font>
    <font>
      <b/>
      <sz val="18"/>
      <color theme="1"/>
      <name val="Arial"/>
      <family val="2"/>
    </font>
    <font>
      <b/>
      <sz val="12"/>
      <color theme="1"/>
      <name val="Arial"/>
      <family val="2"/>
    </font>
    <font>
      <b/>
      <u/>
      <sz val="16"/>
      <color theme="1"/>
      <name val="Arial"/>
      <family val="2"/>
    </font>
    <font>
      <b/>
      <sz val="14"/>
      <color theme="1"/>
      <name val="Arial"/>
      <family val="2"/>
    </font>
    <font>
      <sz val="14"/>
      <color theme="1"/>
      <name val="Arial"/>
      <family val="2"/>
    </font>
    <font>
      <sz val="12"/>
      <color theme="1"/>
      <name val="Arial"/>
      <family val="2"/>
    </font>
    <font>
      <b/>
      <sz val="16"/>
      <color theme="1"/>
      <name val="Arial"/>
      <family val="2"/>
    </font>
    <font>
      <u/>
      <sz val="14"/>
      <color theme="1"/>
      <name val="Arial"/>
      <family val="2"/>
    </font>
    <font>
      <u/>
      <sz val="12"/>
      <color theme="1"/>
      <name val="Arial"/>
      <family val="2"/>
    </font>
    <font>
      <b/>
      <sz val="12"/>
      <color rgb="FFC00000"/>
      <name val="Arial"/>
      <family val="2"/>
    </font>
    <font>
      <u/>
      <sz val="11"/>
      <color theme="10"/>
      <name val="Arial"/>
      <family val="2"/>
    </font>
    <font>
      <sz val="14"/>
      <color rgb="FFFF0000"/>
      <name val="Arial"/>
      <family val="2"/>
    </font>
    <font>
      <b/>
      <sz val="14"/>
      <name val="Arial"/>
      <family val="2"/>
    </font>
    <font>
      <b/>
      <sz val="12"/>
      <name val="Arial"/>
      <family val="2"/>
    </font>
    <font>
      <sz val="12"/>
      <name val="Arial"/>
      <family val="2"/>
    </font>
    <font>
      <b/>
      <sz val="12"/>
      <color rgb="FF800000"/>
      <name val="Arial"/>
      <family val="2"/>
    </font>
    <font>
      <sz val="12"/>
      <color rgb="FF800000"/>
      <name val="Arial"/>
      <family val="2"/>
    </font>
    <font>
      <sz val="11"/>
      <name val="Arial"/>
      <family val="2"/>
    </font>
    <font>
      <b/>
      <sz val="11"/>
      <name val="Arial"/>
      <family val="2"/>
    </font>
    <font>
      <b/>
      <sz val="14"/>
      <color rgb="FF800000"/>
      <name val="Arial"/>
      <family val="2"/>
    </font>
    <font>
      <b/>
      <sz val="12"/>
      <color rgb="FFFF0000"/>
      <name val="Arial"/>
      <family val="2"/>
    </font>
    <font>
      <sz val="14"/>
      <color theme="1"/>
      <name val="Arial"/>
      <family val="2"/>
      <charset val="177"/>
      <scheme val="minor"/>
    </font>
    <font>
      <b/>
      <sz val="10"/>
      <color theme="1"/>
      <name val="Arial"/>
      <family val="2"/>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cellStyleXfs>
  <cellXfs count="332">
    <xf numFmtId="0" fontId="0" fillId="0" borderId="0" xfId="0"/>
    <xf numFmtId="0" fontId="2" fillId="0" borderId="0" xfId="3" applyFont="1"/>
    <xf numFmtId="0" fontId="5" fillId="0" borderId="0" xfId="0" applyFont="1"/>
    <xf numFmtId="0" fontId="6" fillId="0" borderId="0" xfId="0" applyFont="1"/>
    <xf numFmtId="0" fontId="7" fillId="2" borderId="0" xfId="0" applyFont="1" applyFill="1"/>
    <xf numFmtId="0" fontId="7" fillId="2" borderId="3" xfId="0" applyFont="1" applyFill="1" applyBorder="1" applyProtection="1">
      <protection locked="0"/>
    </xf>
    <xf numFmtId="0" fontId="7" fillId="2" borderId="4" xfId="0" applyFont="1" applyFill="1" applyBorder="1" applyProtection="1">
      <protection locked="0"/>
    </xf>
    <xf numFmtId="0" fontId="7" fillId="2" borderId="5" xfId="0" applyFont="1" applyFill="1" applyBorder="1" applyProtection="1">
      <protection locked="0"/>
    </xf>
    <xf numFmtId="0" fontId="7" fillId="2" borderId="8" xfId="0" applyFont="1" applyFill="1" applyBorder="1"/>
    <xf numFmtId="0" fontId="8" fillId="2" borderId="0" xfId="0" applyFont="1" applyFill="1" applyAlignment="1">
      <alignment horizontal="center" readingOrder="2"/>
    </xf>
    <xf numFmtId="0" fontId="7" fillId="2" borderId="9" xfId="0" applyFont="1" applyFill="1" applyBorder="1"/>
    <xf numFmtId="0" fontId="9" fillId="2" borderId="0" xfId="0" applyFont="1" applyFill="1" applyAlignment="1">
      <alignment horizontal="right" readingOrder="2"/>
    </xf>
    <xf numFmtId="0" fontId="13" fillId="0" borderId="15" xfId="3" applyFont="1" applyBorder="1"/>
    <xf numFmtId="0" fontId="13" fillId="0" borderId="12" xfId="3" applyFont="1" applyBorder="1"/>
    <xf numFmtId="0" fontId="13" fillId="0" borderId="16" xfId="3" applyFont="1" applyBorder="1"/>
    <xf numFmtId="0" fontId="14" fillId="0" borderId="17" xfId="3" applyFont="1" applyBorder="1" applyAlignment="1">
      <alignment horizontal="right" vertical="center"/>
    </xf>
    <xf numFmtId="0" fontId="14" fillId="0" borderId="0" xfId="3" applyFont="1" applyAlignment="1">
      <alignment horizontal="center" vertical="center"/>
    </xf>
    <xf numFmtId="0" fontId="11" fillId="0" borderId="0" xfId="3" applyFont="1" applyAlignment="1">
      <alignment horizontal="center" vertical="center"/>
    </xf>
    <xf numFmtId="0" fontId="14" fillId="0" borderId="18" xfId="3" applyFont="1" applyBorder="1" applyAlignment="1">
      <alignment horizontal="center" vertical="center"/>
    </xf>
    <xf numFmtId="0" fontId="11" fillId="0" borderId="17" xfId="3" applyFont="1" applyBorder="1"/>
    <xf numFmtId="0" fontId="15" fillId="0" borderId="0" xfId="3" applyFont="1" applyAlignment="1">
      <alignment horizontal="center"/>
    </xf>
    <xf numFmtId="0" fontId="16" fillId="0" borderId="0" xfId="3" applyFont="1" applyAlignment="1">
      <alignment horizontal="center"/>
    </xf>
    <xf numFmtId="0" fontId="16" fillId="0" borderId="18" xfId="3" applyFont="1" applyBorder="1" applyAlignment="1">
      <alignment horizontal="center"/>
    </xf>
    <xf numFmtId="0" fontId="13" fillId="0" borderId="17" xfId="3" applyFont="1" applyBorder="1"/>
    <xf numFmtId="0" fontId="13" fillId="0" borderId="0" xfId="3" applyFont="1" applyAlignment="1">
      <alignment horizontal="right"/>
    </xf>
    <xf numFmtId="0" fontId="17" fillId="0" borderId="0" xfId="3" applyFont="1"/>
    <xf numFmtId="0" fontId="13" fillId="0" borderId="18" xfId="3" applyFont="1" applyBorder="1"/>
    <xf numFmtId="0" fontId="13" fillId="0" borderId="19" xfId="3" applyFont="1" applyBorder="1"/>
    <xf numFmtId="0" fontId="13" fillId="0" borderId="10" xfId="3" applyFont="1" applyBorder="1"/>
    <xf numFmtId="0" fontId="13" fillId="0" borderId="10" xfId="3" applyFont="1" applyBorder="1" applyAlignment="1">
      <alignment horizontal="right"/>
    </xf>
    <xf numFmtId="0" fontId="13" fillId="0" borderId="20" xfId="3" applyFont="1" applyBorder="1"/>
    <xf numFmtId="0" fontId="11" fillId="0" borderId="15" xfId="3" applyFont="1" applyBorder="1"/>
    <xf numFmtId="0" fontId="12" fillId="0" borderId="12" xfId="3" applyFont="1" applyBorder="1"/>
    <xf numFmtId="0" fontId="13" fillId="0" borderId="0" xfId="3" applyFont="1"/>
    <xf numFmtId="0" fontId="15" fillId="0" borderId="12" xfId="3" applyFont="1" applyBorder="1"/>
    <xf numFmtId="0" fontId="12" fillId="0" borderId="16" xfId="3" applyFont="1" applyBorder="1"/>
    <xf numFmtId="0" fontId="12" fillId="0" borderId="17" xfId="3" applyFont="1" applyBorder="1"/>
    <xf numFmtId="0" fontId="12" fillId="0" borderId="18" xfId="3" applyFont="1" applyBorder="1"/>
    <xf numFmtId="0" fontId="12" fillId="0" borderId="19" xfId="3" applyFont="1" applyBorder="1"/>
    <xf numFmtId="0" fontId="12" fillId="0" borderId="10" xfId="3" applyFont="1" applyBorder="1"/>
    <xf numFmtId="0" fontId="12" fillId="0" borderId="20" xfId="3" applyFont="1" applyBorder="1"/>
    <xf numFmtId="0" fontId="13" fillId="0" borderId="0" xfId="0" applyFont="1"/>
    <xf numFmtId="0" fontId="13" fillId="0" borderId="0" xfId="0" applyFont="1" applyAlignment="1">
      <alignment horizontal="right" wrapText="1"/>
    </xf>
    <xf numFmtId="0" fontId="13" fillId="0" borderId="0" xfId="0" applyFont="1" applyAlignment="1">
      <alignment horizontal="center"/>
    </xf>
    <xf numFmtId="0" fontId="20" fillId="0" borderId="0" xfId="0" applyFont="1" applyAlignment="1">
      <alignment readingOrder="2"/>
    </xf>
    <xf numFmtId="0" fontId="21" fillId="0" borderId="0" xfId="0" applyFont="1" applyAlignment="1">
      <alignment readingOrder="2"/>
    </xf>
    <xf numFmtId="0" fontId="21" fillId="0" borderId="0" xfId="0" applyFont="1"/>
    <xf numFmtId="1" fontId="13" fillId="5" borderId="7" xfId="0" applyNumberFormat="1" applyFont="1" applyFill="1" applyBorder="1"/>
    <xf numFmtId="0" fontId="21" fillId="0" borderId="0" xfId="0" applyFont="1" applyAlignment="1">
      <alignment horizontal="center" readingOrder="2"/>
    </xf>
    <xf numFmtId="1" fontId="13" fillId="0" borderId="0" xfId="0" applyNumberFormat="1" applyFont="1" applyAlignment="1">
      <alignment horizontal="right" wrapText="1"/>
    </xf>
    <xf numFmtId="1" fontId="13" fillId="0" borderId="0" xfId="0" applyNumberFormat="1" applyFont="1"/>
    <xf numFmtId="0" fontId="9" fillId="2" borderId="13" xfId="0" applyFont="1" applyFill="1" applyBorder="1" applyAlignment="1">
      <alignment horizontal="right"/>
    </xf>
    <xf numFmtId="0" fontId="13" fillId="0" borderId="1" xfId="0" applyFont="1" applyBorder="1" applyAlignment="1">
      <alignment wrapText="1"/>
    </xf>
    <xf numFmtId="0" fontId="13" fillId="0" borderId="1" xfId="0" applyFont="1" applyBorder="1" applyAlignment="1">
      <alignment horizontal="right" wrapText="1"/>
    </xf>
    <xf numFmtId="0" fontId="9" fillId="3" borderId="19" xfId="0" applyFont="1" applyFill="1" applyBorder="1"/>
    <xf numFmtId="3" fontId="13" fillId="0" borderId="0" xfId="0" applyNumberFormat="1" applyFont="1"/>
    <xf numFmtId="0" fontId="20" fillId="0" borderId="0" xfId="0" applyFont="1" applyAlignment="1">
      <alignment horizontal="right" readingOrder="2"/>
    </xf>
    <xf numFmtId="0" fontId="9" fillId="0" borderId="0" xfId="0" applyFont="1"/>
    <xf numFmtId="0" fontId="13" fillId="0" borderId="0" xfId="0" applyFont="1" applyAlignment="1">
      <alignment horizontal="center" vertical="center"/>
    </xf>
    <xf numFmtId="0" fontId="13" fillId="0" borderId="0" xfId="0" applyFont="1" applyAlignment="1">
      <alignment horizontal="right"/>
    </xf>
    <xf numFmtId="0" fontId="23" fillId="0" borderId="0" xfId="3" applyFont="1"/>
    <xf numFmtId="0" fontId="24" fillId="0" borderId="0" xfId="3" applyFont="1"/>
    <xf numFmtId="0" fontId="13" fillId="0" borderId="0" xfId="3" applyFont="1" applyAlignment="1">
      <alignment horizontal="center"/>
    </xf>
    <xf numFmtId="0" fontId="13" fillId="0" borderId="0" xfId="3" applyFont="1" applyAlignment="1">
      <alignment horizontal="left"/>
    </xf>
    <xf numFmtId="0" fontId="17" fillId="0" borderId="0" xfId="3" applyFont="1" applyAlignment="1">
      <alignment horizontal="right"/>
    </xf>
    <xf numFmtId="0" fontId="11" fillId="0" borderId="0" xfId="3" applyFont="1" applyAlignment="1">
      <alignment horizontal="right"/>
    </xf>
    <xf numFmtId="0" fontId="17" fillId="0" borderId="0" xfId="3" applyFont="1" applyAlignment="1">
      <alignment horizontal="left"/>
    </xf>
    <xf numFmtId="0" fontId="23" fillId="0" borderId="0" xfId="3" applyFont="1" applyAlignment="1">
      <alignment horizontal="center"/>
    </xf>
    <xf numFmtId="0" fontId="23" fillId="0" borderId="0" xfId="3" applyFont="1" applyAlignment="1">
      <alignment horizontal="left"/>
    </xf>
    <xf numFmtId="0" fontId="24" fillId="0" borderId="0" xfId="3" applyFont="1" applyAlignment="1">
      <alignment horizontal="center"/>
    </xf>
    <xf numFmtId="0" fontId="24" fillId="0" borderId="0" xfId="3" applyFont="1" applyAlignment="1">
      <alignment horizontal="left"/>
    </xf>
    <xf numFmtId="0" fontId="22" fillId="0" borderId="0" xfId="3" applyFont="1" applyAlignment="1">
      <alignment horizontal="right"/>
    </xf>
    <xf numFmtId="0" fontId="22" fillId="0" borderId="0" xfId="3" applyFont="1" applyAlignment="1">
      <alignment horizontal="center"/>
    </xf>
    <xf numFmtId="0" fontId="25" fillId="0" borderId="0" xfId="0" applyFont="1"/>
    <xf numFmtId="0" fontId="21" fillId="0" borderId="0" xfId="3" applyFont="1" applyAlignment="1">
      <alignment horizontal="right"/>
    </xf>
    <xf numFmtId="0" fontId="26" fillId="0" borderId="0" xfId="0" applyFont="1" applyAlignment="1">
      <alignment horizontal="right"/>
    </xf>
    <xf numFmtId="0" fontId="22" fillId="0" borderId="1" xfId="3" applyFont="1" applyBorder="1" applyAlignment="1">
      <alignment horizontal="right"/>
    </xf>
    <xf numFmtId="164" fontId="22" fillId="0" borderId="1" xfId="4" applyNumberFormat="1" applyFont="1" applyFill="1" applyBorder="1" applyAlignment="1" applyProtection="1">
      <alignment horizontal="right"/>
    </xf>
    <xf numFmtId="0" fontId="22" fillId="0" borderId="1" xfId="3" applyFont="1" applyBorder="1" applyAlignment="1">
      <alignment horizontal="right" wrapText="1"/>
    </xf>
    <xf numFmtId="10" fontId="22" fillId="0" borderId="1" xfId="7" applyNumberFormat="1" applyFont="1" applyFill="1" applyBorder="1" applyAlignment="1" applyProtection="1">
      <alignment horizontal="right"/>
    </xf>
    <xf numFmtId="38" fontId="22" fillId="0" borderId="1" xfId="1" applyNumberFormat="1" applyFont="1" applyFill="1" applyBorder="1" applyAlignment="1" applyProtection="1">
      <alignment horizontal="right"/>
    </xf>
    <xf numFmtId="10" fontId="22" fillId="0" borderId="1" xfId="0" applyNumberFormat="1" applyFont="1" applyBorder="1" applyAlignment="1">
      <alignment horizontal="right"/>
    </xf>
    <xf numFmtId="165" fontId="22" fillId="0" borderId="0" xfId="3" applyNumberFormat="1" applyFont="1" applyAlignment="1">
      <alignment horizontal="center"/>
    </xf>
    <xf numFmtId="9" fontId="13" fillId="0" borderId="0" xfId="3" applyNumberFormat="1" applyFont="1" applyAlignment="1">
      <alignment horizontal="center"/>
    </xf>
    <xf numFmtId="165" fontId="13" fillId="0" borderId="0" xfId="4" applyNumberFormat="1" applyFont="1" applyFill="1" applyBorder="1" applyAlignment="1" applyProtection="1">
      <alignment horizontal="center"/>
    </xf>
    <xf numFmtId="38" fontId="13" fillId="0" borderId="0" xfId="1" applyNumberFormat="1" applyFont="1" applyBorder="1" applyAlignment="1" applyProtection="1">
      <alignment horizontal="center" vertical="center"/>
    </xf>
    <xf numFmtId="0" fontId="12" fillId="0" borderId="0" xfId="3" applyFont="1"/>
    <xf numFmtId="0" fontId="9" fillId="0" borderId="0" xfId="3" applyFont="1" applyAlignment="1">
      <alignment horizontal="right"/>
    </xf>
    <xf numFmtId="0" fontId="9" fillId="0" borderId="0" xfId="3" applyFont="1"/>
    <xf numFmtId="0" fontId="9" fillId="2" borderId="13"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readingOrder="2"/>
    </xf>
    <xf numFmtId="10" fontId="9" fillId="2" borderId="13" xfId="0" applyNumberFormat="1" applyFont="1" applyFill="1" applyBorder="1" applyAlignment="1">
      <alignment horizontal="center" vertical="center" wrapText="1"/>
    </xf>
    <xf numFmtId="0" fontId="21" fillId="0" borderId="0" xfId="0" applyFont="1" applyAlignment="1">
      <alignment horizontal="center" vertical="center" readingOrder="2"/>
    </xf>
    <xf numFmtId="3" fontId="13" fillId="0" borderId="1" xfId="0" applyNumberFormat="1" applyFont="1" applyBorder="1" applyAlignment="1">
      <alignment horizontal="center" vertical="center"/>
    </xf>
    <xf numFmtId="0" fontId="9" fillId="3" borderId="10"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 xfId="0" applyFont="1" applyFill="1" applyBorder="1" applyAlignment="1">
      <alignment horizontal="center" vertical="center"/>
    </xf>
    <xf numFmtId="3" fontId="13" fillId="0" borderId="0" xfId="0" applyNumberFormat="1" applyFont="1" applyAlignment="1">
      <alignment horizontal="center" vertical="center"/>
    </xf>
    <xf numFmtId="1" fontId="13" fillId="6" borderId="1" xfId="0" applyNumberFormat="1" applyFont="1" applyFill="1" applyBorder="1" applyAlignment="1" applyProtection="1">
      <alignment horizontal="center" vertical="center"/>
      <protection locked="0"/>
    </xf>
    <xf numFmtId="164" fontId="9" fillId="3" borderId="20" xfId="0" applyNumberFormat="1" applyFont="1" applyFill="1" applyBorder="1" applyAlignment="1">
      <alignment horizontal="center" vertical="center" wrapText="1"/>
    </xf>
    <xf numFmtId="1" fontId="13" fillId="5" borderId="1" xfId="0" applyNumberFormat="1" applyFont="1" applyFill="1" applyBorder="1" applyAlignment="1" applyProtection="1">
      <alignment horizontal="center" vertical="center"/>
      <protection locked="0"/>
    </xf>
    <xf numFmtId="38" fontId="13" fillId="0" borderId="1" xfId="0" applyNumberFormat="1" applyFont="1" applyBorder="1" applyAlignment="1">
      <alignment horizontal="center" vertical="center"/>
    </xf>
    <xf numFmtId="9" fontId="13" fillId="0" borderId="1" xfId="0" applyNumberFormat="1" applyFont="1" applyBorder="1" applyAlignment="1">
      <alignment horizontal="center" vertical="center" wrapText="1"/>
    </xf>
    <xf numFmtId="1" fontId="13" fillId="5" borderId="1" xfId="0" applyNumberFormat="1" applyFont="1" applyFill="1" applyBorder="1" applyAlignment="1" applyProtection="1">
      <alignment horizontal="center" vertical="center" wrapText="1"/>
      <protection locked="0"/>
    </xf>
    <xf numFmtId="1" fontId="13" fillId="6" borderId="1" xfId="0" applyNumberFormat="1" applyFont="1" applyFill="1" applyBorder="1" applyAlignment="1" applyProtection="1">
      <alignment horizontal="center" vertical="center" wrapText="1"/>
      <protection locked="0"/>
    </xf>
    <xf numFmtId="0" fontId="9" fillId="3" borderId="14" xfId="0"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9" fillId="3" borderId="2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21" fillId="0" borderId="0" xfId="0" applyFont="1" applyAlignment="1">
      <alignment horizontal="center" vertical="center" wrapText="1" readingOrder="2"/>
    </xf>
    <xf numFmtId="38" fontId="13" fillId="0" borderId="1" xfId="0" applyNumberFormat="1" applyFont="1" applyBorder="1" applyAlignment="1">
      <alignment horizontal="center" vertical="center" wrapText="1"/>
    </xf>
    <xf numFmtId="0" fontId="12" fillId="0" borderId="0" xfId="0" applyFont="1"/>
    <xf numFmtId="0" fontId="20" fillId="0" borderId="0" xfId="0" applyFont="1" applyAlignment="1">
      <alignment horizontal="center" vertical="center" wrapText="1" readingOrder="2"/>
    </xf>
    <xf numFmtId="0" fontId="12" fillId="0" borderId="0" xfId="0" applyFont="1" applyAlignment="1">
      <alignment vertical="center"/>
    </xf>
    <xf numFmtId="0" fontId="20" fillId="0" borderId="0" xfId="0" applyFont="1" applyAlignment="1">
      <alignment vertical="center" readingOrder="2"/>
    </xf>
    <xf numFmtId="9" fontId="13" fillId="0" borderId="1" xfId="0" applyNumberFormat="1" applyFont="1" applyBorder="1" applyAlignment="1">
      <alignment horizontal="center" wrapText="1"/>
    </xf>
    <xf numFmtId="1" fontId="13" fillId="5" borderId="1" xfId="0" applyNumberFormat="1" applyFont="1" applyFill="1" applyBorder="1" applyAlignment="1" applyProtection="1">
      <alignment horizontal="center" wrapText="1"/>
      <protection locked="0"/>
    </xf>
    <xf numFmtId="0" fontId="9" fillId="3" borderId="14" xfId="0" applyFont="1" applyFill="1" applyBorder="1" applyAlignment="1">
      <alignment horizontal="center" wrapText="1"/>
    </xf>
    <xf numFmtId="3" fontId="9" fillId="0" borderId="14" xfId="0" applyNumberFormat="1" applyFont="1" applyBorder="1" applyAlignment="1">
      <alignment horizontal="center" wrapText="1"/>
    </xf>
    <xf numFmtId="0" fontId="9" fillId="3" borderId="23" xfId="0" applyFont="1" applyFill="1" applyBorder="1" applyAlignment="1">
      <alignment horizontal="center" wrapText="1"/>
    </xf>
    <xf numFmtId="0" fontId="9" fillId="3" borderId="2" xfId="0" applyFont="1" applyFill="1" applyBorder="1" applyAlignment="1">
      <alignment horizontal="center" wrapText="1"/>
    </xf>
    <xf numFmtId="0" fontId="13" fillId="0" borderId="1" xfId="0" applyFont="1" applyBorder="1" applyAlignment="1">
      <alignment horizontal="center" vertical="center"/>
    </xf>
    <xf numFmtId="0" fontId="13" fillId="7" borderId="0" xfId="0" applyFont="1" applyFill="1"/>
    <xf numFmtId="0" fontId="21" fillId="7" borderId="0" xfId="0" applyFont="1" applyFill="1" applyAlignment="1">
      <alignment readingOrder="2"/>
    </xf>
    <xf numFmtId="1" fontId="9" fillId="3" borderId="23"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1" fontId="9" fillId="3" borderId="2" xfId="0" applyNumberFormat="1" applyFont="1" applyFill="1" applyBorder="1" applyAlignment="1">
      <alignment horizontal="center" vertical="center" wrapText="1"/>
    </xf>
    <xf numFmtId="1" fontId="9" fillId="3" borderId="23"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1" fontId="9" fillId="0" borderId="23" xfId="0" applyNumberFormat="1" applyFont="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6" borderId="15" xfId="0" applyFont="1" applyFill="1" applyBorder="1" applyAlignment="1">
      <alignment horizontal="right"/>
    </xf>
    <xf numFmtId="0" fontId="13" fillId="6" borderId="12" xfId="0" applyFont="1" applyFill="1" applyBorder="1" applyAlignment="1">
      <alignment horizontal="center" vertical="center"/>
    </xf>
    <xf numFmtId="3" fontId="13" fillId="6" borderId="12" xfId="0" applyNumberFormat="1" applyFont="1" applyFill="1" applyBorder="1" applyAlignment="1">
      <alignment horizontal="center" vertical="center"/>
    </xf>
    <xf numFmtId="0" fontId="13" fillId="6" borderId="16" xfId="0" applyFont="1" applyFill="1" applyBorder="1" applyAlignment="1">
      <alignment horizontal="center" vertical="center"/>
    </xf>
    <xf numFmtId="0" fontId="13" fillId="6" borderId="17" xfId="0" applyFont="1" applyFill="1" applyBorder="1" applyAlignment="1">
      <alignment horizontal="right"/>
    </xf>
    <xf numFmtId="0" fontId="13" fillId="6" borderId="0" xfId="0" applyFont="1" applyFill="1" applyAlignment="1">
      <alignment horizontal="center" vertical="center"/>
    </xf>
    <xf numFmtId="3" fontId="13" fillId="6" borderId="0" xfId="0" applyNumberFormat="1" applyFont="1" applyFill="1" applyAlignment="1">
      <alignment horizontal="center" vertical="center"/>
    </xf>
    <xf numFmtId="0" fontId="13" fillId="6" borderId="18" xfId="0" applyFont="1" applyFill="1" applyBorder="1" applyAlignment="1">
      <alignment horizontal="center" vertical="center"/>
    </xf>
    <xf numFmtId="0" fontId="13" fillId="6" borderId="19" xfId="0" applyFont="1" applyFill="1" applyBorder="1" applyAlignment="1">
      <alignment horizontal="right"/>
    </xf>
    <xf numFmtId="0" fontId="13" fillId="6" borderId="10" xfId="0" applyFont="1" applyFill="1" applyBorder="1" applyAlignment="1">
      <alignment horizontal="center" vertical="center"/>
    </xf>
    <xf numFmtId="3" fontId="13" fillId="6" borderId="10" xfId="0" applyNumberFormat="1" applyFont="1" applyFill="1" applyBorder="1" applyAlignment="1">
      <alignment horizontal="center" vertical="center"/>
    </xf>
    <xf numFmtId="0" fontId="13" fillId="6" borderId="20" xfId="0" applyFont="1" applyFill="1" applyBorder="1" applyAlignment="1">
      <alignment horizontal="center" vertical="center"/>
    </xf>
    <xf numFmtId="3" fontId="13" fillId="6" borderId="16" xfId="0" applyNumberFormat="1" applyFont="1" applyFill="1" applyBorder="1" applyAlignment="1">
      <alignment horizontal="center" vertical="center"/>
    </xf>
    <xf numFmtId="3" fontId="13" fillId="6" borderId="18" xfId="0" applyNumberFormat="1" applyFont="1" applyFill="1" applyBorder="1" applyAlignment="1">
      <alignment horizontal="center" vertical="center"/>
    </xf>
    <xf numFmtId="38" fontId="13" fillId="0" borderId="1" xfId="0" applyNumberFormat="1" applyFont="1" applyBorder="1" applyAlignment="1">
      <alignment horizontal="center" wrapText="1"/>
    </xf>
    <xf numFmtId="3" fontId="9" fillId="0" borderId="1" xfId="0" applyNumberFormat="1" applyFont="1" applyBorder="1" applyAlignment="1">
      <alignment horizontal="center" wrapText="1"/>
    </xf>
    <xf numFmtId="0" fontId="9" fillId="0" borderId="1" xfId="3" applyFont="1" applyBorder="1" applyAlignment="1">
      <alignment horizontal="center"/>
    </xf>
    <xf numFmtId="38" fontId="9" fillId="6" borderId="1" xfId="0" applyNumberFormat="1" applyFont="1" applyFill="1" applyBorder="1" applyAlignment="1" applyProtection="1">
      <alignment horizontal="center"/>
      <protection locked="0"/>
    </xf>
    <xf numFmtId="0" fontId="21" fillId="0" borderId="0" xfId="3" applyFont="1" applyAlignment="1">
      <alignment horizontal="center"/>
    </xf>
    <xf numFmtId="14" fontId="13" fillId="0" borderId="1" xfId="0" applyNumberFormat="1" applyFont="1" applyBorder="1" applyAlignment="1">
      <alignment horizontal="center" vertical="center"/>
    </xf>
    <xf numFmtId="0" fontId="13" fillId="0" borderId="0" xfId="3" applyFont="1" applyAlignment="1">
      <alignment horizontal="center" vertical="center"/>
    </xf>
    <xf numFmtId="0" fontId="12" fillId="0" borderId="1" xfId="3" applyFont="1" applyBorder="1" applyAlignment="1">
      <alignment horizontal="center" vertical="center" wrapText="1"/>
    </xf>
    <xf numFmtId="3" fontId="12" fillId="0" borderId="1" xfId="3" applyNumberFormat="1" applyFont="1" applyBorder="1" applyAlignment="1">
      <alignment horizontal="center" vertical="center"/>
    </xf>
    <xf numFmtId="0" fontId="11" fillId="0" borderId="1" xfId="3" applyFont="1" applyBorder="1" applyAlignment="1">
      <alignment horizontal="center" vertical="center"/>
    </xf>
    <xf numFmtId="3" fontId="11" fillId="0" borderId="1" xfId="3" applyNumberFormat="1" applyFont="1" applyBorder="1" applyAlignment="1">
      <alignment horizontal="center" vertical="center"/>
    </xf>
    <xf numFmtId="0" fontId="9" fillId="0" borderId="1" xfId="0" applyFont="1" applyBorder="1" applyAlignment="1">
      <alignment horizontal="center" vertical="center"/>
    </xf>
    <xf numFmtId="0" fontId="11" fillId="0" borderId="1" xfId="3" applyFont="1" applyBorder="1" applyAlignment="1">
      <alignment horizontal="center" vertical="center" wrapText="1"/>
    </xf>
    <xf numFmtId="0" fontId="12" fillId="0" borderId="1" xfId="3" applyFont="1" applyBorder="1" applyAlignment="1">
      <alignment horizontal="center" vertical="center"/>
    </xf>
    <xf numFmtId="0" fontId="11" fillId="0" borderId="7" xfId="3" applyFont="1" applyBorder="1" applyAlignment="1">
      <alignment horizontal="center" vertical="center"/>
    </xf>
    <xf numFmtId="0" fontId="11" fillId="0" borderId="11" xfId="3" applyFont="1" applyBorder="1" applyAlignment="1">
      <alignment horizontal="center" vertical="center"/>
    </xf>
    <xf numFmtId="165" fontId="11" fillId="0" borderId="7" xfId="4" applyNumberFormat="1" applyFont="1" applyFill="1" applyBorder="1" applyAlignment="1" applyProtection="1">
      <alignment horizontal="center" vertical="center"/>
    </xf>
    <xf numFmtId="0" fontId="11" fillId="0" borderId="7" xfId="3" applyFont="1" applyBorder="1" applyAlignment="1">
      <alignment horizontal="center" vertical="center" wrapText="1"/>
    </xf>
    <xf numFmtId="10" fontId="11" fillId="0" borderId="11" xfId="3" applyNumberFormat="1" applyFont="1" applyBorder="1" applyAlignment="1">
      <alignment horizontal="center" vertical="center"/>
    </xf>
    <xf numFmtId="0" fontId="11" fillId="0" borderId="22" xfId="3" applyFont="1" applyBorder="1" applyAlignment="1">
      <alignment horizontal="center" vertical="center"/>
    </xf>
    <xf numFmtId="10" fontId="11" fillId="0" borderId="6" xfId="3" applyNumberFormat="1" applyFont="1" applyBorder="1" applyAlignment="1">
      <alignment horizontal="center" vertical="center"/>
    </xf>
    <xf numFmtId="165" fontId="11" fillId="0" borderId="22" xfId="4" applyNumberFormat="1" applyFont="1" applyFill="1" applyBorder="1" applyAlignment="1" applyProtection="1">
      <alignment horizontal="center" vertical="center"/>
    </xf>
    <xf numFmtId="0" fontId="12" fillId="0" borderId="0" xfId="3" applyFont="1" applyAlignment="1">
      <alignment horizontal="center" vertical="center"/>
    </xf>
    <xf numFmtId="0" fontId="6" fillId="0" borderId="0" xfId="0" applyFont="1" applyAlignment="1">
      <alignment horizontal="center" vertical="center"/>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0" fontId="9"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9" fillId="0" borderId="0" xfId="0" applyFont="1" applyAlignment="1">
      <alignment horizontal="center" vertical="center"/>
    </xf>
    <xf numFmtId="38" fontId="9" fillId="4" borderId="1" xfId="0" applyNumberFormat="1" applyFont="1" applyFill="1" applyBorder="1" applyAlignment="1">
      <alignment horizontal="center" vertical="center" wrapText="1"/>
    </xf>
    <xf numFmtId="0" fontId="20" fillId="0" borderId="0" xfId="0" applyFont="1" applyAlignment="1">
      <alignment horizontal="center" vertical="center"/>
    </xf>
    <xf numFmtId="38" fontId="13" fillId="0" borderId="0" xfId="0" applyNumberFormat="1" applyFont="1" applyAlignment="1">
      <alignment horizontal="center" vertical="center"/>
    </xf>
    <xf numFmtId="38" fontId="28" fillId="0" borderId="0" xfId="0" applyNumberFormat="1" applyFont="1" applyAlignment="1">
      <alignment horizontal="center" vertical="center"/>
    </xf>
    <xf numFmtId="0" fontId="13" fillId="0" borderId="0" xfId="0" applyFont="1" applyAlignment="1">
      <alignment horizontal="center" vertical="center" wrapText="1"/>
    </xf>
    <xf numFmtId="38" fontId="13" fillId="0" borderId="0" xfId="0" applyNumberFormat="1" applyFont="1" applyAlignment="1">
      <alignment horizontal="center" vertical="center" wrapText="1"/>
    </xf>
    <xf numFmtId="1" fontId="13" fillId="5" borderId="13" xfId="0" applyNumberFormat="1" applyFont="1" applyFill="1" applyBorder="1" applyAlignment="1" applyProtection="1">
      <alignment horizontal="center" vertical="center" wrapText="1"/>
      <protection locked="0"/>
    </xf>
    <xf numFmtId="38" fontId="13" fillId="5" borderId="1" xfId="0" applyNumberFormat="1" applyFont="1" applyFill="1" applyBorder="1" applyAlignment="1" applyProtection="1">
      <alignment horizontal="center" vertical="center" wrapText="1"/>
      <protection locked="0"/>
    </xf>
    <xf numFmtId="165" fontId="13" fillId="0" borderId="1" xfId="1" applyNumberFormat="1" applyFont="1" applyFill="1" applyBorder="1" applyAlignment="1" applyProtection="1">
      <alignment horizontal="center" vertical="center" wrapText="1"/>
    </xf>
    <xf numFmtId="38" fontId="13" fillId="0" borderId="1" xfId="1" applyNumberFormat="1" applyFont="1" applyFill="1" applyBorder="1" applyAlignment="1" applyProtection="1">
      <alignment horizontal="center" vertical="center" wrapText="1"/>
    </xf>
    <xf numFmtId="1" fontId="13" fillId="5" borderId="21" xfId="0" applyNumberFormat="1" applyFont="1" applyFill="1" applyBorder="1" applyAlignment="1" applyProtection="1">
      <alignment horizontal="center" vertical="center" wrapText="1"/>
      <protection locked="0"/>
    </xf>
    <xf numFmtId="1" fontId="13" fillId="5" borderId="14" xfId="0" applyNumberFormat="1" applyFont="1" applyFill="1" applyBorder="1" applyAlignment="1" applyProtection="1">
      <alignment horizontal="center" vertical="center" wrapText="1"/>
      <protection locked="0"/>
    </xf>
    <xf numFmtId="165" fontId="9" fillId="0" borderId="1" xfId="0" applyNumberFormat="1" applyFont="1" applyBorder="1" applyAlignment="1">
      <alignment horizontal="center" vertical="center" wrapText="1"/>
    </xf>
    <xf numFmtId="165" fontId="13" fillId="4" borderId="23" xfId="0" applyNumberFormat="1" applyFont="1" applyFill="1" applyBorder="1" applyAlignment="1">
      <alignment horizontal="center" vertical="center" wrapText="1"/>
    </xf>
    <xf numFmtId="165" fontId="13" fillId="4" borderId="2" xfId="0" applyNumberFormat="1" applyFont="1" applyFill="1" applyBorder="1" applyAlignment="1">
      <alignment horizontal="center" vertical="center" wrapText="1"/>
    </xf>
    <xf numFmtId="38" fontId="13" fillId="4" borderId="23" xfId="0" applyNumberFormat="1" applyFont="1" applyFill="1" applyBorder="1" applyAlignment="1">
      <alignment horizontal="center" vertical="center" wrapText="1"/>
    </xf>
    <xf numFmtId="38" fontId="13" fillId="4" borderId="24" xfId="0" applyNumberFormat="1" applyFont="1" applyFill="1" applyBorder="1" applyAlignment="1">
      <alignment horizontal="center" vertical="center" wrapText="1"/>
    </xf>
    <xf numFmtId="38" fontId="13" fillId="4" borderId="2" xfId="0" applyNumberFormat="1" applyFont="1" applyFill="1" applyBorder="1" applyAlignment="1">
      <alignment horizontal="center" vertical="center" wrapText="1"/>
    </xf>
    <xf numFmtId="38" fontId="9" fillId="0" borderId="1" xfId="0" applyNumberFormat="1" applyFont="1" applyBorder="1" applyAlignment="1">
      <alignment horizontal="center" vertical="center" wrapText="1"/>
    </xf>
    <xf numFmtId="38" fontId="13" fillId="4" borderId="1" xfId="0" applyNumberFormat="1" applyFont="1" applyFill="1" applyBorder="1" applyAlignment="1">
      <alignment horizontal="center" vertical="center" wrapText="1"/>
    </xf>
    <xf numFmtId="0" fontId="13" fillId="0" borderId="0" xfId="0" applyFont="1" applyAlignment="1">
      <alignment wrapText="1"/>
    </xf>
    <xf numFmtId="0" fontId="17" fillId="0" borderId="0" xfId="0" applyFont="1" applyAlignment="1">
      <alignment horizontal="right" vertical="center"/>
    </xf>
    <xf numFmtId="0" fontId="13" fillId="0" borderId="0" xfId="0" applyFont="1" applyAlignment="1">
      <alignment horizontal="right" vertical="center"/>
    </xf>
    <xf numFmtId="38" fontId="13" fillId="0" borderId="0" xfId="0" applyNumberFormat="1" applyFont="1" applyAlignment="1">
      <alignment horizontal="right" vertical="center"/>
    </xf>
    <xf numFmtId="0" fontId="13" fillId="6" borderId="17" xfId="0" applyFont="1" applyFill="1" applyBorder="1" applyAlignment="1">
      <alignment horizontal="right" vertical="center"/>
    </xf>
    <xf numFmtId="0" fontId="13" fillId="6" borderId="19" xfId="0" applyFont="1" applyFill="1" applyBorder="1" applyAlignment="1">
      <alignment horizontal="right" vertical="center"/>
    </xf>
    <xf numFmtId="1" fontId="13" fillId="0" borderId="0" xfId="0" applyNumberFormat="1" applyFont="1" applyAlignment="1">
      <alignment horizontal="center" vertical="center"/>
    </xf>
    <xf numFmtId="1" fontId="13" fillId="5" borderId="7" xfId="0" applyNumberFormat="1" applyFont="1" applyFill="1" applyBorder="1" applyAlignment="1">
      <alignment horizontal="center" vertical="center"/>
    </xf>
    <xf numFmtId="1" fontId="13" fillId="0" borderId="0" xfId="0" applyNumberFormat="1" applyFont="1" applyAlignment="1">
      <alignment horizontal="center" vertical="center" wrapText="1"/>
    </xf>
    <xf numFmtId="0" fontId="21" fillId="0" borderId="0" xfId="0" applyFont="1" applyAlignment="1">
      <alignment horizontal="right" vertical="center"/>
    </xf>
    <xf numFmtId="0" fontId="13" fillId="6" borderId="15" xfId="0" applyFont="1" applyFill="1" applyBorder="1" applyAlignment="1">
      <alignment horizontal="right" vertical="center"/>
    </xf>
    <xf numFmtId="0" fontId="13" fillId="6" borderId="12" xfId="0" applyFont="1" applyFill="1" applyBorder="1"/>
    <xf numFmtId="3" fontId="13" fillId="6" borderId="12" xfId="0" applyNumberFormat="1" applyFont="1" applyFill="1" applyBorder="1"/>
    <xf numFmtId="0" fontId="13" fillId="6" borderId="16" xfId="0" applyFont="1" applyFill="1" applyBorder="1"/>
    <xf numFmtId="0" fontId="13" fillId="6" borderId="0" xfId="0" applyFont="1" applyFill="1"/>
    <xf numFmtId="0" fontId="13" fillId="6" borderId="18" xfId="0" applyFont="1" applyFill="1" applyBorder="1"/>
    <xf numFmtId="0" fontId="13" fillId="6" borderId="10" xfId="0" applyFont="1" applyFill="1" applyBorder="1"/>
    <xf numFmtId="0" fontId="13" fillId="6" borderId="20" xfId="0" applyFont="1" applyFill="1" applyBorder="1"/>
    <xf numFmtId="0" fontId="9" fillId="6" borderId="13" xfId="0" applyFont="1" applyFill="1" applyBorder="1" applyAlignment="1">
      <alignment horizontal="right"/>
    </xf>
    <xf numFmtId="0" fontId="22" fillId="6" borderId="21" xfId="0" applyFont="1" applyFill="1" applyBorder="1" applyAlignment="1">
      <alignment horizontal="right"/>
    </xf>
    <xf numFmtId="0" fontId="13" fillId="6" borderId="21" xfId="0" applyFont="1" applyFill="1" applyBorder="1" applyAlignment="1">
      <alignment horizontal="right"/>
    </xf>
    <xf numFmtId="0" fontId="13" fillId="6" borderId="14" xfId="0" applyFont="1" applyFill="1" applyBorder="1" applyAlignment="1">
      <alignment horizontal="right"/>
    </xf>
    <xf numFmtId="9" fontId="9" fillId="3" borderId="23" xfId="0" applyNumberFormat="1" applyFont="1" applyFill="1" applyBorder="1" applyAlignment="1">
      <alignment horizontal="center" vertical="center" wrapText="1"/>
    </xf>
    <xf numFmtId="3" fontId="9" fillId="3" borderId="24" xfId="0" applyNumberFormat="1" applyFont="1" applyFill="1" applyBorder="1" applyAlignment="1">
      <alignment horizontal="center" vertical="center"/>
    </xf>
    <xf numFmtId="3" fontId="9" fillId="3" borderId="2" xfId="0" applyNumberFormat="1" applyFont="1" applyFill="1" applyBorder="1" applyAlignment="1">
      <alignment horizontal="center" vertical="center"/>
    </xf>
    <xf numFmtId="0" fontId="9" fillId="3" borderId="23" xfId="0" applyFont="1" applyFill="1" applyBorder="1" applyAlignment="1">
      <alignment horizontal="left" wrapText="1"/>
    </xf>
    <xf numFmtId="0" fontId="30" fillId="0" borderId="0" xfId="0" applyFont="1" applyAlignment="1">
      <alignment horizontal="right" vertical="center"/>
    </xf>
    <xf numFmtId="0" fontId="30" fillId="6" borderId="15" xfId="0" applyFont="1" applyFill="1" applyBorder="1" applyAlignment="1">
      <alignment horizontal="right" vertical="center"/>
    </xf>
    <xf numFmtId="0" fontId="30" fillId="6" borderId="12" xfId="0" applyFont="1" applyFill="1" applyBorder="1" applyAlignment="1">
      <alignment horizontal="right" vertical="center"/>
    </xf>
    <xf numFmtId="38" fontId="30" fillId="6" borderId="12" xfId="0" applyNumberFormat="1" applyFont="1" applyFill="1" applyBorder="1" applyAlignment="1">
      <alignment horizontal="right" vertical="center"/>
    </xf>
    <xf numFmtId="0" fontId="30" fillId="6" borderId="12" xfId="0" applyFont="1" applyFill="1" applyBorder="1" applyAlignment="1">
      <alignment horizontal="right"/>
    </xf>
    <xf numFmtId="0" fontId="30" fillId="6" borderId="16" xfId="0" applyFont="1" applyFill="1" applyBorder="1" applyAlignment="1">
      <alignment horizontal="right"/>
    </xf>
    <xf numFmtId="0" fontId="30" fillId="0" borderId="0" xfId="0" applyFont="1" applyAlignment="1">
      <alignment horizontal="right"/>
    </xf>
    <xf numFmtId="0" fontId="31" fillId="0" borderId="0" xfId="0" applyFont="1" applyAlignment="1">
      <alignment horizontal="right" vertical="center"/>
    </xf>
    <xf numFmtId="0" fontId="31" fillId="6" borderId="17" xfId="0" applyFont="1" applyFill="1" applyBorder="1" applyAlignment="1">
      <alignment horizontal="right" vertical="center"/>
    </xf>
    <xf numFmtId="0" fontId="31" fillId="6" borderId="0" xfId="0" applyFont="1" applyFill="1" applyAlignment="1">
      <alignment horizontal="right" vertical="center"/>
    </xf>
    <xf numFmtId="38" fontId="31" fillId="6" borderId="0" xfId="0" applyNumberFormat="1" applyFont="1" applyFill="1" applyAlignment="1">
      <alignment horizontal="right" vertical="center"/>
    </xf>
    <xf numFmtId="0" fontId="31" fillId="6" borderId="0" xfId="0" applyFont="1" applyFill="1" applyAlignment="1">
      <alignment horizontal="right"/>
    </xf>
    <xf numFmtId="0" fontId="31" fillId="6" borderId="18" xfId="0" applyFont="1" applyFill="1" applyBorder="1" applyAlignment="1">
      <alignment horizontal="right"/>
    </xf>
    <xf numFmtId="0" fontId="31" fillId="0" borderId="0" xfId="0" applyFont="1" applyAlignment="1">
      <alignment horizontal="right"/>
    </xf>
    <xf numFmtId="0" fontId="31" fillId="6" borderId="19" xfId="0" applyFont="1" applyFill="1" applyBorder="1" applyAlignment="1">
      <alignment horizontal="right" vertical="center"/>
    </xf>
    <xf numFmtId="0" fontId="31" fillId="6" borderId="10" xfId="0" applyFont="1" applyFill="1" applyBorder="1" applyAlignment="1">
      <alignment horizontal="right" vertical="center"/>
    </xf>
    <xf numFmtId="38" fontId="31" fillId="6" borderId="10" xfId="0" applyNumberFormat="1" applyFont="1" applyFill="1" applyBorder="1" applyAlignment="1">
      <alignment horizontal="right" vertical="center"/>
    </xf>
    <xf numFmtId="0" fontId="31" fillId="6" borderId="10" xfId="0" applyFont="1" applyFill="1" applyBorder="1" applyAlignment="1">
      <alignment horizontal="right"/>
    </xf>
    <xf numFmtId="0" fontId="31" fillId="6" borderId="20" xfId="0" applyFont="1" applyFill="1" applyBorder="1" applyAlignment="1">
      <alignment horizontal="right"/>
    </xf>
    <xf numFmtId="38" fontId="31" fillId="0" borderId="0" xfId="0" applyNumberFormat="1" applyFont="1" applyAlignment="1">
      <alignment horizontal="right" vertical="center"/>
    </xf>
    <xf numFmtId="0" fontId="13" fillId="0" borderId="12" xfId="3" applyFont="1" applyBorder="1" applyAlignment="1">
      <alignment horizontal="center" vertical="center"/>
    </xf>
    <xf numFmtId="0" fontId="16" fillId="0" borderId="0" xfId="3" applyFont="1" applyAlignment="1">
      <alignment horizontal="center" vertical="center"/>
    </xf>
    <xf numFmtId="14" fontId="13" fillId="5" borderId="1" xfId="0" applyNumberFormat="1" applyFont="1" applyFill="1" applyBorder="1" applyAlignment="1" applyProtection="1">
      <alignment horizontal="center" vertical="center"/>
      <protection locked="0"/>
    </xf>
    <xf numFmtId="0" fontId="13" fillId="5" borderId="1" xfId="3" applyFont="1" applyFill="1" applyBorder="1" applyAlignment="1" applyProtection="1">
      <alignment horizontal="center" vertical="center"/>
      <protection locked="0"/>
    </xf>
    <xf numFmtId="0" fontId="18" fillId="5" borderId="1" xfId="6" applyFont="1" applyFill="1" applyBorder="1" applyAlignment="1" applyProtection="1">
      <alignment horizontal="center" vertical="center"/>
      <protection locked="0"/>
    </xf>
    <xf numFmtId="0" fontId="13" fillId="0" borderId="10" xfId="3" applyFont="1" applyBorder="1" applyAlignment="1">
      <alignment horizontal="center" vertical="center"/>
    </xf>
    <xf numFmtId="0" fontId="13" fillId="5" borderId="1" xfId="3" applyFont="1" applyFill="1" applyBorder="1" applyAlignment="1" applyProtection="1">
      <alignment horizontal="center" vertical="center" wrapText="1"/>
      <protection locked="0"/>
    </xf>
    <xf numFmtId="0" fontId="12" fillId="0" borderId="12" xfId="3" applyFont="1" applyBorder="1" applyAlignment="1">
      <alignment horizontal="center" vertical="center"/>
    </xf>
    <xf numFmtId="0" fontId="19" fillId="0" borderId="0" xfId="3" applyFont="1" applyAlignment="1">
      <alignment horizontal="center" vertical="center"/>
    </xf>
    <xf numFmtId="0" fontId="12" fillId="0" borderId="10" xfId="3" applyFont="1" applyBorder="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xf>
    <xf numFmtId="0" fontId="8" fillId="2" borderId="0" xfId="0" applyFont="1" applyFill="1" applyAlignment="1">
      <alignment horizontal="center" readingOrder="2"/>
    </xf>
    <xf numFmtId="0" fontId="8" fillId="2" borderId="0" xfId="0" applyFont="1" applyFill="1" applyAlignment="1">
      <alignment horizontal="center" vertical="center" readingOrder="2"/>
    </xf>
    <xf numFmtId="0" fontId="12" fillId="2" borderId="8" xfId="0" applyFont="1" applyFill="1" applyBorder="1" applyAlignment="1">
      <alignment horizontal="right" vertical="center" wrapText="1" readingOrder="2"/>
    </xf>
    <xf numFmtId="0" fontId="12" fillId="2" borderId="0" xfId="0" applyFont="1" applyFill="1" applyAlignment="1">
      <alignment horizontal="right" vertical="center" wrapText="1" readingOrder="2"/>
    </xf>
    <xf numFmtId="0" fontId="12" fillId="2" borderId="9" xfId="0" applyFont="1" applyFill="1" applyBorder="1" applyAlignment="1">
      <alignment horizontal="right" vertical="center" wrapText="1" readingOrder="2"/>
    </xf>
    <xf numFmtId="0" fontId="11" fillId="6" borderId="2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2" borderId="8" xfId="0" applyFont="1" applyFill="1" applyBorder="1" applyAlignment="1">
      <alignment horizontal="right" vertical="top" wrapText="1" readingOrder="2"/>
    </xf>
    <xf numFmtId="0" fontId="12" fillId="2" borderId="0" xfId="0" applyFont="1" applyFill="1" applyAlignment="1">
      <alignment horizontal="right" vertical="top" wrapText="1" readingOrder="2"/>
    </xf>
    <xf numFmtId="0" fontId="12" fillId="2" borderId="9" xfId="0" applyFont="1" applyFill="1" applyBorder="1" applyAlignment="1">
      <alignment horizontal="right" vertical="top" wrapText="1" readingOrder="2"/>
    </xf>
    <xf numFmtId="0" fontId="10" fillId="2" borderId="8" xfId="0" applyFont="1" applyFill="1" applyBorder="1" applyAlignment="1">
      <alignment horizontal="center" readingOrder="2"/>
    </xf>
    <xf numFmtId="0" fontId="10" fillId="2" borderId="0" xfId="0" applyFont="1" applyFill="1" applyAlignment="1">
      <alignment horizontal="center" readingOrder="2"/>
    </xf>
    <xf numFmtId="0" fontId="10" fillId="2" borderId="9" xfId="0" applyFont="1" applyFill="1" applyBorder="1" applyAlignment="1">
      <alignment horizontal="center" readingOrder="2"/>
    </xf>
    <xf numFmtId="0" fontId="12" fillId="2" borderId="8" xfId="0" applyFont="1" applyFill="1" applyBorder="1" applyAlignment="1">
      <alignment horizontal="right" vertical="center" wrapText="1"/>
    </xf>
    <xf numFmtId="0" fontId="6" fillId="0" borderId="0" xfId="0" applyFont="1" applyAlignment="1">
      <alignment horizontal="right" vertical="center" wrapText="1"/>
    </xf>
    <xf numFmtId="0" fontId="6" fillId="0" borderId="9" xfId="0" applyFont="1" applyBorder="1" applyAlignment="1">
      <alignment horizontal="right" vertical="center" wrapText="1"/>
    </xf>
    <xf numFmtId="0" fontId="12" fillId="2" borderId="0" xfId="0" applyFont="1" applyFill="1" applyAlignment="1">
      <alignment horizontal="right" vertical="center" wrapText="1"/>
    </xf>
    <xf numFmtId="0" fontId="12" fillId="2" borderId="9" xfId="0" applyFont="1" applyFill="1" applyBorder="1" applyAlignment="1">
      <alignment horizontal="right" vertical="center" wrapText="1"/>
    </xf>
    <xf numFmtId="0" fontId="11" fillId="3" borderId="23" xfId="0" applyFont="1" applyFill="1" applyBorder="1" applyAlignment="1">
      <alignment horizontal="center"/>
    </xf>
    <xf numFmtId="0" fontId="29" fillId="0" borderId="24" xfId="0" applyFont="1" applyBorder="1" applyAlignment="1">
      <alignment horizontal="center"/>
    </xf>
    <xf numFmtId="0" fontId="29" fillId="0" borderId="2" xfId="0" applyFont="1" applyBorder="1" applyAlignment="1">
      <alignment horizontal="center"/>
    </xf>
    <xf numFmtId="0" fontId="11" fillId="3" borderId="23" xfId="0" applyFont="1" applyFill="1" applyBorder="1" applyAlignment="1">
      <alignment horizontal="center" vertical="center" wrapText="1"/>
    </xf>
    <xf numFmtId="0" fontId="29" fillId="0" borderId="24" xfId="0" applyFont="1" applyBorder="1" applyAlignment="1">
      <alignment horizontal="center" vertical="center" wrapText="1"/>
    </xf>
    <xf numFmtId="0" fontId="29" fillId="0" borderId="2" xfId="0" applyFont="1" applyBorder="1" applyAlignment="1">
      <alignment horizontal="center" vertical="center" wrapText="1"/>
    </xf>
    <xf numFmtId="0" fontId="20" fillId="0" borderId="0" xfId="0" applyFont="1" applyAlignment="1">
      <alignment horizontal="center" readingOrder="2"/>
    </xf>
    <xf numFmtId="0" fontId="9" fillId="3" borderId="23" xfId="0" applyFont="1" applyFill="1" applyBorder="1" applyAlignment="1">
      <alignment horizontal="center"/>
    </xf>
    <xf numFmtId="0" fontId="9" fillId="3" borderId="24" xfId="0" applyFont="1" applyFill="1" applyBorder="1" applyAlignment="1">
      <alignment horizontal="center"/>
    </xf>
    <xf numFmtId="0" fontId="9" fillId="3" borderId="2" xfId="0" applyFont="1" applyFill="1" applyBorder="1" applyAlignment="1">
      <alignment horizontal="center"/>
    </xf>
    <xf numFmtId="0" fontId="11" fillId="3" borderId="23" xfId="0" applyFont="1" applyFill="1" applyBorder="1" applyAlignment="1">
      <alignment horizontal="center" vertical="center"/>
    </xf>
    <xf numFmtId="0" fontId="29" fillId="0" borderId="24" xfId="0" applyFont="1" applyBorder="1" applyAlignment="1">
      <alignment horizontal="center" vertical="center"/>
    </xf>
    <xf numFmtId="0" fontId="29" fillId="0" borderId="2" xfId="0" applyFont="1" applyBorder="1" applyAlignment="1">
      <alignment horizontal="center" vertical="center"/>
    </xf>
    <xf numFmtId="0" fontId="9" fillId="3" borderId="23" xfId="0" applyFont="1" applyFill="1" applyBorder="1" applyAlignment="1">
      <alignment horizontal="center" wrapText="1"/>
    </xf>
    <xf numFmtId="0" fontId="9" fillId="3" borderId="24" xfId="0" applyFont="1" applyFill="1" applyBorder="1" applyAlignment="1">
      <alignment horizontal="center" wrapText="1"/>
    </xf>
    <xf numFmtId="0" fontId="9" fillId="3" borderId="2" xfId="0" applyFont="1" applyFill="1" applyBorder="1" applyAlignment="1">
      <alignment horizontal="center" wrapText="1"/>
    </xf>
    <xf numFmtId="0" fontId="9" fillId="7" borderId="23" xfId="0" applyFont="1" applyFill="1" applyBorder="1" applyAlignment="1">
      <alignment horizontal="center" vertical="center"/>
    </xf>
    <xf numFmtId="0" fontId="9" fillId="7" borderId="24"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2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7" borderId="23" xfId="0" applyFont="1" applyFill="1" applyBorder="1" applyAlignment="1">
      <alignment horizontal="center"/>
    </xf>
    <xf numFmtId="0" fontId="9" fillId="7" borderId="24" xfId="0" applyFont="1" applyFill="1" applyBorder="1" applyAlignment="1">
      <alignment horizontal="center"/>
    </xf>
    <xf numFmtId="0" fontId="9" fillId="7" borderId="2" xfId="0" applyFont="1" applyFill="1" applyBorder="1" applyAlignment="1">
      <alignment horizontal="center"/>
    </xf>
    <xf numFmtId="1" fontId="9" fillId="7" borderId="23" xfId="0" applyNumberFormat="1" applyFont="1" applyFill="1" applyBorder="1" applyAlignment="1">
      <alignment horizontal="center" vertical="center" wrapText="1"/>
    </xf>
    <xf numFmtId="1" fontId="9" fillId="7" borderId="24" xfId="0" applyNumberFormat="1" applyFont="1" applyFill="1" applyBorder="1" applyAlignment="1">
      <alignment horizontal="center" vertical="center" wrapText="1"/>
    </xf>
    <xf numFmtId="1" fontId="9" fillId="7" borderId="2" xfId="0" applyNumberFormat="1" applyFont="1" applyFill="1" applyBorder="1" applyAlignment="1">
      <alignment horizontal="center" vertical="center" wrapText="1"/>
    </xf>
    <xf numFmtId="0" fontId="9" fillId="7" borderId="23" xfId="0" applyFont="1" applyFill="1" applyBorder="1" applyAlignment="1">
      <alignment horizontal="center" wrapText="1"/>
    </xf>
    <xf numFmtId="0" fontId="9" fillId="7" borderId="24" xfId="0" applyFont="1" applyFill="1" applyBorder="1" applyAlignment="1">
      <alignment horizontal="center" wrapText="1"/>
    </xf>
    <xf numFmtId="0" fontId="9" fillId="7" borderId="2" xfId="0" applyFont="1" applyFill="1" applyBorder="1" applyAlignment="1">
      <alignment horizontal="center" wrapText="1"/>
    </xf>
    <xf numFmtId="0" fontId="21" fillId="6" borderId="23" xfId="0" applyFont="1" applyFill="1" applyBorder="1" applyAlignment="1">
      <alignment horizontal="center"/>
    </xf>
    <xf numFmtId="0" fontId="21" fillId="6" borderId="24" xfId="0" applyFont="1" applyFill="1" applyBorder="1" applyAlignment="1">
      <alignment horizontal="center"/>
    </xf>
    <xf numFmtId="0" fontId="21" fillId="6" borderId="2" xfId="0" applyFont="1" applyFill="1" applyBorder="1" applyAlignment="1">
      <alignment horizontal="center"/>
    </xf>
    <xf numFmtId="0" fontId="9" fillId="3" borderId="23" xfId="0" applyFont="1" applyFill="1"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20" fillId="0" borderId="10" xfId="0" applyFont="1" applyBorder="1" applyAlignment="1">
      <alignment horizontal="center" readingOrder="2"/>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20" fillId="0" borderId="10" xfId="0" applyFont="1" applyBorder="1" applyAlignment="1">
      <alignment horizontal="center" vertical="center"/>
    </xf>
    <xf numFmtId="38" fontId="31" fillId="5" borderId="19" xfId="0" applyNumberFormat="1" applyFont="1" applyFill="1" applyBorder="1" applyAlignment="1" applyProtection="1">
      <alignment horizontal="right" vertical="center" wrapText="1"/>
      <protection locked="0"/>
    </xf>
    <xf numFmtId="38" fontId="31" fillId="5" borderId="10" xfId="0" applyNumberFormat="1" applyFont="1" applyFill="1" applyBorder="1" applyAlignment="1" applyProtection="1">
      <alignment horizontal="right" vertical="center" wrapText="1"/>
      <protection locked="0"/>
    </xf>
    <xf numFmtId="38" fontId="31" fillId="5" borderId="20" xfId="0" applyNumberFormat="1" applyFont="1" applyFill="1" applyBorder="1" applyAlignment="1" applyProtection="1">
      <alignment horizontal="right" vertical="center" wrapText="1"/>
      <protection locked="0"/>
    </xf>
    <xf numFmtId="38" fontId="30" fillId="5" borderId="15" xfId="0" applyNumberFormat="1" applyFont="1" applyFill="1" applyBorder="1" applyAlignment="1" applyProtection="1">
      <alignment horizontal="right" vertical="center" wrapText="1"/>
      <protection locked="0"/>
    </xf>
    <xf numFmtId="38" fontId="30" fillId="5" borderId="12" xfId="0" applyNumberFormat="1" applyFont="1" applyFill="1" applyBorder="1" applyAlignment="1" applyProtection="1">
      <alignment horizontal="right" vertical="center" wrapText="1"/>
      <protection locked="0"/>
    </xf>
    <xf numFmtId="38" fontId="30" fillId="5" borderId="16" xfId="0" applyNumberFormat="1" applyFont="1" applyFill="1" applyBorder="1" applyAlignment="1" applyProtection="1">
      <alignment horizontal="right" vertical="center" wrapText="1"/>
      <protection locked="0"/>
    </xf>
    <xf numFmtId="38" fontId="31" fillId="5" borderId="17" xfId="0" applyNumberFormat="1" applyFont="1" applyFill="1" applyBorder="1" applyAlignment="1" applyProtection="1">
      <alignment horizontal="right" vertical="center" wrapText="1"/>
      <protection locked="0"/>
    </xf>
    <xf numFmtId="38" fontId="31" fillId="5" borderId="0" xfId="0" applyNumberFormat="1" applyFont="1" applyFill="1" applyAlignment="1" applyProtection="1">
      <alignment horizontal="right" vertical="center" wrapText="1"/>
      <protection locked="0"/>
    </xf>
    <xf numFmtId="38" fontId="31" fillId="5" borderId="18" xfId="0" applyNumberFormat="1" applyFont="1" applyFill="1" applyBorder="1" applyAlignment="1" applyProtection="1">
      <alignment horizontal="right" vertical="center" wrapText="1"/>
      <protection locked="0"/>
    </xf>
    <xf numFmtId="0" fontId="9" fillId="4" borderId="2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1" fillId="0" borderId="0" xfId="3" applyFont="1" applyAlignment="1">
      <alignment horizontal="center" vertical="center" wrapText="1"/>
    </xf>
    <xf numFmtId="0" fontId="27" fillId="0" borderId="0" xfId="3" applyFont="1" applyAlignment="1">
      <alignment horizontal="right"/>
    </xf>
    <xf numFmtId="0" fontId="27" fillId="0" borderId="0" xfId="3" applyFont="1" applyAlignment="1">
      <alignment horizontal="center"/>
    </xf>
  </cellXfs>
  <cellStyles count="8">
    <cellStyle name="Comma" xfId="1" builtinId="3"/>
    <cellStyle name="Comma 2" xfId="4"/>
    <cellStyle name="Normal" xfId="0" builtinId="0"/>
    <cellStyle name="Normal 2" xfId="3"/>
    <cellStyle name="Percent" xfId="7" builtinId="5"/>
    <cellStyle name="Percent 2" xfId="5"/>
    <cellStyle name="היפר-קישור" xfId="6" builtinId="8"/>
    <cellStyle name="היפר-קישור 2" xfId="2"/>
  </cellStyles>
  <dxfs count="22">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2</xdr:row>
      <xdr:rowOff>28575</xdr:rowOff>
    </xdr:from>
    <xdr:to>
      <xdr:col>12</xdr:col>
      <xdr:colOff>634365</xdr:colOff>
      <xdr:row>6</xdr:row>
      <xdr:rowOff>142875</xdr:rowOff>
    </xdr:to>
    <xdr:pic>
      <xdr:nvPicPr>
        <xdr:cNvPr id="2" name="תמונה 2">
          <a:extLst>
            <a:ext uri="{FF2B5EF4-FFF2-40B4-BE49-F238E27FC236}">
              <a16:creationId xmlns:a16="http://schemas.microsoft.com/office/drawing/2014/main" id="{123CCE99-6B42-423E-960C-E5CA7ED93D6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4479335" y="381000"/>
          <a:ext cx="1453515" cy="12954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655320</xdr:colOff>
      <xdr:row>0</xdr:row>
      <xdr:rowOff>137160</xdr:rowOff>
    </xdr:from>
    <xdr:to>
      <xdr:col>1</xdr:col>
      <xdr:colOff>1882140</xdr:colOff>
      <xdr:row>6</xdr:row>
      <xdr:rowOff>167640</xdr:rowOff>
    </xdr:to>
    <xdr:pic>
      <xdr:nvPicPr>
        <xdr:cNvPr id="2" name="תמונה 2">
          <a:extLst>
            <a:ext uri="{FF2B5EF4-FFF2-40B4-BE49-F238E27FC236}">
              <a16:creationId xmlns:a16="http://schemas.microsoft.com/office/drawing/2014/main" id="{C77DEA2D-5B85-47E3-B891-E4304B9A89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47444520" y="137160"/>
          <a:ext cx="1226820" cy="1181100"/>
        </a:xfrm>
        <a:prstGeom prst="rect">
          <a:avLst/>
        </a:prstGeom>
        <a:noFill/>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1"/>
  <dimension ref="B1:M16"/>
  <sheetViews>
    <sheetView rightToLeft="1" zoomScaleNormal="100" workbookViewId="0"/>
  </sheetViews>
  <sheetFormatPr defaultColWidth="9" defaultRowHeight="14" x14ac:dyDescent="0.3"/>
  <cols>
    <col min="1" max="1" width="3.33203125" style="4" customWidth="1"/>
    <col min="2" max="12" width="9" style="4"/>
    <col min="13" max="13" width="19.33203125" style="4" customWidth="1"/>
    <col min="14" max="16384" width="9" style="4"/>
  </cols>
  <sheetData>
    <row r="1" spans="2:13" ht="14.5" thickBot="1" x14ac:dyDescent="0.35">
      <c r="B1" s="3"/>
      <c r="C1" s="3"/>
      <c r="D1" s="3"/>
      <c r="E1" s="3"/>
      <c r="F1" s="3"/>
      <c r="G1" s="3"/>
      <c r="H1" s="3"/>
      <c r="I1" s="3"/>
      <c r="J1" s="3"/>
      <c r="K1" s="3"/>
      <c r="L1" s="3"/>
      <c r="M1" s="3"/>
    </row>
    <row r="2" spans="2:13" x14ac:dyDescent="0.3">
      <c r="B2" s="5"/>
      <c r="C2" s="6"/>
      <c r="D2" s="6"/>
      <c r="E2" s="6"/>
      <c r="F2" s="6"/>
      <c r="G2" s="6"/>
      <c r="H2" s="6"/>
      <c r="I2" s="6"/>
      <c r="J2" s="6"/>
      <c r="K2" s="6"/>
      <c r="L2" s="6"/>
      <c r="M2" s="7"/>
    </row>
    <row r="3" spans="2:13" ht="23" x14ac:dyDescent="0.5">
      <c r="B3" s="8"/>
      <c r="C3" s="254" t="s">
        <v>4</v>
      </c>
      <c r="D3" s="254"/>
      <c r="E3" s="254"/>
      <c r="F3" s="254"/>
      <c r="G3" s="254"/>
      <c r="H3" s="254"/>
      <c r="I3" s="254"/>
      <c r="J3" s="254"/>
      <c r="K3" s="254"/>
      <c r="M3" s="10"/>
    </row>
    <row r="4" spans="2:13" ht="23" x14ac:dyDescent="0.5">
      <c r="B4" s="8"/>
      <c r="C4" s="9"/>
      <c r="D4" s="9"/>
      <c r="E4" s="9"/>
      <c r="F4" s="9"/>
      <c r="G4" s="9"/>
      <c r="H4" s="9"/>
      <c r="I4" s="9"/>
      <c r="M4" s="10"/>
    </row>
    <row r="5" spans="2:13" ht="23" x14ac:dyDescent="0.3">
      <c r="B5" s="8"/>
      <c r="C5" s="255" t="s">
        <v>5</v>
      </c>
      <c r="D5" s="255"/>
      <c r="E5" s="255"/>
      <c r="F5" s="255"/>
      <c r="G5" s="255"/>
      <c r="H5" s="255"/>
      <c r="I5" s="255"/>
      <c r="M5" s="10"/>
    </row>
    <row r="6" spans="2:13" ht="23" x14ac:dyDescent="0.5">
      <c r="B6" s="8"/>
      <c r="C6" s="254" t="s">
        <v>6</v>
      </c>
      <c r="D6" s="254"/>
      <c r="E6" s="254"/>
      <c r="F6" s="254"/>
      <c r="G6" s="254"/>
      <c r="H6" s="254"/>
      <c r="I6" s="254"/>
      <c r="M6" s="10"/>
    </row>
    <row r="7" spans="2:13" ht="15.5" x14ac:dyDescent="0.35">
      <c r="B7" s="8"/>
      <c r="C7" s="11"/>
      <c r="M7" s="10"/>
    </row>
    <row r="8" spans="2:13" ht="30" customHeight="1" x14ac:dyDescent="0.4">
      <c r="B8" s="265" t="s">
        <v>178</v>
      </c>
      <c r="C8" s="266"/>
      <c r="D8" s="266"/>
      <c r="E8" s="266"/>
      <c r="F8" s="266"/>
      <c r="G8" s="266"/>
      <c r="H8" s="266"/>
      <c r="I8" s="266"/>
      <c r="J8" s="266"/>
      <c r="K8" s="266"/>
      <c r="L8" s="266"/>
      <c r="M8" s="267"/>
    </row>
    <row r="9" spans="2:13" ht="93" customHeight="1" x14ac:dyDescent="0.3">
      <c r="B9" s="262" t="s">
        <v>325</v>
      </c>
      <c r="C9" s="263"/>
      <c r="D9" s="263"/>
      <c r="E9" s="263"/>
      <c r="F9" s="263"/>
      <c r="G9" s="263"/>
      <c r="H9" s="263"/>
      <c r="I9" s="263"/>
      <c r="J9" s="263"/>
      <c r="K9" s="263"/>
      <c r="L9" s="263"/>
      <c r="M9" s="264"/>
    </row>
    <row r="10" spans="2:13" ht="100.9" customHeight="1" x14ac:dyDescent="0.3">
      <c r="B10" s="256" t="s">
        <v>326</v>
      </c>
      <c r="C10" s="257"/>
      <c r="D10" s="257"/>
      <c r="E10" s="257"/>
      <c r="F10" s="257"/>
      <c r="G10" s="257"/>
      <c r="H10" s="257"/>
      <c r="I10" s="257"/>
      <c r="J10" s="257"/>
      <c r="K10" s="257"/>
      <c r="L10" s="257"/>
      <c r="M10" s="258"/>
    </row>
    <row r="11" spans="2:13" ht="46.9" customHeight="1" x14ac:dyDescent="0.3">
      <c r="B11" s="256" t="s">
        <v>327</v>
      </c>
      <c r="C11" s="257"/>
      <c r="D11" s="257"/>
      <c r="E11" s="257"/>
      <c r="F11" s="257"/>
      <c r="G11" s="257"/>
      <c r="H11" s="257"/>
      <c r="I11" s="257"/>
      <c r="J11" s="257"/>
      <c r="K11" s="257"/>
      <c r="L11" s="257"/>
      <c r="M11" s="258"/>
    </row>
    <row r="12" spans="2:13" ht="189" customHeight="1" x14ac:dyDescent="0.3">
      <c r="B12" s="268" t="s">
        <v>328</v>
      </c>
      <c r="C12" s="271"/>
      <c r="D12" s="271"/>
      <c r="E12" s="271"/>
      <c r="F12" s="271"/>
      <c r="G12" s="271"/>
      <c r="H12" s="271"/>
      <c r="I12" s="271"/>
      <c r="J12" s="271"/>
      <c r="K12" s="271"/>
      <c r="L12" s="271"/>
      <c r="M12" s="272"/>
    </row>
    <row r="13" spans="2:13" ht="27.65" customHeight="1" x14ac:dyDescent="0.3">
      <c r="B13" s="268" t="s">
        <v>113</v>
      </c>
      <c r="C13" s="269"/>
      <c r="D13" s="269"/>
      <c r="E13" s="269"/>
      <c r="F13" s="269"/>
      <c r="G13" s="269"/>
      <c r="H13" s="269"/>
      <c r="I13" s="269"/>
      <c r="J13" s="269"/>
      <c r="K13" s="269"/>
      <c r="L13" s="269"/>
      <c r="M13" s="270"/>
    </row>
    <row r="14" spans="2:13" ht="21.65" customHeight="1" x14ac:dyDescent="0.3">
      <c r="B14" s="268" t="s">
        <v>114</v>
      </c>
      <c r="C14" s="269"/>
      <c r="D14" s="269"/>
      <c r="E14" s="269"/>
      <c r="F14" s="269"/>
      <c r="G14" s="269"/>
      <c r="H14" s="269"/>
      <c r="I14" s="269"/>
      <c r="J14" s="269"/>
      <c r="K14" s="269"/>
      <c r="L14" s="269"/>
      <c r="M14" s="270"/>
    </row>
    <row r="15" spans="2:13" ht="22.15" customHeight="1" thickBot="1" x14ac:dyDescent="0.35">
      <c r="B15" s="268" t="s">
        <v>115</v>
      </c>
      <c r="C15" s="269"/>
      <c r="D15" s="269"/>
      <c r="E15" s="269"/>
      <c r="F15" s="269"/>
      <c r="G15" s="269"/>
      <c r="H15" s="269"/>
      <c r="I15" s="269"/>
      <c r="J15" s="269"/>
      <c r="K15" s="269"/>
      <c r="L15" s="269"/>
      <c r="M15" s="270"/>
    </row>
    <row r="16" spans="2:13" ht="28.9" customHeight="1" thickBot="1" x14ac:dyDescent="0.35">
      <c r="B16" s="259" t="s">
        <v>116</v>
      </c>
      <c r="C16" s="260"/>
      <c r="D16" s="260"/>
      <c r="E16" s="260"/>
      <c r="F16" s="260"/>
      <c r="G16" s="260"/>
      <c r="H16" s="260"/>
      <c r="I16" s="260"/>
      <c r="J16" s="260"/>
      <c r="K16" s="260"/>
      <c r="L16" s="260"/>
      <c r="M16" s="261"/>
    </row>
  </sheetData>
  <sheetProtection algorithmName="SHA-512" hashValue="NLQuuEYMy/VRHaW+wtxRLJu5fc9uai5olQcaH1T0/mdAnP023DNrJR4sZ0CNMF2uFGQXk8IgdwPLzhynWGVXpQ==" saltValue="bFQo/EbhnvWpFG2Tj2Dvsg==" spinCount="100000" sheet="1" formatCells="0" formatColumns="0" formatRows="0"/>
  <mergeCells count="12">
    <mergeCell ref="C3:K3"/>
    <mergeCell ref="C5:I5"/>
    <mergeCell ref="C6:I6"/>
    <mergeCell ref="B10:M10"/>
    <mergeCell ref="B16:M16"/>
    <mergeCell ref="B9:M9"/>
    <mergeCell ref="B8:M8"/>
    <mergeCell ref="B13:M13"/>
    <mergeCell ref="B14:M14"/>
    <mergeCell ref="B15:M15"/>
    <mergeCell ref="B12:M12"/>
    <mergeCell ref="B11:M11"/>
  </mergeCells>
  <pageMargins left="0.7" right="0.7" top="0.75" bottom="0.75" header="0.3" footer="0.3"/>
  <pageSetup paperSize="9" scale="6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10"/>
  <dimension ref="A1:O50"/>
  <sheetViews>
    <sheetView rightToLeft="1" zoomScaleNormal="100" workbookViewId="0">
      <pane ySplit="5" topLeftCell="A6" activePane="bottomLeft" state="frozen"/>
      <selection pane="bottomLeft"/>
    </sheetView>
  </sheetViews>
  <sheetFormatPr defaultColWidth="9" defaultRowHeight="15.5" x14ac:dyDescent="0.35"/>
  <cols>
    <col min="1" max="1" width="40.83203125" style="41" customWidth="1"/>
    <col min="2" max="2" width="10.33203125" style="58" customWidth="1"/>
    <col min="3" max="3" width="12.33203125" style="58" customWidth="1"/>
    <col min="4" max="4" width="12" style="58" customWidth="1"/>
    <col min="5" max="5" width="1.58203125" style="41" customWidth="1"/>
    <col min="6" max="6" width="13.08203125" style="41" customWidth="1"/>
    <col min="7" max="7" width="9.08203125" style="41" bestFit="1" customWidth="1"/>
    <col min="8" max="8" width="12.33203125" style="41" customWidth="1"/>
    <col min="9" max="9" width="23.58203125" style="42" customWidth="1"/>
    <col min="10" max="10" width="1.08203125" style="41" customWidth="1"/>
    <col min="11" max="11" width="13.83203125" style="41" customWidth="1"/>
    <col min="12" max="12" width="10.08203125" style="43" customWidth="1"/>
    <col min="13" max="13" width="9.08203125" style="41" bestFit="1" customWidth="1"/>
    <col min="14" max="14" width="9" style="41"/>
    <col min="15" max="15" width="26.5" style="41" customWidth="1"/>
    <col min="16" max="16384" width="9" style="41"/>
  </cols>
  <sheetData>
    <row r="1" spans="1:15" ht="18.5" thickBot="1" x14ac:dyDescent="0.4">
      <c r="A1" s="253">
        <f>'שאלון-חובה'!D6</f>
        <v>0</v>
      </c>
    </row>
    <row r="2" spans="1:15" ht="18.5" thickBot="1" x14ac:dyDescent="0.45">
      <c r="A2" s="279" t="s">
        <v>286</v>
      </c>
      <c r="B2" s="279"/>
      <c r="C2" s="279"/>
      <c r="D2" s="279"/>
      <c r="F2" s="46" t="s">
        <v>22</v>
      </c>
      <c r="H2" s="45"/>
      <c r="I2" s="47"/>
      <c r="J2" s="45"/>
      <c r="K2" s="45"/>
      <c r="L2" s="48"/>
      <c r="M2" s="45"/>
      <c r="N2" s="45"/>
      <c r="O2" s="45"/>
    </row>
    <row r="3" spans="1:15" ht="4.9000000000000004" customHeight="1" x14ac:dyDescent="0.35">
      <c r="A3" s="45"/>
      <c r="B3" s="93"/>
      <c r="C3" s="93"/>
      <c r="I3" s="49"/>
      <c r="J3" s="45"/>
      <c r="O3" s="50"/>
    </row>
    <row r="4" spans="1:15" ht="18" x14ac:dyDescent="0.35">
      <c r="A4" s="283" t="s">
        <v>72</v>
      </c>
      <c r="B4" s="284"/>
      <c r="C4" s="284"/>
      <c r="D4" s="285"/>
      <c r="E4" s="115"/>
      <c r="F4" s="276" t="s">
        <v>10</v>
      </c>
      <c r="G4" s="277"/>
      <c r="H4" s="277"/>
      <c r="I4" s="278"/>
      <c r="J4" s="116"/>
      <c r="K4" s="283" t="s">
        <v>188</v>
      </c>
      <c r="L4" s="284"/>
      <c r="M4" s="284"/>
      <c r="N4" s="284"/>
      <c r="O4" s="285"/>
    </row>
    <row r="5" spans="1:15" s="58" customFormat="1" ht="31" x14ac:dyDescent="0.3">
      <c r="A5" s="89" t="s">
        <v>0</v>
      </c>
      <c r="B5" s="90" t="s">
        <v>23</v>
      </c>
      <c r="C5" s="90" t="s">
        <v>2</v>
      </c>
      <c r="D5" s="90" t="s">
        <v>3</v>
      </c>
      <c r="F5" s="91" t="s">
        <v>46</v>
      </c>
      <c r="G5" s="91" t="s">
        <v>11</v>
      </c>
      <c r="H5" s="92" t="s">
        <v>12</v>
      </c>
      <c r="I5" s="90" t="s">
        <v>13</v>
      </c>
      <c r="J5" s="93"/>
      <c r="K5" s="91" t="s">
        <v>24</v>
      </c>
      <c r="L5" s="91" t="s">
        <v>25</v>
      </c>
      <c r="M5" s="91" t="s">
        <v>15</v>
      </c>
      <c r="N5" s="90" t="s">
        <v>12</v>
      </c>
      <c r="O5" s="90" t="s">
        <v>26</v>
      </c>
    </row>
    <row r="6" spans="1:15" x14ac:dyDescent="0.35">
      <c r="A6" s="298" t="s">
        <v>287</v>
      </c>
      <c r="B6" s="299"/>
      <c r="C6" s="299"/>
      <c r="D6" s="300"/>
      <c r="F6" s="292" t="str">
        <f>A6</f>
        <v>סלון</v>
      </c>
      <c r="G6" s="293"/>
      <c r="H6" s="293"/>
      <c r="I6" s="294"/>
      <c r="J6" s="45"/>
      <c r="K6" s="289" t="str">
        <f>A6</f>
        <v>סלון</v>
      </c>
      <c r="L6" s="290"/>
      <c r="M6" s="290"/>
      <c r="N6" s="290"/>
      <c r="O6" s="291"/>
    </row>
    <row r="7" spans="1:15" x14ac:dyDescent="0.35">
      <c r="A7" s="52" t="s">
        <v>288</v>
      </c>
      <c r="B7" s="94">
        <v>1</v>
      </c>
      <c r="C7" s="94">
        <v>1500</v>
      </c>
      <c r="D7" s="94">
        <f t="shared" ref="D7:D41" si="0">B7*C7</f>
        <v>1500</v>
      </c>
      <c r="F7" s="118"/>
      <c r="G7" s="147">
        <f t="shared" ref="G7:G41" si="1">F7*C7</f>
        <v>0</v>
      </c>
      <c r="H7" s="117" t="str">
        <f t="shared" ref="H7:H41" si="2">IF(G7=0,"",IF(OR(G7-$D7&gt;0,G7-$D7&lt;0), (G7-$D7)/$D7, ""))</f>
        <v/>
      </c>
      <c r="I7" s="118" t="str">
        <f t="shared" ref="I7:I41" si="3">IF(F7&gt;B7,"נא להסביר חריגה כאן","")</f>
        <v/>
      </c>
      <c r="J7" s="45"/>
      <c r="K7" s="99"/>
      <c r="L7" s="99" t="str">
        <f t="shared" ref="L7:L41" si="4">IF(ISBLANK(K7), "", IF(K7="מאשר", F7, "למלא כמות"))</f>
        <v/>
      </c>
      <c r="M7" s="102" t="str">
        <f t="shared" ref="M7:M41" si="5">IFERROR(L7*C7,"")</f>
        <v/>
      </c>
      <c r="N7" s="103" t="str">
        <f t="shared" ref="N7:N41" si="6">IFERROR(IF(M7=0,"",IF(OR(M7-$D7&gt;0,M7-$D7&lt;0), (M7-$D7)/$D7, "")),"")</f>
        <v/>
      </c>
      <c r="O7" s="105"/>
    </row>
    <row r="8" spans="1:15" x14ac:dyDescent="0.35">
      <c r="A8" s="52" t="s">
        <v>289</v>
      </c>
      <c r="B8" s="94">
        <v>1</v>
      </c>
      <c r="C8" s="94">
        <v>600</v>
      </c>
      <c r="D8" s="94">
        <f t="shared" si="0"/>
        <v>600</v>
      </c>
      <c r="F8" s="118"/>
      <c r="G8" s="147">
        <f t="shared" si="1"/>
        <v>0</v>
      </c>
      <c r="H8" s="117" t="str">
        <f t="shared" si="2"/>
        <v/>
      </c>
      <c r="I8" s="118" t="str">
        <f t="shared" si="3"/>
        <v/>
      </c>
      <c r="J8" s="45"/>
      <c r="K8" s="99"/>
      <c r="L8" s="99" t="str">
        <f t="shared" si="4"/>
        <v/>
      </c>
      <c r="M8" s="102" t="str">
        <f t="shared" si="5"/>
        <v/>
      </c>
      <c r="N8" s="103" t="str">
        <f t="shared" si="6"/>
        <v/>
      </c>
      <c r="O8" s="105"/>
    </row>
    <row r="9" spans="1:15" x14ac:dyDescent="0.35">
      <c r="A9" s="52" t="s">
        <v>290</v>
      </c>
      <c r="B9" s="94">
        <v>1</v>
      </c>
      <c r="C9" s="94">
        <v>800</v>
      </c>
      <c r="D9" s="94">
        <f t="shared" si="0"/>
        <v>800</v>
      </c>
      <c r="F9" s="118"/>
      <c r="G9" s="147">
        <f t="shared" si="1"/>
        <v>0</v>
      </c>
      <c r="H9" s="117" t="str">
        <f t="shared" si="2"/>
        <v/>
      </c>
      <c r="I9" s="118" t="str">
        <f t="shared" si="3"/>
        <v/>
      </c>
      <c r="J9" s="45"/>
      <c r="K9" s="99"/>
      <c r="L9" s="99" t="str">
        <f t="shared" si="4"/>
        <v/>
      </c>
      <c r="M9" s="102" t="str">
        <f t="shared" si="5"/>
        <v/>
      </c>
      <c r="N9" s="103" t="str">
        <f t="shared" si="6"/>
        <v/>
      </c>
      <c r="O9" s="105"/>
    </row>
    <row r="10" spans="1:15" x14ac:dyDescent="0.35">
      <c r="A10" s="52" t="s">
        <v>291</v>
      </c>
      <c r="B10" s="94">
        <v>1</v>
      </c>
      <c r="C10" s="94">
        <v>1800</v>
      </c>
      <c r="D10" s="94">
        <f t="shared" si="0"/>
        <v>1800</v>
      </c>
      <c r="F10" s="118"/>
      <c r="G10" s="147">
        <f t="shared" si="1"/>
        <v>0</v>
      </c>
      <c r="H10" s="117" t="str">
        <f t="shared" si="2"/>
        <v/>
      </c>
      <c r="I10" s="118" t="str">
        <f t="shared" si="3"/>
        <v/>
      </c>
      <c r="J10" s="45"/>
      <c r="K10" s="99"/>
      <c r="L10" s="99" t="str">
        <f t="shared" si="4"/>
        <v/>
      </c>
      <c r="M10" s="102" t="str">
        <f t="shared" si="5"/>
        <v/>
      </c>
      <c r="N10" s="103" t="str">
        <f t="shared" si="6"/>
        <v/>
      </c>
      <c r="O10" s="105"/>
    </row>
    <row r="11" spans="1:15" x14ac:dyDescent="0.35">
      <c r="A11" s="52" t="s">
        <v>292</v>
      </c>
      <c r="B11" s="94">
        <v>1</v>
      </c>
      <c r="C11" s="94">
        <v>300</v>
      </c>
      <c r="D11" s="94">
        <f t="shared" si="0"/>
        <v>300</v>
      </c>
      <c r="F11" s="118"/>
      <c r="G11" s="147">
        <f t="shared" si="1"/>
        <v>0</v>
      </c>
      <c r="H11" s="117" t="str">
        <f t="shared" si="2"/>
        <v/>
      </c>
      <c r="I11" s="118" t="str">
        <f t="shared" si="3"/>
        <v/>
      </c>
      <c r="J11" s="45"/>
      <c r="K11" s="99"/>
      <c r="L11" s="99" t="str">
        <f t="shared" si="4"/>
        <v/>
      </c>
      <c r="M11" s="102" t="str">
        <f t="shared" si="5"/>
        <v/>
      </c>
      <c r="N11" s="103" t="str">
        <f t="shared" si="6"/>
        <v/>
      </c>
      <c r="O11" s="105"/>
    </row>
    <row r="12" spans="1:15" x14ac:dyDescent="0.35">
      <c r="A12" s="52" t="s">
        <v>293</v>
      </c>
      <c r="B12" s="94">
        <v>1</v>
      </c>
      <c r="C12" s="94">
        <v>600</v>
      </c>
      <c r="D12" s="94">
        <f t="shared" si="0"/>
        <v>600</v>
      </c>
      <c r="F12" s="118"/>
      <c r="G12" s="147">
        <f t="shared" si="1"/>
        <v>0</v>
      </c>
      <c r="H12" s="117" t="str">
        <f t="shared" si="2"/>
        <v/>
      </c>
      <c r="I12" s="118" t="str">
        <f t="shared" si="3"/>
        <v/>
      </c>
      <c r="J12" s="45"/>
      <c r="K12" s="99"/>
      <c r="L12" s="99" t="str">
        <f t="shared" si="4"/>
        <v/>
      </c>
      <c r="M12" s="102" t="str">
        <f t="shared" si="5"/>
        <v/>
      </c>
      <c r="N12" s="103" t="str">
        <f t="shared" si="6"/>
        <v/>
      </c>
      <c r="O12" s="105"/>
    </row>
    <row r="13" spans="1:15" x14ac:dyDescent="0.35">
      <c r="A13" s="52" t="s">
        <v>294</v>
      </c>
      <c r="B13" s="94">
        <v>1</v>
      </c>
      <c r="C13" s="94">
        <v>500</v>
      </c>
      <c r="D13" s="94">
        <f t="shared" si="0"/>
        <v>500</v>
      </c>
      <c r="F13" s="118"/>
      <c r="G13" s="147">
        <f t="shared" si="1"/>
        <v>0</v>
      </c>
      <c r="H13" s="117" t="str">
        <f t="shared" si="2"/>
        <v/>
      </c>
      <c r="I13" s="118" t="str">
        <f t="shared" si="3"/>
        <v/>
      </c>
      <c r="J13" s="45"/>
      <c r="K13" s="99"/>
      <c r="L13" s="99" t="str">
        <f t="shared" si="4"/>
        <v/>
      </c>
      <c r="M13" s="102" t="str">
        <f t="shared" si="5"/>
        <v/>
      </c>
      <c r="N13" s="103" t="str">
        <f t="shared" si="6"/>
        <v/>
      </c>
      <c r="O13" s="105"/>
    </row>
    <row r="14" spans="1:15" x14ac:dyDescent="0.35">
      <c r="A14" s="286" t="s">
        <v>317</v>
      </c>
      <c r="B14" s="287"/>
      <c r="C14" s="287"/>
      <c r="D14" s="288"/>
      <c r="E14" s="57"/>
      <c r="F14" s="119"/>
      <c r="G14" s="148">
        <f>SUM(G7:G13)</f>
        <v>0</v>
      </c>
      <c r="H14" s="108"/>
      <c r="I14" s="109"/>
      <c r="J14" s="45"/>
      <c r="K14" s="110"/>
      <c r="L14" s="100"/>
      <c r="M14" s="127">
        <f>SUM(M7:M13)</f>
        <v>0</v>
      </c>
      <c r="N14" s="108"/>
      <c r="O14" s="109"/>
    </row>
    <row r="15" spans="1:15" x14ac:dyDescent="0.35">
      <c r="A15" s="298" t="s">
        <v>295</v>
      </c>
      <c r="B15" s="299"/>
      <c r="C15" s="299"/>
      <c r="D15" s="300"/>
      <c r="F15" s="304" t="str">
        <f>A15</f>
        <v>חדר שינה</v>
      </c>
      <c r="G15" s="305"/>
      <c r="H15" s="305"/>
      <c r="I15" s="306"/>
      <c r="J15" s="45"/>
      <c r="K15" s="289" t="str">
        <f>A15</f>
        <v>חדר שינה</v>
      </c>
      <c r="L15" s="290"/>
      <c r="M15" s="290"/>
      <c r="N15" s="290"/>
      <c r="O15" s="291"/>
    </row>
    <row r="16" spans="1:15" x14ac:dyDescent="0.35">
      <c r="A16" s="52" t="s">
        <v>296</v>
      </c>
      <c r="B16" s="94">
        <v>1</v>
      </c>
      <c r="C16" s="94">
        <v>2000</v>
      </c>
      <c r="D16" s="94">
        <f t="shared" si="0"/>
        <v>2000</v>
      </c>
      <c r="F16" s="118"/>
      <c r="G16" s="147">
        <f t="shared" si="1"/>
        <v>0</v>
      </c>
      <c r="H16" s="117" t="str">
        <f t="shared" si="2"/>
        <v/>
      </c>
      <c r="I16" s="118" t="str">
        <f t="shared" si="3"/>
        <v/>
      </c>
      <c r="J16" s="45"/>
      <c r="K16" s="99"/>
      <c r="L16" s="99" t="str">
        <f t="shared" si="4"/>
        <v/>
      </c>
      <c r="M16" s="102" t="str">
        <f t="shared" si="5"/>
        <v/>
      </c>
      <c r="N16" s="103" t="str">
        <f t="shared" si="6"/>
        <v/>
      </c>
      <c r="O16" s="105"/>
    </row>
    <row r="17" spans="1:15" x14ac:dyDescent="0.35">
      <c r="A17" s="52" t="s">
        <v>297</v>
      </c>
      <c r="B17" s="94">
        <v>1</v>
      </c>
      <c r="C17" s="94">
        <v>2500</v>
      </c>
      <c r="D17" s="94">
        <f t="shared" si="0"/>
        <v>2500</v>
      </c>
      <c r="F17" s="118"/>
      <c r="G17" s="147">
        <f t="shared" si="1"/>
        <v>0</v>
      </c>
      <c r="H17" s="117" t="str">
        <f t="shared" si="2"/>
        <v/>
      </c>
      <c r="I17" s="118" t="str">
        <f t="shared" si="3"/>
        <v/>
      </c>
      <c r="J17" s="45"/>
      <c r="K17" s="99"/>
      <c r="L17" s="99" t="str">
        <f t="shared" si="4"/>
        <v/>
      </c>
      <c r="M17" s="102" t="str">
        <f t="shared" si="5"/>
        <v/>
      </c>
      <c r="N17" s="103" t="str">
        <f t="shared" si="6"/>
        <v/>
      </c>
      <c r="O17" s="105"/>
    </row>
    <row r="18" spans="1:15" x14ac:dyDescent="0.35">
      <c r="A18" s="52" t="s">
        <v>298</v>
      </c>
      <c r="B18" s="94">
        <v>1</v>
      </c>
      <c r="C18" s="94">
        <v>400</v>
      </c>
      <c r="D18" s="94">
        <f t="shared" si="0"/>
        <v>400</v>
      </c>
      <c r="F18" s="118"/>
      <c r="G18" s="147">
        <f t="shared" si="1"/>
        <v>0</v>
      </c>
      <c r="H18" s="117" t="str">
        <f t="shared" si="2"/>
        <v/>
      </c>
      <c r="I18" s="118" t="str">
        <f t="shared" si="3"/>
        <v/>
      </c>
      <c r="J18" s="45"/>
      <c r="K18" s="99"/>
      <c r="L18" s="99" t="str">
        <f t="shared" si="4"/>
        <v/>
      </c>
      <c r="M18" s="102" t="str">
        <f t="shared" si="5"/>
        <v/>
      </c>
      <c r="N18" s="103" t="str">
        <f t="shared" si="6"/>
        <v/>
      </c>
      <c r="O18" s="105"/>
    </row>
    <row r="19" spans="1:15" x14ac:dyDescent="0.35">
      <c r="A19" s="52" t="s">
        <v>299</v>
      </c>
      <c r="B19" s="94">
        <v>1</v>
      </c>
      <c r="C19" s="94">
        <v>1000</v>
      </c>
      <c r="D19" s="94">
        <f t="shared" si="0"/>
        <v>1000</v>
      </c>
      <c r="F19" s="118"/>
      <c r="G19" s="147">
        <f t="shared" si="1"/>
        <v>0</v>
      </c>
      <c r="H19" s="117" t="str">
        <f t="shared" si="2"/>
        <v/>
      </c>
      <c r="I19" s="118" t="str">
        <f t="shared" si="3"/>
        <v/>
      </c>
      <c r="J19" s="45"/>
      <c r="K19" s="99"/>
      <c r="L19" s="99" t="str">
        <f t="shared" si="4"/>
        <v/>
      </c>
      <c r="M19" s="102" t="str">
        <f t="shared" si="5"/>
        <v/>
      </c>
      <c r="N19" s="103" t="str">
        <f t="shared" si="6"/>
        <v/>
      </c>
      <c r="O19" s="105"/>
    </row>
    <row r="20" spans="1:15" x14ac:dyDescent="0.35">
      <c r="A20" s="52" t="s">
        <v>290</v>
      </c>
      <c r="B20" s="94">
        <v>1</v>
      </c>
      <c r="C20" s="94">
        <v>800</v>
      </c>
      <c r="D20" s="94">
        <f t="shared" si="0"/>
        <v>800</v>
      </c>
      <c r="F20" s="118"/>
      <c r="G20" s="147">
        <f t="shared" si="1"/>
        <v>0</v>
      </c>
      <c r="H20" s="117" t="str">
        <f t="shared" si="2"/>
        <v/>
      </c>
      <c r="I20" s="118" t="str">
        <f t="shared" si="3"/>
        <v/>
      </c>
      <c r="J20" s="45"/>
      <c r="K20" s="99"/>
      <c r="L20" s="99" t="str">
        <f t="shared" si="4"/>
        <v/>
      </c>
      <c r="M20" s="102" t="str">
        <f t="shared" si="5"/>
        <v/>
      </c>
      <c r="N20" s="103" t="str">
        <f t="shared" si="6"/>
        <v/>
      </c>
      <c r="O20" s="105"/>
    </row>
    <row r="21" spans="1:15" x14ac:dyDescent="0.35">
      <c r="A21" s="286" t="s">
        <v>324</v>
      </c>
      <c r="B21" s="287"/>
      <c r="C21" s="287"/>
      <c r="D21" s="288"/>
      <c r="E21" s="57"/>
      <c r="F21" s="119"/>
      <c r="G21" s="148">
        <f>SUM(G16:G20)</f>
        <v>0</v>
      </c>
      <c r="H21" s="108"/>
      <c r="I21" s="109"/>
      <c r="J21" s="45"/>
      <c r="K21" s="110"/>
      <c r="L21" s="100"/>
      <c r="M21" s="127">
        <f>SUM(M16:M20)</f>
        <v>0</v>
      </c>
      <c r="N21" s="108"/>
      <c r="O21" s="109"/>
    </row>
    <row r="22" spans="1:15" ht="15.75" customHeight="1" x14ac:dyDescent="0.35">
      <c r="A22" s="298" t="s">
        <v>300</v>
      </c>
      <c r="B22" s="299"/>
      <c r="C22" s="299"/>
      <c r="D22" s="300"/>
      <c r="F22" s="292" t="str">
        <f>A22</f>
        <v>חדר כביסה ורחצה</v>
      </c>
      <c r="G22" s="293"/>
      <c r="H22" s="293"/>
      <c r="I22" s="294"/>
      <c r="J22" s="45"/>
      <c r="K22" s="314" t="str">
        <f>A22</f>
        <v>חדר כביסה ורחצה</v>
      </c>
      <c r="L22" s="315"/>
      <c r="M22" s="315"/>
      <c r="N22" s="315"/>
      <c r="O22" s="316"/>
    </row>
    <row r="23" spans="1:15" x14ac:dyDescent="0.35">
      <c r="A23" s="52" t="s">
        <v>301</v>
      </c>
      <c r="B23" s="94">
        <v>1</v>
      </c>
      <c r="C23" s="94">
        <v>2000</v>
      </c>
      <c r="D23" s="94">
        <f t="shared" si="0"/>
        <v>2000</v>
      </c>
      <c r="F23" s="118"/>
      <c r="G23" s="147">
        <f t="shared" si="1"/>
        <v>0</v>
      </c>
      <c r="H23" s="117" t="str">
        <f t="shared" si="2"/>
        <v/>
      </c>
      <c r="I23" s="118" t="str">
        <f t="shared" si="3"/>
        <v/>
      </c>
      <c r="J23" s="45"/>
      <c r="K23" s="99"/>
      <c r="L23" s="99" t="str">
        <f t="shared" si="4"/>
        <v/>
      </c>
      <c r="M23" s="102" t="str">
        <f t="shared" si="5"/>
        <v/>
      </c>
      <c r="N23" s="103" t="str">
        <f t="shared" si="6"/>
        <v/>
      </c>
      <c r="O23" s="105"/>
    </row>
    <row r="24" spans="1:15" x14ac:dyDescent="0.35">
      <c r="A24" s="52" t="s">
        <v>302</v>
      </c>
      <c r="B24" s="94">
        <v>1</v>
      </c>
      <c r="C24" s="94">
        <v>2200</v>
      </c>
      <c r="D24" s="94">
        <f t="shared" si="0"/>
        <v>2200</v>
      </c>
      <c r="F24" s="118"/>
      <c r="G24" s="147">
        <f t="shared" si="1"/>
        <v>0</v>
      </c>
      <c r="H24" s="117" t="str">
        <f t="shared" si="2"/>
        <v/>
      </c>
      <c r="I24" s="118" t="str">
        <f t="shared" si="3"/>
        <v/>
      </c>
      <c r="J24" s="45"/>
      <c r="K24" s="99"/>
      <c r="L24" s="99" t="str">
        <f t="shared" si="4"/>
        <v/>
      </c>
      <c r="M24" s="102" t="str">
        <f t="shared" si="5"/>
        <v/>
      </c>
      <c r="N24" s="103" t="str">
        <f t="shared" si="6"/>
        <v/>
      </c>
      <c r="O24" s="105"/>
    </row>
    <row r="25" spans="1:15" x14ac:dyDescent="0.35">
      <c r="A25" s="52" t="s">
        <v>303</v>
      </c>
      <c r="B25" s="94">
        <v>1</v>
      </c>
      <c r="C25" s="94">
        <v>2000</v>
      </c>
      <c r="D25" s="94">
        <f t="shared" si="0"/>
        <v>2000</v>
      </c>
      <c r="F25" s="118"/>
      <c r="G25" s="147">
        <f t="shared" si="1"/>
        <v>0</v>
      </c>
      <c r="H25" s="117" t="str">
        <f t="shared" si="2"/>
        <v/>
      </c>
      <c r="I25" s="118" t="str">
        <f t="shared" si="3"/>
        <v/>
      </c>
      <c r="J25" s="45"/>
      <c r="K25" s="99"/>
      <c r="L25" s="99" t="str">
        <f t="shared" si="4"/>
        <v/>
      </c>
      <c r="M25" s="102" t="str">
        <f t="shared" si="5"/>
        <v/>
      </c>
      <c r="N25" s="103" t="str">
        <f t="shared" si="6"/>
        <v/>
      </c>
      <c r="O25" s="105"/>
    </row>
    <row r="26" spans="1:15" x14ac:dyDescent="0.35">
      <c r="A26" s="52" t="s">
        <v>304</v>
      </c>
      <c r="B26" s="94">
        <v>1</v>
      </c>
      <c r="C26" s="94">
        <v>700</v>
      </c>
      <c r="D26" s="94">
        <f t="shared" si="0"/>
        <v>700</v>
      </c>
      <c r="F26" s="118"/>
      <c r="G26" s="147">
        <f t="shared" si="1"/>
        <v>0</v>
      </c>
      <c r="H26" s="117" t="str">
        <f t="shared" si="2"/>
        <v/>
      </c>
      <c r="I26" s="118" t="str">
        <f t="shared" si="3"/>
        <v/>
      </c>
      <c r="J26" s="45"/>
      <c r="K26" s="99"/>
      <c r="L26" s="99" t="str">
        <f t="shared" si="4"/>
        <v/>
      </c>
      <c r="M26" s="102" t="str">
        <f t="shared" si="5"/>
        <v/>
      </c>
      <c r="N26" s="103" t="str">
        <f t="shared" si="6"/>
        <v/>
      </c>
      <c r="O26" s="105"/>
    </row>
    <row r="27" spans="1:15" x14ac:dyDescent="0.35">
      <c r="A27" s="52" t="s">
        <v>305</v>
      </c>
      <c r="B27" s="94">
        <v>1</v>
      </c>
      <c r="C27" s="94">
        <v>250</v>
      </c>
      <c r="D27" s="94">
        <f t="shared" si="0"/>
        <v>250</v>
      </c>
      <c r="F27" s="118"/>
      <c r="G27" s="147">
        <f t="shared" si="1"/>
        <v>0</v>
      </c>
      <c r="H27" s="117" t="str">
        <f t="shared" si="2"/>
        <v/>
      </c>
      <c r="I27" s="118" t="str">
        <f t="shared" si="3"/>
        <v/>
      </c>
      <c r="J27" s="45"/>
      <c r="K27" s="99"/>
      <c r="L27" s="99" t="str">
        <f t="shared" si="4"/>
        <v/>
      </c>
      <c r="M27" s="102" t="str">
        <f t="shared" si="5"/>
        <v/>
      </c>
      <c r="N27" s="103" t="str">
        <f t="shared" si="6"/>
        <v/>
      </c>
      <c r="O27" s="105"/>
    </row>
    <row r="28" spans="1:15" x14ac:dyDescent="0.35">
      <c r="A28" s="52" t="s">
        <v>306</v>
      </c>
      <c r="B28" s="94">
        <v>1</v>
      </c>
      <c r="C28" s="94">
        <v>400</v>
      </c>
      <c r="D28" s="94">
        <f t="shared" si="0"/>
        <v>400</v>
      </c>
      <c r="F28" s="118"/>
      <c r="G28" s="147">
        <f t="shared" si="1"/>
        <v>0</v>
      </c>
      <c r="H28" s="117" t="str">
        <f t="shared" si="2"/>
        <v/>
      </c>
      <c r="I28" s="118" t="str">
        <f t="shared" si="3"/>
        <v/>
      </c>
      <c r="J28" s="45"/>
      <c r="K28" s="99"/>
      <c r="L28" s="99" t="str">
        <f t="shared" si="4"/>
        <v/>
      </c>
      <c r="M28" s="102" t="str">
        <f t="shared" si="5"/>
        <v/>
      </c>
      <c r="N28" s="103" t="str">
        <f t="shared" si="6"/>
        <v/>
      </c>
      <c r="O28" s="105"/>
    </row>
    <row r="29" spans="1:15" x14ac:dyDescent="0.35">
      <c r="A29" s="52" t="s">
        <v>307</v>
      </c>
      <c r="B29" s="94">
        <v>1</v>
      </c>
      <c r="C29" s="94">
        <v>600</v>
      </c>
      <c r="D29" s="94">
        <f t="shared" si="0"/>
        <v>600</v>
      </c>
      <c r="F29" s="118"/>
      <c r="G29" s="147">
        <f t="shared" si="1"/>
        <v>0</v>
      </c>
      <c r="H29" s="117" t="str">
        <f t="shared" si="2"/>
        <v/>
      </c>
      <c r="I29" s="118" t="str">
        <f t="shared" si="3"/>
        <v/>
      </c>
      <c r="J29" s="45"/>
      <c r="K29" s="99"/>
      <c r="L29" s="99" t="str">
        <f t="shared" si="4"/>
        <v/>
      </c>
      <c r="M29" s="102" t="str">
        <f t="shared" si="5"/>
        <v/>
      </c>
      <c r="N29" s="103" t="str">
        <f t="shared" si="6"/>
        <v/>
      </c>
      <c r="O29" s="105"/>
    </row>
    <row r="30" spans="1:15" x14ac:dyDescent="0.35">
      <c r="A30" s="286" t="s">
        <v>318</v>
      </c>
      <c r="B30" s="287"/>
      <c r="C30" s="287"/>
      <c r="D30" s="288"/>
      <c r="E30" s="57"/>
      <c r="F30" s="119"/>
      <c r="G30" s="148">
        <f>SUM(G23:G29)</f>
        <v>0</v>
      </c>
      <c r="H30" s="108"/>
      <c r="I30" s="109"/>
      <c r="J30" s="45"/>
      <c r="K30" s="110"/>
      <c r="L30" s="100"/>
      <c r="M30" s="127">
        <f>SUM(M23:M29)</f>
        <v>0</v>
      </c>
      <c r="N30" s="108"/>
      <c r="O30" s="109"/>
    </row>
    <row r="31" spans="1:15" x14ac:dyDescent="0.35">
      <c r="A31" s="298" t="s">
        <v>308</v>
      </c>
      <c r="B31" s="299"/>
      <c r="C31" s="299"/>
      <c r="D31" s="300"/>
      <c r="F31" s="292" t="str">
        <f>A31</f>
        <v>מטבחון</v>
      </c>
      <c r="G31" s="293"/>
      <c r="H31" s="293"/>
      <c r="I31" s="294"/>
      <c r="J31" s="45"/>
      <c r="K31" s="289" t="str">
        <f>A31</f>
        <v>מטבחון</v>
      </c>
      <c r="L31" s="290"/>
      <c r="M31" s="290"/>
      <c r="N31" s="290"/>
      <c r="O31" s="291"/>
    </row>
    <row r="32" spans="1:15" x14ac:dyDescent="0.35">
      <c r="A32" s="52" t="s">
        <v>309</v>
      </c>
      <c r="B32" s="94">
        <v>1</v>
      </c>
      <c r="C32" s="94">
        <v>2000</v>
      </c>
      <c r="D32" s="94">
        <f t="shared" si="0"/>
        <v>2000</v>
      </c>
      <c r="F32" s="118"/>
      <c r="G32" s="147">
        <f t="shared" si="1"/>
        <v>0</v>
      </c>
      <c r="H32" s="117" t="str">
        <f t="shared" si="2"/>
        <v/>
      </c>
      <c r="I32" s="118" t="str">
        <f t="shared" si="3"/>
        <v/>
      </c>
      <c r="J32" s="45"/>
      <c r="K32" s="99"/>
      <c r="L32" s="99" t="str">
        <f t="shared" si="4"/>
        <v/>
      </c>
      <c r="M32" s="102" t="str">
        <f t="shared" si="5"/>
        <v/>
      </c>
      <c r="N32" s="103" t="str">
        <f t="shared" si="6"/>
        <v/>
      </c>
      <c r="O32" s="105"/>
    </row>
    <row r="33" spans="1:15" x14ac:dyDescent="0.35">
      <c r="A33" s="52" t="s">
        <v>310</v>
      </c>
      <c r="B33" s="94">
        <v>1</v>
      </c>
      <c r="C33" s="94">
        <v>500</v>
      </c>
      <c r="D33" s="94">
        <f t="shared" si="0"/>
        <v>500</v>
      </c>
      <c r="F33" s="118"/>
      <c r="G33" s="147">
        <f t="shared" si="1"/>
        <v>0</v>
      </c>
      <c r="H33" s="117" t="str">
        <f t="shared" si="2"/>
        <v/>
      </c>
      <c r="I33" s="118" t="str">
        <f t="shared" si="3"/>
        <v/>
      </c>
      <c r="J33" s="45"/>
      <c r="K33" s="99"/>
      <c r="L33" s="99" t="str">
        <f t="shared" si="4"/>
        <v/>
      </c>
      <c r="M33" s="102" t="str">
        <f t="shared" si="5"/>
        <v/>
      </c>
      <c r="N33" s="103" t="str">
        <f t="shared" si="6"/>
        <v/>
      </c>
      <c r="O33" s="105"/>
    </row>
    <row r="34" spans="1:15" x14ac:dyDescent="0.35">
      <c r="A34" s="52" t="s">
        <v>311</v>
      </c>
      <c r="B34" s="94">
        <v>1</v>
      </c>
      <c r="C34" s="94">
        <v>650</v>
      </c>
      <c r="D34" s="94">
        <f t="shared" si="0"/>
        <v>650</v>
      </c>
      <c r="F34" s="118"/>
      <c r="G34" s="147">
        <f t="shared" si="1"/>
        <v>0</v>
      </c>
      <c r="H34" s="117" t="str">
        <f t="shared" si="2"/>
        <v/>
      </c>
      <c r="I34" s="118" t="str">
        <f t="shared" si="3"/>
        <v/>
      </c>
      <c r="J34" s="45"/>
      <c r="K34" s="99"/>
      <c r="L34" s="99" t="str">
        <f t="shared" si="4"/>
        <v/>
      </c>
      <c r="M34" s="102" t="str">
        <f t="shared" si="5"/>
        <v/>
      </c>
      <c r="N34" s="103" t="str">
        <f t="shared" si="6"/>
        <v/>
      </c>
      <c r="O34" s="105"/>
    </row>
    <row r="35" spans="1:15" x14ac:dyDescent="0.35">
      <c r="A35" s="52" t="s">
        <v>312</v>
      </c>
      <c r="B35" s="94">
        <v>1</v>
      </c>
      <c r="C35" s="94">
        <v>500</v>
      </c>
      <c r="D35" s="94">
        <f t="shared" si="0"/>
        <v>500</v>
      </c>
      <c r="F35" s="118"/>
      <c r="G35" s="147">
        <f t="shared" si="1"/>
        <v>0</v>
      </c>
      <c r="H35" s="117" t="str">
        <f t="shared" si="2"/>
        <v/>
      </c>
      <c r="I35" s="118" t="str">
        <f t="shared" si="3"/>
        <v/>
      </c>
      <c r="J35" s="45"/>
      <c r="K35" s="99"/>
      <c r="L35" s="99" t="str">
        <f t="shared" si="4"/>
        <v/>
      </c>
      <c r="M35" s="102" t="str">
        <f t="shared" si="5"/>
        <v/>
      </c>
      <c r="N35" s="103" t="str">
        <f t="shared" si="6"/>
        <v/>
      </c>
      <c r="O35" s="105"/>
    </row>
    <row r="36" spans="1:15" x14ac:dyDescent="0.35">
      <c r="A36" s="52" t="s">
        <v>313</v>
      </c>
      <c r="B36" s="94">
        <v>1</v>
      </c>
      <c r="C36" s="94">
        <v>1200</v>
      </c>
      <c r="D36" s="94">
        <f t="shared" si="0"/>
        <v>1200</v>
      </c>
      <c r="F36" s="118"/>
      <c r="G36" s="147">
        <f t="shared" si="1"/>
        <v>0</v>
      </c>
      <c r="H36" s="117" t="str">
        <f t="shared" si="2"/>
        <v/>
      </c>
      <c r="I36" s="118" t="str">
        <f t="shared" si="3"/>
        <v/>
      </c>
      <c r="J36" s="45"/>
      <c r="K36" s="99"/>
      <c r="L36" s="99" t="str">
        <f t="shared" si="4"/>
        <v/>
      </c>
      <c r="M36" s="102" t="str">
        <f t="shared" si="5"/>
        <v/>
      </c>
      <c r="N36" s="103" t="str">
        <f t="shared" si="6"/>
        <v/>
      </c>
      <c r="O36" s="105"/>
    </row>
    <row r="37" spans="1:15" x14ac:dyDescent="0.35">
      <c r="A37" s="52" t="s">
        <v>261</v>
      </c>
      <c r="B37" s="94">
        <v>1</v>
      </c>
      <c r="C37" s="94">
        <v>1600</v>
      </c>
      <c r="D37" s="94">
        <f t="shared" si="0"/>
        <v>1600</v>
      </c>
      <c r="F37" s="118"/>
      <c r="G37" s="147">
        <f t="shared" si="1"/>
        <v>0</v>
      </c>
      <c r="H37" s="117" t="str">
        <f t="shared" si="2"/>
        <v/>
      </c>
      <c r="I37" s="118" t="str">
        <f t="shared" si="3"/>
        <v/>
      </c>
      <c r="J37" s="45"/>
      <c r="K37" s="99"/>
      <c r="L37" s="99" t="str">
        <f t="shared" si="4"/>
        <v/>
      </c>
      <c r="M37" s="102" t="str">
        <f t="shared" si="5"/>
        <v/>
      </c>
      <c r="N37" s="103" t="str">
        <f t="shared" si="6"/>
        <v/>
      </c>
      <c r="O37" s="105"/>
    </row>
    <row r="38" spans="1:15" x14ac:dyDescent="0.35">
      <c r="A38" s="52" t="s">
        <v>314</v>
      </c>
      <c r="B38" s="94">
        <v>1</v>
      </c>
      <c r="C38" s="94">
        <v>1500</v>
      </c>
      <c r="D38" s="94">
        <f t="shared" si="0"/>
        <v>1500</v>
      </c>
      <c r="F38" s="118"/>
      <c r="G38" s="147">
        <f t="shared" si="1"/>
        <v>0</v>
      </c>
      <c r="H38" s="117" t="str">
        <f t="shared" si="2"/>
        <v/>
      </c>
      <c r="I38" s="118" t="str">
        <f t="shared" si="3"/>
        <v/>
      </c>
      <c r="J38" s="45"/>
      <c r="K38" s="99"/>
      <c r="L38" s="99" t="str">
        <f t="shared" si="4"/>
        <v/>
      </c>
      <c r="M38" s="102" t="str">
        <f t="shared" si="5"/>
        <v/>
      </c>
      <c r="N38" s="103" t="str">
        <f t="shared" si="6"/>
        <v/>
      </c>
      <c r="O38" s="105"/>
    </row>
    <row r="39" spans="1:15" x14ac:dyDescent="0.35">
      <c r="A39" s="52" t="s">
        <v>265</v>
      </c>
      <c r="B39" s="94">
        <v>1</v>
      </c>
      <c r="C39" s="94">
        <v>200</v>
      </c>
      <c r="D39" s="94">
        <f t="shared" si="0"/>
        <v>200</v>
      </c>
      <c r="F39" s="118"/>
      <c r="G39" s="147">
        <f t="shared" si="1"/>
        <v>0</v>
      </c>
      <c r="H39" s="117" t="str">
        <f t="shared" si="2"/>
        <v/>
      </c>
      <c r="I39" s="118" t="str">
        <f t="shared" si="3"/>
        <v/>
      </c>
      <c r="J39" s="45"/>
      <c r="K39" s="99"/>
      <c r="L39" s="99" t="str">
        <f t="shared" si="4"/>
        <v/>
      </c>
      <c r="M39" s="102" t="str">
        <f t="shared" si="5"/>
        <v/>
      </c>
      <c r="N39" s="103" t="str">
        <f t="shared" si="6"/>
        <v/>
      </c>
      <c r="O39" s="105"/>
    </row>
    <row r="40" spans="1:15" x14ac:dyDescent="0.35">
      <c r="A40" s="52" t="s">
        <v>315</v>
      </c>
      <c r="B40" s="94">
        <v>1</v>
      </c>
      <c r="C40" s="94">
        <v>1500</v>
      </c>
      <c r="D40" s="94">
        <f t="shared" si="0"/>
        <v>1500</v>
      </c>
      <c r="F40" s="118"/>
      <c r="G40" s="147">
        <f t="shared" si="1"/>
        <v>0</v>
      </c>
      <c r="H40" s="117" t="str">
        <f t="shared" si="2"/>
        <v/>
      </c>
      <c r="I40" s="118" t="str">
        <f t="shared" si="3"/>
        <v/>
      </c>
      <c r="J40" s="45"/>
      <c r="K40" s="99"/>
      <c r="L40" s="99" t="str">
        <f t="shared" si="4"/>
        <v/>
      </c>
      <c r="M40" s="102" t="str">
        <f t="shared" si="5"/>
        <v/>
      </c>
      <c r="N40" s="103" t="str">
        <f t="shared" si="6"/>
        <v/>
      </c>
      <c r="O40" s="105"/>
    </row>
    <row r="41" spans="1:15" x14ac:dyDescent="0.35">
      <c r="A41" s="52" t="s">
        <v>316</v>
      </c>
      <c r="B41" s="94">
        <v>1</v>
      </c>
      <c r="C41" s="94">
        <v>3000</v>
      </c>
      <c r="D41" s="94">
        <f t="shared" si="0"/>
        <v>3000</v>
      </c>
      <c r="F41" s="118"/>
      <c r="G41" s="147">
        <f t="shared" si="1"/>
        <v>0</v>
      </c>
      <c r="H41" s="117" t="str">
        <f t="shared" si="2"/>
        <v/>
      </c>
      <c r="I41" s="118" t="str">
        <f t="shared" si="3"/>
        <v/>
      </c>
      <c r="J41" s="45"/>
      <c r="K41" s="99"/>
      <c r="L41" s="99" t="str">
        <f t="shared" si="4"/>
        <v/>
      </c>
      <c r="M41" s="102" t="str">
        <f t="shared" si="5"/>
        <v/>
      </c>
      <c r="N41" s="103" t="str">
        <f t="shared" si="6"/>
        <v/>
      </c>
      <c r="O41" s="105"/>
    </row>
    <row r="42" spans="1:15" x14ac:dyDescent="0.35">
      <c r="A42" s="286" t="s">
        <v>319</v>
      </c>
      <c r="B42" s="287"/>
      <c r="C42" s="287"/>
      <c r="D42" s="288"/>
      <c r="E42" s="57"/>
      <c r="F42" s="119"/>
      <c r="G42" s="148">
        <f>SUM(G32:G41)</f>
        <v>0</v>
      </c>
      <c r="H42" s="108"/>
      <c r="I42" s="109"/>
      <c r="J42" s="45"/>
      <c r="K42" s="110"/>
      <c r="L42" s="100"/>
      <c r="M42" s="127">
        <f>SUM(M32:M41)</f>
        <v>0</v>
      </c>
      <c r="N42" s="108"/>
      <c r="O42" s="109"/>
    </row>
    <row r="43" spans="1:15" x14ac:dyDescent="0.35">
      <c r="A43" s="280" t="s">
        <v>322</v>
      </c>
      <c r="B43" s="281"/>
      <c r="C43" s="281"/>
      <c r="D43" s="282"/>
      <c r="F43" s="119"/>
      <c r="G43" s="120">
        <f>G14+G21+G30+G42</f>
        <v>0</v>
      </c>
      <c r="H43" s="121"/>
      <c r="I43" s="122"/>
      <c r="J43" s="45"/>
      <c r="K43" s="110"/>
      <c r="L43" s="100"/>
      <c r="M43" s="107">
        <f>M14+M21+M30+M42</f>
        <v>0</v>
      </c>
      <c r="N43" s="108"/>
      <c r="O43" s="109"/>
    </row>
    <row r="44" spans="1:15" x14ac:dyDescent="0.35">
      <c r="C44" s="98"/>
      <c r="J44" s="45"/>
    </row>
    <row r="45" spans="1:15" x14ac:dyDescent="0.35">
      <c r="C45" s="98"/>
      <c r="J45" s="45"/>
    </row>
    <row r="46" spans="1:15" x14ac:dyDescent="0.35">
      <c r="J46" s="45"/>
    </row>
    <row r="47" spans="1:15" x14ac:dyDescent="0.35">
      <c r="J47" s="45"/>
    </row>
    <row r="48" spans="1:15" x14ac:dyDescent="0.35">
      <c r="J48" s="45"/>
    </row>
    <row r="49" spans="10:10" x14ac:dyDescent="0.35">
      <c r="J49" s="45"/>
    </row>
    <row r="50" spans="10:10" x14ac:dyDescent="0.35">
      <c r="J50" s="45"/>
    </row>
  </sheetData>
  <sheetProtection algorithmName="SHA-512" hashValue="WtXKWoGJDvmz+3JQStgwaJlCie9DihiBoDrpUJXvySEa44Xk9gmKYEitByiiuUSPRvxdl/BaeVD5ThkeD8KyZw==" saltValue="h16hY5AFSn+bk38qKkarIA==" spinCount="100000" sheet="1" formatCells="0" formatColumns="0" formatRows="0"/>
  <mergeCells count="21">
    <mergeCell ref="A42:D42"/>
    <mergeCell ref="A43:D43"/>
    <mergeCell ref="K31:O31"/>
    <mergeCell ref="F31:I31"/>
    <mergeCell ref="A14:D14"/>
    <mergeCell ref="A21:D21"/>
    <mergeCell ref="A30:D30"/>
    <mergeCell ref="A15:D15"/>
    <mergeCell ref="A22:D22"/>
    <mergeCell ref="A31:D31"/>
    <mergeCell ref="A4:D4"/>
    <mergeCell ref="F4:I4"/>
    <mergeCell ref="K4:O4"/>
    <mergeCell ref="A2:D2"/>
    <mergeCell ref="F22:I22"/>
    <mergeCell ref="K22:O22"/>
    <mergeCell ref="A6:D6"/>
    <mergeCell ref="F6:I6"/>
    <mergeCell ref="K6:O6"/>
    <mergeCell ref="F15:I15"/>
    <mergeCell ref="K15:O15"/>
  </mergeCells>
  <conditionalFormatting sqref="H7:H13 H16:H20">
    <cfRule type="cellIs" dxfId="7" priority="6" operator="greaterThan">
      <formula>0</formula>
    </cfRule>
  </conditionalFormatting>
  <conditionalFormatting sqref="H23:H29">
    <cfRule type="cellIs" dxfId="6" priority="4" operator="greaterThan">
      <formula>0</formula>
    </cfRule>
  </conditionalFormatting>
  <conditionalFormatting sqref="H32:H41">
    <cfRule type="cellIs" dxfId="5" priority="2" operator="greaterThan">
      <formula>0</formula>
    </cfRule>
  </conditionalFormatting>
  <conditionalFormatting sqref="N7:N13 N16:N20">
    <cfRule type="cellIs" dxfId="4" priority="5" operator="greaterThan">
      <formula>0</formula>
    </cfRule>
  </conditionalFormatting>
  <conditionalFormatting sqref="N23:N29">
    <cfRule type="cellIs" dxfId="3" priority="3" operator="greaterThan">
      <formula>0</formula>
    </cfRule>
  </conditionalFormatting>
  <conditionalFormatting sqref="N32:N41">
    <cfRule type="cellIs" dxfId="2" priority="1" operator="greaterThan">
      <formula>0</formula>
    </cfRule>
  </conditionalFormatting>
  <dataValidations count="1">
    <dataValidation type="list" allowBlank="1" showInputMessage="1" showErrorMessage="1" sqref="K23:K29 K32:K41 K7:K13 K16:K20">
      <formula1>"מאשר, מאשר חלקי"</formula1>
    </dataValidation>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11"/>
  <dimension ref="A1:O19"/>
  <sheetViews>
    <sheetView rightToLeft="1" zoomScaleNormal="100" workbookViewId="0">
      <pane ySplit="5" topLeftCell="A6" activePane="bottomLeft" state="frozen"/>
      <selection pane="bottomLeft"/>
    </sheetView>
  </sheetViews>
  <sheetFormatPr defaultColWidth="9" defaultRowHeight="15.5" x14ac:dyDescent="0.35"/>
  <cols>
    <col min="1" max="1" width="38.33203125" style="41" customWidth="1"/>
    <col min="2" max="2" width="10.33203125" style="58" customWidth="1"/>
    <col min="3" max="3" width="12.33203125" style="58" customWidth="1"/>
    <col min="4" max="4" width="12" style="58" customWidth="1"/>
    <col min="5" max="5" width="1.58203125" style="41" customWidth="1"/>
    <col min="6" max="6" width="11.33203125" style="41" customWidth="1"/>
    <col min="7" max="7" width="9.08203125" style="41" bestFit="1" customWidth="1"/>
    <col min="8" max="8" width="14.33203125" style="41" customWidth="1"/>
    <col min="9" max="9" width="20.5" style="42" customWidth="1"/>
    <col min="10" max="10" width="1.08203125" style="41" customWidth="1"/>
    <col min="11" max="11" width="13.83203125" style="41" customWidth="1"/>
    <col min="12" max="12" width="10.08203125" style="43" customWidth="1"/>
    <col min="13" max="13" width="9.08203125" style="41" bestFit="1" customWidth="1"/>
    <col min="14" max="14" width="9" style="41"/>
    <col min="15" max="15" width="31.33203125" style="41" customWidth="1"/>
    <col min="16" max="16384" width="9" style="41"/>
  </cols>
  <sheetData>
    <row r="1" spans="1:15" ht="18.5" thickBot="1" x14ac:dyDescent="0.45">
      <c r="A1" s="252">
        <f>'שאלון-חובה'!D6</f>
        <v>0</v>
      </c>
    </row>
    <row r="2" spans="1:15" ht="18.5" thickBot="1" x14ac:dyDescent="0.45">
      <c r="A2" s="279" t="s">
        <v>219</v>
      </c>
      <c r="B2" s="279"/>
      <c r="C2" s="279"/>
      <c r="D2" s="279"/>
      <c r="F2" s="46" t="s">
        <v>22</v>
      </c>
      <c r="H2" s="45"/>
      <c r="I2" s="47"/>
      <c r="J2" s="45"/>
      <c r="K2" s="45"/>
      <c r="L2" s="48"/>
      <c r="M2" s="45"/>
      <c r="N2" s="45"/>
      <c r="O2" s="45"/>
    </row>
    <row r="3" spans="1:15" ht="4.9000000000000004" customHeight="1" x14ac:dyDescent="0.35">
      <c r="A3" s="45"/>
      <c r="B3" s="93"/>
      <c r="C3" s="93"/>
      <c r="I3" s="49"/>
      <c r="J3" s="45"/>
      <c r="O3" s="50"/>
    </row>
    <row r="4" spans="1:15" x14ac:dyDescent="0.35">
      <c r="A4" s="310" t="s">
        <v>72</v>
      </c>
      <c r="B4" s="311"/>
      <c r="C4" s="311"/>
      <c r="D4" s="312"/>
      <c r="F4" s="310" t="s">
        <v>10</v>
      </c>
      <c r="G4" s="311"/>
      <c r="H4" s="311"/>
      <c r="I4" s="312"/>
      <c r="J4" s="45"/>
      <c r="K4" s="310" t="s">
        <v>334</v>
      </c>
      <c r="L4" s="311"/>
      <c r="M4" s="311"/>
      <c r="N4" s="311"/>
      <c r="O4" s="312"/>
    </row>
    <row r="5" spans="1:15" ht="31" x14ac:dyDescent="0.35">
      <c r="A5" s="51" t="s">
        <v>0</v>
      </c>
      <c r="B5" s="90" t="s">
        <v>23</v>
      </c>
      <c r="C5" s="90" t="s">
        <v>2</v>
      </c>
      <c r="D5" s="90" t="s">
        <v>3</v>
      </c>
      <c r="F5" s="91" t="s">
        <v>46</v>
      </c>
      <c r="G5" s="91" t="s">
        <v>11</v>
      </c>
      <c r="H5" s="92" t="s">
        <v>12</v>
      </c>
      <c r="I5" s="90" t="s">
        <v>13</v>
      </c>
      <c r="J5" s="45"/>
      <c r="K5" s="91" t="s">
        <v>24</v>
      </c>
      <c r="L5" s="91" t="s">
        <v>25</v>
      </c>
      <c r="M5" s="91" t="s">
        <v>15</v>
      </c>
      <c r="N5" s="90" t="s">
        <v>12</v>
      </c>
      <c r="O5" s="90" t="s">
        <v>26</v>
      </c>
    </row>
    <row r="6" spans="1:15" x14ac:dyDescent="0.35">
      <c r="A6" s="52" t="s">
        <v>337</v>
      </c>
      <c r="B6" s="123">
        <v>1</v>
      </c>
      <c r="C6" s="94">
        <v>25000</v>
      </c>
      <c r="D6" s="94">
        <f t="shared" ref="D6" si="0">B6*C6</f>
        <v>25000</v>
      </c>
      <c r="F6" s="104"/>
      <c r="G6" s="112">
        <f t="shared" ref="G6" si="1">F6*C6</f>
        <v>0</v>
      </c>
      <c r="H6" s="103" t="str">
        <f t="shared" ref="H6" si="2">IF(G6=0,"",IF(OR(G6-$D6&gt;0,G6-$D6&lt;0), (G6-$D6)/$D6, ""))</f>
        <v/>
      </c>
      <c r="I6" s="104" t="str">
        <f t="shared" ref="I6" si="3">IF(F6&gt;B6,"נא להסביר חריגה כאן","")</f>
        <v/>
      </c>
      <c r="J6" s="45"/>
      <c r="K6" s="99"/>
      <c r="L6" s="99" t="str">
        <f t="shared" ref="L6" si="4">IF(ISBLANK(K6), "", IF(K6="מאשר", F6, "למלא כמות"))</f>
        <v/>
      </c>
      <c r="M6" s="102" t="str">
        <f t="shared" ref="M6" si="5">IFERROR(L6*C6,"")</f>
        <v/>
      </c>
      <c r="N6" s="103" t="str">
        <f t="shared" ref="N6" si="6">IFERROR(IF(M6=0,"",IF(OR(M6-$D6&gt;0,M6-$D6&lt;0), (M6-$D6)/$D6, "")),"")</f>
        <v/>
      </c>
      <c r="O6" s="105"/>
    </row>
    <row r="7" spans="1:15" ht="31" x14ac:dyDescent="0.35">
      <c r="A7" s="52" t="s">
        <v>336</v>
      </c>
      <c r="B7" s="123">
        <v>1</v>
      </c>
      <c r="C7" s="94">
        <v>20000</v>
      </c>
      <c r="D7" s="94">
        <f t="shared" ref="D7" si="7">B7*C7</f>
        <v>20000</v>
      </c>
      <c r="F7" s="104"/>
      <c r="G7" s="112">
        <f t="shared" ref="G7" si="8">F7*C7</f>
        <v>0</v>
      </c>
      <c r="H7" s="103" t="str">
        <f t="shared" ref="H7" si="9">IF(G7=0,"",IF(OR(G7-$D7&gt;0,G7-$D7&lt;0), (G7-$D7)/$D7, ""))</f>
        <v/>
      </c>
      <c r="I7" s="104" t="str">
        <f t="shared" ref="I7" si="10">IF(F7&gt;B7,"נא להסביר חריגה כאן","")</f>
        <v/>
      </c>
      <c r="J7" s="45"/>
      <c r="K7" s="99"/>
      <c r="L7" s="99" t="str">
        <f t="shared" ref="L7" si="11">IF(ISBLANK(K7), "", IF(K7="מאשר", F7, "למלא כמות"))</f>
        <v/>
      </c>
      <c r="M7" s="102" t="str">
        <f t="shared" ref="M7" si="12">IFERROR(L7*C7,"")</f>
        <v/>
      </c>
      <c r="N7" s="103" t="str">
        <f t="shared" ref="N7" si="13">IFERROR(IF(M7=0,"",IF(OR(M7-$D7&gt;0,M7-$D7&lt;0), (M7-$D7)/$D7, "")),"")</f>
        <v/>
      </c>
      <c r="O7" s="105"/>
    </row>
    <row r="8" spans="1:15" ht="46.5" x14ac:dyDescent="0.35">
      <c r="A8" s="52" t="s">
        <v>223</v>
      </c>
      <c r="B8" s="123">
        <v>1</v>
      </c>
      <c r="C8" s="94">
        <v>5000</v>
      </c>
      <c r="D8" s="94">
        <f>B8*C8</f>
        <v>5000</v>
      </c>
      <c r="F8" s="104"/>
      <c r="G8" s="112">
        <f t="shared" ref="G8:G11" si="14">F8*C8</f>
        <v>0</v>
      </c>
      <c r="H8" s="103" t="str">
        <f t="shared" ref="H8:H11" si="15">IF(G8=0,"",IF(OR(G8-$D8&gt;0,G8-$D8&lt;0), (G8-$D8)/$D8, ""))</f>
        <v/>
      </c>
      <c r="I8" s="104" t="str">
        <f t="shared" ref="I8:I11" si="16">IF(F8&gt;B8,"נא להסביר חריגה כאן","")</f>
        <v/>
      </c>
      <c r="J8" s="45"/>
      <c r="K8" s="99"/>
      <c r="L8" s="99" t="str">
        <f>IF(ISBLANK(K8), "", IF(K8="מאשר", F8, "למלא כמות"))</f>
        <v/>
      </c>
      <c r="M8" s="102" t="str">
        <f t="shared" ref="M8:M11" si="17">IFERROR(L8*C8,"")</f>
        <v/>
      </c>
      <c r="N8" s="103" t="str">
        <f t="shared" ref="N8:N11" si="18">IFERROR(IF(M8=0,"",IF(OR(M8-$D8&gt;0,M8-$D8&lt;0), (M8-$D8)/$D8, "")),"")</f>
        <v/>
      </c>
      <c r="O8" s="105"/>
    </row>
    <row r="9" spans="1:15" x14ac:dyDescent="0.35">
      <c r="A9" s="52" t="s">
        <v>224</v>
      </c>
      <c r="B9" s="123">
        <v>1</v>
      </c>
      <c r="C9" s="94">
        <v>8000</v>
      </c>
      <c r="D9" s="94">
        <f t="shared" ref="D9:D11" si="19">B9*C9</f>
        <v>8000</v>
      </c>
      <c r="F9" s="104"/>
      <c r="G9" s="112">
        <f t="shared" si="14"/>
        <v>0</v>
      </c>
      <c r="H9" s="103" t="str">
        <f t="shared" si="15"/>
        <v/>
      </c>
      <c r="I9" s="104" t="str">
        <f t="shared" si="16"/>
        <v/>
      </c>
      <c r="J9" s="45"/>
      <c r="K9" s="99"/>
      <c r="L9" s="99" t="str">
        <f t="shared" ref="L9:L11" si="20">IF(ISBLANK(K9), "", IF(K9="מאשר", F9, "למלא כמות"))</f>
        <v/>
      </c>
      <c r="M9" s="102" t="str">
        <f t="shared" si="17"/>
        <v/>
      </c>
      <c r="N9" s="103" t="str">
        <f t="shared" si="18"/>
        <v/>
      </c>
      <c r="O9" s="105"/>
    </row>
    <row r="10" spans="1:15" x14ac:dyDescent="0.35">
      <c r="A10" s="52" t="s">
        <v>225</v>
      </c>
      <c r="B10" s="123">
        <v>1</v>
      </c>
      <c r="C10" s="94">
        <v>2000</v>
      </c>
      <c r="D10" s="94">
        <f t="shared" si="19"/>
        <v>2000</v>
      </c>
      <c r="F10" s="104"/>
      <c r="G10" s="112">
        <f t="shared" si="14"/>
        <v>0</v>
      </c>
      <c r="H10" s="103" t="str">
        <f t="shared" si="15"/>
        <v/>
      </c>
      <c r="I10" s="104" t="str">
        <f t="shared" si="16"/>
        <v/>
      </c>
      <c r="J10" s="45"/>
      <c r="K10" s="99"/>
      <c r="L10" s="99" t="str">
        <f t="shared" si="20"/>
        <v/>
      </c>
      <c r="M10" s="102" t="str">
        <f t="shared" si="17"/>
        <v/>
      </c>
      <c r="N10" s="103" t="str">
        <f t="shared" si="18"/>
        <v/>
      </c>
      <c r="O10" s="105"/>
    </row>
    <row r="11" spans="1:15" x14ac:dyDescent="0.35">
      <c r="A11" s="52" t="s">
        <v>226</v>
      </c>
      <c r="B11" s="123">
        <v>1</v>
      </c>
      <c r="C11" s="94">
        <v>2000</v>
      </c>
      <c r="D11" s="94">
        <f t="shared" si="19"/>
        <v>2000</v>
      </c>
      <c r="F11" s="104"/>
      <c r="G11" s="112">
        <f t="shared" si="14"/>
        <v>0</v>
      </c>
      <c r="H11" s="103" t="str">
        <f t="shared" si="15"/>
        <v/>
      </c>
      <c r="I11" s="104" t="str">
        <f t="shared" si="16"/>
        <v/>
      </c>
      <c r="J11" s="45"/>
      <c r="K11" s="99"/>
      <c r="L11" s="99" t="str">
        <f t="shared" si="20"/>
        <v/>
      </c>
      <c r="M11" s="102" t="str">
        <f t="shared" si="17"/>
        <v/>
      </c>
      <c r="N11" s="103" t="str">
        <f t="shared" si="18"/>
        <v/>
      </c>
      <c r="O11" s="105"/>
    </row>
    <row r="12" spans="1:15" x14ac:dyDescent="0.35">
      <c r="A12" s="280" t="s">
        <v>320</v>
      </c>
      <c r="B12" s="281"/>
      <c r="C12" s="281"/>
      <c r="D12" s="282"/>
      <c r="F12" s="106"/>
      <c r="G12" s="107">
        <f>SUM(G8:G11)</f>
        <v>0</v>
      </c>
      <c r="H12" s="108"/>
      <c r="I12" s="109"/>
      <c r="J12" s="45"/>
      <c r="K12" s="110"/>
      <c r="L12" s="100"/>
      <c r="M12" s="107">
        <f>SUM(M8:M11)</f>
        <v>0</v>
      </c>
      <c r="N12" s="108"/>
      <c r="O12" s="109"/>
    </row>
    <row r="13" spans="1:15" x14ac:dyDescent="0.35">
      <c r="C13" s="98"/>
      <c r="J13" s="45"/>
    </row>
    <row r="14" spans="1:15" x14ac:dyDescent="0.35">
      <c r="A14" s="214" t="s">
        <v>220</v>
      </c>
      <c r="J14" s="45"/>
    </row>
    <row r="15" spans="1:15" x14ac:dyDescent="0.35">
      <c r="A15" s="215" t="s">
        <v>60</v>
      </c>
      <c r="J15" s="45"/>
    </row>
    <row r="16" spans="1:15" x14ac:dyDescent="0.35">
      <c r="A16" s="216" t="s">
        <v>221</v>
      </c>
      <c r="J16" s="45"/>
    </row>
    <row r="17" spans="1:10" x14ac:dyDescent="0.35">
      <c r="A17" s="217" t="s">
        <v>222</v>
      </c>
      <c r="J17" s="45"/>
    </row>
    <row r="18" spans="1:10" x14ac:dyDescent="0.35">
      <c r="J18" s="45"/>
    </row>
    <row r="19" spans="1:10" x14ac:dyDescent="0.35">
      <c r="J19" s="45"/>
    </row>
  </sheetData>
  <sheetProtection algorithmName="SHA-512" hashValue="PEB/8dk/FMA2hUw3vuCIPFyWaRVlzozCK7zFgawqjlN4J6dHRI+C3gfy85zO8d28wiLlUlthqvV+Jd1LxcHTkg==" saltValue="8AT7ccXoyq7nCVmgyX8J9A==" spinCount="100000" sheet="1" formatCells="0" formatColumns="0" formatRows="0"/>
  <mergeCells count="5">
    <mergeCell ref="A4:D4"/>
    <mergeCell ref="F4:I4"/>
    <mergeCell ref="K4:O4"/>
    <mergeCell ref="A2:D2"/>
    <mergeCell ref="A12:D12"/>
  </mergeCells>
  <conditionalFormatting sqref="H6:H11 N6:N11">
    <cfRule type="cellIs" dxfId="1" priority="2" operator="greaterThan">
      <formula>0</formula>
    </cfRule>
  </conditionalFormatting>
  <dataValidations count="1">
    <dataValidation type="list" allowBlank="1" showInputMessage="1" showErrorMessage="1" sqref="K6:K11">
      <formula1>"מאשר, מאשר חלקי"</formula1>
    </dataValidation>
  </dataValidation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12"/>
  <dimension ref="A1:O20"/>
  <sheetViews>
    <sheetView rightToLeft="1" zoomScaleNormal="100" workbookViewId="0">
      <pane ySplit="5" topLeftCell="A6" activePane="bottomLeft" state="frozen"/>
      <selection pane="bottomLeft"/>
    </sheetView>
  </sheetViews>
  <sheetFormatPr defaultColWidth="9" defaultRowHeight="15.5" x14ac:dyDescent="0.35"/>
  <cols>
    <col min="1" max="1" width="52.08203125" style="41" customWidth="1"/>
    <col min="2" max="2" width="10.33203125" style="41" customWidth="1"/>
    <col min="3" max="3" width="12.33203125" style="41" customWidth="1"/>
    <col min="4" max="4" width="20.5" style="41" customWidth="1"/>
    <col min="5" max="5" width="1.58203125" style="41" customWidth="1"/>
    <col min="6" max="6" width="11" style="58" customWidth="1"/>
    <col min="7" max="7" width="10.08203125" style="58" customWidth="1"/>
    <col min="8" max="8" width="13.33203125" style="58" customWidth="1"/>
    <col min="9" max="9" width="21.5" style="180" customWidth="1"/>
    <col min="10" max="10" width="1.08203125" style="41" customWidth="1"/>
    <col min="11" max="11" width="13.83203125" style="58" customWidth="1"/>
    <col min="12" max="12" width="10.08203125" style="58" customWidth="1"/>
    <col min="13" max="13" width="9.08203125" style="58" bestFit="1" customWidth="1"/>
    <col min="14" max="14" width="9" style="58"/>
    <col min="15" max="15" width="33.5" style="58" customWidth="1"/>
    <col min="16" max="16384" width="9" style="41"/>
  </cols>
  <sheetData>
    <row r="1" spans="1:15" ht="18.5" thickBot="1" x14ac:dyDescent="0.4">
      <c r="A1" s="253">
        <f>'שאלון-חובה'!D6</f>
        <v>0</v>
      </c>
    </row>
    <row r="2" spans="1:15" ht="18.5" thickBot="1" x14ac:dyDescent="0.45">
      <c r="A2" s="56" t="s">
        <v>215</v>
      </c>
      <c r="B2" s="45"/>
      <c r="C2" s="45"/>
      <c r="D2" s="45"/>
      <c r="F2" s="205" t="s">
        <v>22</v>
      </c>
      <c r="H2" s="93"/>
      <c r="I2" s="203"/>
      <c r="J2" s="45"/>
      <c r="K2" s="93"/>
      <c r="L2" s="93"/>
      <c r="M2" s="93"/>
      <c r="N2" s="93"/>
      <c r="O2" s="93"/>
    </row>
    <row r="3" spans="1:15" ht="4.9000000000000004" customHeight="1" x14ac:dyDescent="0.35">
      <c r="A3" s="45"/>
      <c r="B3" s="45"/>
      <c r="C3" s="45"/>
      <c r="I3" s="204"/>
      <c r="J3" s="45"/>
      <c r="O3" s="202"/>
    </row>
    <row r="4" spans="1:15" s="113" customFormat="1" ht="18" x14ac:dyDescent="0.4">
      <c r="A4" s="273" t="s">
        <v>72</v>
      </c>
      <c r="B4" s="274"/>
      <c r="C4" s="274"/>
      <c r="D4" s="275"/>
      <c r="F4" s="283" t="s">
        <v>10</v>
      </c>
      <c r="G4" s="284"/>
      <c r="H4" s="284"/>
      <c r="I4" s="285"/>
      <c r="J4" s="44"/>
      <c r="K4" s="283" t="s">
        <v>188</v>
      </c>
      <c r="L4" s="284"/>
      <c r="M4" s="284"/>
      <c r="N4" s="284"/>
      <c r="O4" s="285"/>
    </row>
    <row r="5" spans="1:15" ht="31" x14ac:dyDescent="0.35">
      <c r="A5" s="51" t="s">
        <v>0</v>
      </c>
      <c r="B5" s="90" t="s">
        <v>23</v>
      </c>
      <c r="C5" s="90" t="s">
        <v>2</v>
      </c>
      <c r="D5" s="90" t="s">
        <v>3</v>
      </c>
      <c r="F5" s="91" t="s">
        <v>46</v>
      </c>
      <c r="G5" s="91" t="s">
        <v>11</v>
      </c>
      <c r="H5" s="92" t="s">
        <v>12</v>
      </c>
      <c r="I5" s="90" t="s">
        <v>13</v>
      </c>
      <c r="J5" s="45"/>
      <c r="K5" s="91" t="s">
        <v>24</v>
      </c>
      <c r="L5" s="91" t="s">
        <v>25</v>
      </c>
      <c r="M5" s="91" t="s">
        <v>15</v>
      </c>
      <c r="N5" s="90" t="s">
        <v>12</v>
      </c>
      <c r="O5" s="90" t="s">
        <v>26</v>
      </c>
    </row>
    <row r="6" spans="1:15" x14ac:dyDescent="0.35">
      <c r="A6" s="52" t="s">
        <v>338</v>
      </c>
      <c r="B6" s="123">
        <v>1</v>
      </c>
      <c r="C6" s="94">
        <v>80000</v>
      </c>
      <c r="D6" s="94">
        <f>B6*C6</f>
        <v>80000</v>
      </c>
      <c r="F6" s="104"/>
      <c r="G6" s="112">
        <f t="shared" ref="G6:G12" si="0">F6*C6</f>
        <v>0</v>
      </c>
      <c r="H6" s="103" t="str">
        <f t="shared" ref="H6:H12" si="1">IF(G6=0,"",IF(OR(G6-$D6&gt;0,G6-$D6&lt;0), (G6-$D6)/$D6, ""))</f>
        <v/>
      </c>
      <c r="I6" s="104" t="str">
        <f>IF(F6&gt;B6,"נא להסביר חריגה כאן","")</f>
        <v/>
      </c>
      <c r="J6" s="45"/>
      <c r="K6" s="105"/>
      <c r="L6" s="105" t="str">
        <f>IF(ISBLANK(K6), "", IF(K6="מאשר", F6, "למלא כמות"))</f>
        <v/>
      </c>
      <c r="M6" s="112" t="str">
        <f t="shared" ref="M6:M12" si="2">IFERROR(L6*C6,"")</f>
        <v/>
      </c>
      <c r="N6" s="103" t="str">
        <f t="shared" ref="N6:N12" si="3">IFERROR(IF(M6=0,"",IF(OR(M6-$D6&gt;0,M6-$D6&lt;0), (M6-$D6)/$D6, "")),"")</f>
        <v/>
      </c>
      <c r="O6" s="105"/>
    </row>
    <row r="7" spans="1:15" ht="15" customHeight="1" x14ac:dyDescent="0.35">
      <c r="A7" s="52" t="s">
        <v>339</v>
      </c>
      <c r="B7" s="123">
        <v>1</v>
      </c>
      <c r="C7" s="94">
        <v>20000</v>
      </c>
      <c r="D7" s="94">
        <f t="shared" ref="D7:D12" si="4">B7*C7</f>
        <v>20000</v>
      </c>
      <c r="F7" s="104"/>
      <c r="G7" s="112">
        <f t="shared" si="0"/>
        <v>0</v>
      </c>
      <c r="H7" s="103" t="str">
        <f t="shared" si="1"/>
        <v/>
      </c>
      <c r="I7" s="104" t="str">
        <f t="shared" ref="I7:I12" si="5">IF(F7&gt;B7,"נא להסביר חריגה כאן","")</f>
        <v/>
      </c>
      <c r="J7" s="45"/>
      <c r="K7" s="105"/>
      <c r="L7" s="105" t="str">
        <f t="shared" ref="L7:L12" si="6">IF(ISBLANK(K7), "", IF(K7="מאשר", F7, "למלא כמות"))</f>
        <v/>
      </c>
      <c r="M7" s="112" t="str">
        <f t="shared" si="2"/>
        <v/>
      </c>
      <c r="N7" s="103" t="str">
        <f t="shared" si="3"/>
        <v/>
      </c>
      <c r="O7" s="105"/>
    </row>
    <row r="8" spans="1:15" x14ac:dyDescent="0.35">
      <c r="A8" s="52" t="s">
        <v>340</v>
      </c>
      <c r="B8" s="123">
        <v>1</v>
      </c>
      <c r="C8" s="94">
        <v>25000</v>
      </c>
      <c r="D8" s="94">
        <f t="shared" si="4"/>
        <v>25000</v>
      </c>
      <c r="F8" s="104"/>
      <c r="G8" s="112">
        <f t="shared" si="0"/>
        <v>0</v>
      </c>
      <c r="H8" s="103" t="str">
        <f t="shared" si="1"/>
        <v/>
      </c>
      <c r="I8" s="104" t="str">
        <f t="shared" si="5"/>
        <v/>
      </c>
      <c r="J8" s="45"/>
      <c r="K8" s="105"/>
      <c r="L8" s="105" t="str">
        <f t="shared" si="6"/>
        <v/>
      </c>
      <c r="M8" s="112" t="str">
        <f t="shared" si="2"/>
        <v/>
      </c>
      <c r="N8" s="103" t="str">
        <f t="shared" si="3"/>
        <v/>
      </c>
      <c r="O8" s="105"/>
    </row>
    <row r="9" spans="1:15" ht="15" customHeight="1" x14ac:dyDescent="0.35">
      <c r="A9" s="52" t="s">
        <v>341</v>
      </c>
      <c r="B9" s="123">
        <v>1</v>
      </c>
      <c r="C9" s="94">
        <v>22000</v>
      </c>
      <c r="D9" s="94">
        <f t="shared" si="4"/>
        <v>22000</v>
      </c>
      <c r="F9" s="104"/>
      <c r="G9" s="112">
        <f t="shared" si="0"/>
        <v>0</v>
      </c>
      <c r="H9" s="103" t="str">
        <f t="shared" si="1"/>
        <v/>
      </c>
      <c r="I9" s="104" t="str">
        <f t="shared" si="5"/>
        <v/>
      </c>
      <c r="J9" s="45"/>
      <c r="K9" s="105"/>
      <c r="L9" s="105" t="str">
        <f t="shared" si="6"/>
        <v/>
      </c>
      <c r="M9" s="112" t="str">
        <f t="shared" si="2"/>
        <v/>
      </c>
      <c r="N9" s="103" t="str">
        <f t="shared" si="3"/>
        <v/>
      </c>
      <c r="O9" s="105"/>
    </row>
    <row r="10" spans="1:15" x14ac:dyDescent="0.35">
      <c r="A10" s="52" t="s">
        <v>342</v>
      </c>
      <c r="B10" s="123">
        <v>1</v>
      </c>
      <c r="C10" s="94">
        <v>30000</v>
      </c>
      <c r="D10" s="94">
        <f t="shared" si="4"/>
        <v>30000</v>
      </c>
      <c r="F10" s="104"/>
      <c r="G10" s="112">
        <f t="shared" si="0"/>
        <v>0</v>
      </c>
      <c r="H10" s="103" t="str">
        <f t="shared" si="1"/>
        <v/>
      </c>
      <c r="I10" s="104" t="str">
        <f t="shared" si="5"/>
        <v/>
      </c>
      <c r="J10" s="45"/>
      <c r="K10" s="105"/>
      <c r="L10" s="105" t="str">
        <f t="shared" si="6"/>
        <v/>
      </c>
      <c r="M10" s="112" t="str">
        <f t="shared" si="2"/>
        <v/>
      </c>
      <c r="N10" s="103" t="str">
        <f t="shared" si="3"/>
        <v/>
      </c>
      <c r="O10" s="105"/>
    </row>
    <row r="11" spans="1:15" x14ac:dyDescent="0.35">
      <c r="A11" s="52" t="s">
        <v>343</v>
      </c>
      <c r="B11" s="123">
        <v>1</v>
      </c>
      <c r="C11" s="94">
        <v>20000</v>
      </c>
      <c r="D11" s="94">
        <f t="shared" si="4"/>
        <v>20000</v>
      </c>
      <c r="F11" s="104"/>
      <c r="G11" s="112">
        <f t="shared" si="0"/>
        <v>0</v>
      </c>
      <c r="H11" s="103" t="str">
        <f t="shared" si="1"/>
        <v/>
      </c>
      <c r="I11" s="104" t="str">
        <f t="shared" si="5"/>
        <v/>
      </c>
      <c r="J11" s="45"/>
      <c r="K11" s="105"/>
      <c r="L11" s="105" t="str">
        <f t="shared" si="6"/>
        <v/>
      </c>
      <c r="M11" s="112" t="str">
        <f t="shared" si="2"/>
        <v/>
      </c>
      <c r="N11" s="103" t="str">
        <f t="shared" si="3"/>
        <v/>
      </c>
      <c r="O11" s="105"/>
    </row>
    <row r="12" spans="1:15" x14ac:dyDescent="0.35">
      <c r="A12" s="52" t="s">
        <v>344</v>
      </c>
      <c r="B12" s="123">
        <v>1</v>
      </c>
      <c r="C12" s="94">
        <v>20000</v>
      </c>
      <c r="D12" s="94">
        <f t="shared" si="4"/>
        <v>20000</v>
      </c>
      <c r="F12" s="104"/>
      <c r="G12" s="112">
        <f t="shared" si="0"/>
        <v>0</v>
      </c>
      <c r="H12" s="103" t="str">
        <f t="shared" si="1"/>
        <v/>
      </c>
      <c r="I12" s="104" t="str">
        <f t="shared" si="5"/>
        <v/>
      </c>
      <c r="J12" s="45"/>
      <c r="K12" s="105"/>
      <c r="L12" s="105" t="str">
        <f t="shared" si="6"/>
        <v/>
      </c>
      <c r="M12" s="112" t="str">
        <f t="shared" si="2"/>
        <v/>
      </c>
      <c r="N12" s="103" t="str">
        <f t="shared" si="3"/>
        <v/>
      </c>
      <c r="O12" s="105"/>
    </row>
    <row r="13" spans="1:15" x14ac:dyDescent="0.35">
      <c r="A13" s="280" t="s">
        <v>321</v>
      </c>
      <c r="B13" s="281"/>
      <c r="C13" s="281"/>
      <c r="D13" s="282"/>
      <c r="F13" s="106"/>
      <c r="G13" s="107">
        <f>SUM(G6:G12)</f>
        <v>0</v>
      </c>
      <c r="H13" s="108"/>
      <c r="I13" s="109"/>
      <c r="J13" s="45"/>
      <c r="K13" s="110"/>
      <c r="L13" s="100"/>
      <c r="M13" s="107">
        <f>SUM(M6:M12)</f>
        <v>0</v>
      </c>
      <c r="N13" s="108"/>
      <c r="O13" s="109"/>
    </row>
    <row r="14" spans="1:15" x14ac:dyDescent="0.35">
      <c r="C14" s="55"/>
      <c r="J14" s="45"/>
    </row>
    <row r="15" spans="1:15" x14ac:dyDescent="0.35">
      <c r="A15" s="206" t="s">
        <v>216</v>
      </c>
      <c r="B15" s="207"/>
      <c r="C15" s="208"/>
      <c r="D15" s="209"/>
      <c r="J15" s="45"/>
    </row>
    <row r="16" spans="1:15" x14ac:dyDescent="0.35">
      <c r="A16" s="200" t="s">
        <v>217</v>
      </c>
      <c r="B16" s="210"/>
      <c r="C16" s="210"/>
      <c r="D16" s="211"/>
      <c r="J16" s="45"/>
    </row>
    <row r="17" spans="1:10" x14ac:dyDescent="0.35">
      <c r="A17" s="201" t="s">
        <v>218</v>
      </c>
      <c r="B17" s="212"/>
      <c r="C17" s="212"/>
      <c r="D17" s="213"/>
      <c r="J17" s="45"/>
    </row>
    <row r="18" spans="1:10" x14ac:dyDescent="0.35">
      <c r="J18" s="45"/>
    </row>
    <row r="19" spans="1:10" x14ac:dyDescent="0.35">
      <c r="J19" s="45"/>
    </row>
    <row r="20" spans="1:10" x14ac:dyDescent="0.35">
      <c r="J20" s="45"/>
    </row>
  </sheetData>
  <sheetProtection algorithmName="SHA-512" hashValue="30T4Qg6iD6mrn2FV1ImqAPoVZc4ApywuIgzhOyY+k+Tscj2VKabMQvLXjhOK8lVRYgicPMdPj1M4b9shA8d6kw==" saltValue="yHNSmNZbweSRA2fO/YtszA==" spinCount="100000" sheet="1" formatCells="0" formatColumns="0" formatRows="0"/>
  <mergeCells count="4">
    <mergeCell ref="A4:D4"/>
    <mergeCell ref="F4:I4"/>
    <mergeCell ref="K4:O4"/>
    <mergeCell ref="A13:D13"/>
  </mergeCells>
  <conditionalFormatting sqref="H6:H12 N6:N12">
    <cfRule type="cellIs" dxfId="0" priority="2" operator="greaterThan">
      <formula>0</formula>
    </cfRule>
  </conditionalFormatting>
  <dataValidations count="1">
    <dataValidation type="list" allowBlank="1" showInputMessage="1" showErrorMessage="1" sqref="K6:K12">
      <formula1>"מאשר, מאשר חלקי"</formula1>
    </dataValidation>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13">
    <pageSetUpPr fitToPage="1"/>
  </sheetPr>
  <dimension ref="A1:Z71"/>
  <sheetViews>
    <sheetView rightToLeft="1" zoomScaleNormal="100" workbookViewId="0">
      <pane xSplit="4" ySplit="3" topLeftCell="E4" activePane="bottomRight" state="frozen"/>
      <selection pane="topRight" activeCell="E1" sqref="E1"/>
      <selection pane="bottomLeft" activeCell="A4" sqref="A4"/>
      <selection pane="bottomRight"/>
    </sheetView>
  </sheetViews>
  <sheetFormatPr defaultColWidth="9" defaultRowHeight="15.5" outlineLevelRow="1" x14ac:dyDescent="0.35"/>
  <cols>
    <col min="1" max="1" width="15.83203125" style="58" customWidth="1"/>
    <col min="2" max="2" width="14" style="58" customWidth="1"/>
    <col min="3" max="3" width="15.33203125" style="58" customWidth="1"/>
    <col min="4" max="4" width="9.58203125" style="58" customWidth="1"/>
    <col min="5" max="5" width="11.08203125" style="58" customWidth="1"/>
    <col min="6" max="6" width="11.83203125" style="58" customWidth="1"/>
    <col min="7" max="7" width="11.58203125" style="58" customWidth="1"/>
    <col min="8" max="8" width="14" style="58" bestFit="1" customWidth="1"/>
    <col min="9" max="9" width="12.83203125" style="58" customWidth="1"/>
    <col min="10" max="10" width="30" style="58" customWidth="1"/>
    <col min="11" max="11" width="1.58203125" style="58" customWidth="1"/>
    <col min="12" max="12" width="11.58203125" style="58" customWidth="1"/>
    <col min="13" max="13" width="9.58203125" style="58" customWidth="1"/>
    <col min="14" max="14" width="10.33203125" style="58" customWidth="1"/>
    <col min="15" max="15" width="13.08203125" style="178" customWidth="1"/>
    <col min="16" max="16" width="28.58203125" style="58" customWidth="1"/>
    <col min="17" max="16384" width="9" style="41"/>
  </cols>
  <sheetData>
    <row r="1" spans="1:16" ht="18" x14ac:dyDescent="0.35">
      <c r="A1" s="177">
        <f>'שאלון-חובה'!D6</f>
        <v>0</v>
      </c>
      <c r="E1" s="197" t="s">
        <v>74</v>
      </c>
      <c r="J1" s="85"/>
    </row>
    <row r="2" spans="1:16" ht="18" x14ac:dyDescent="0.35">
      <c r="A2" s="317" t="s">
        <v>100</v>
      </c>
      <c r="B2" s="317"/>
      <c r="C2" s="317"/>
      <c r="D2" s="317"/>
      <c r="E2" s="197" t="s">
        <v>75</v>
      </c>
      <c r="O2" s="179"/>
    </row>
    <row r="3" spans="1:16" s="175" customFormat="1" ht="31" x14ac:dyDescent="0.3">
      <c r="A3" s="173" t="s">
        <v>76</v>
      </c>
      <c r="B3" s="173" t="s">
        <v>77</v>
      </c>
      <c r="C3" s="173" t="s">
        <v>78</v>
      </c>
      <c r="D3" s="173" t="s">
        <v>79</v>
      </c>
      <c r="E3" s="173" t="s">
        <v>80</v>
      </c>
      <c r="F3" s="173" t="s">
        <v>81</v>
      </c>
      <c r="G3" s="173" t="s">
        <v>82</v>
      </c>
      <c r="H3" s="173" t="s">
        <v>83</v>
      </c>
      <c r="I3" s="174" t="s">
        <v>84</v>
      </c>
      <c r="J3" s="173" t="s">
        <v>85</v>
      </c>
      <c r="L3" s="173" t="s">
        <v>86</v>
      </c>
      <c r="M3" s="173" t="s">
        <v>87</v>
      </c>
      <c r="N3" s="173" t="s">
        <v>88</v>
      </c>
      <c r="O3" s="176" t="s">
        <v>15</v>
      </c>
      <c r="P3" s="173" t="s">
        <v>89</v>
      </c>
    </row>
    <row r="4" spans="1:16" s="196" customFormat="1" x14ac:dyDescent="0.35">
      <c r="A4" s="182"/>
      <c r="B4" s="183"/>
      <c r="C4" s="183"/>
      <c r="D4" s="183"/>
      <c r="E4" s="183"/>
      <c r="F4" s="183"/>
      <c r="G4" s="183"/>
      <c r="H4" s="184">
        <f>IF(I4="",(MIN($E4:$G4))*D4,IF(I4="הצעה א",E4*D4,IF(I4="הצעה ב",F4*D4,G4*D4)))</f>
        <v>0</v>
      </c>
      <c r="I4" s="104"/>
      <c r="J4" s="104" t="str">
        <f t="shared" ref="J4:J63" si="0">IF(I4="","","יש להסביר חריגה")</f>
        <v/>
      </c>
      <c r="K4" s="180"/>
      <c r="L4" s="105"/>
      <c r="M4" s="105" t="str">
        <f>IF(ISBLANK(L4),"",IF(L4="מאשר",D4,0))</f>
        <v/>
      </c>
      <c r="N4" s="105"/>
      <c r="O4" s="185">
        <f>IFERROR(IF(N4="מאושר",M4*H4/D4,M4*MIN(E4:G4)),0)</f>
        <v>0</v>
      </c>
      <c r="P4" s="105"/>
    </row>
    <row r="5" spans="1:16" s="196" customFormat="1" x14ac:dyDescent="0.35">
      <c r="A5" s="186"/>
      <c r="B5" s="183"/>
      <c r="C5" s="183"/>
      <c r="D5" s="183"/>
      <c r="E5" s="183"/>
      <c r="F5" s="183"/>
      <c r="G5" s="183"/>
      <c r="H5" s="184">
        <f t="shared" ref="H5:H63" si="1">IF(I5="",(MIN($E5:$G5))*D5,IF(I5="הצעה א",E5*D5,IF(I5="הצעה ב",F5*D5,G5*D5)))</f>
        <v>0</v>
      </c>
      <c r="I5" s="104"/>
      <c r="J5" s="104" t="str">
        <f t="shared" si="0"/>
        <v/>
      </c>
      <c r="K5" s="180"/>
      <c r="L5" s="105"/>
      <c r="M5" s="105" t="str">
        <f t="shared" ref="M5:M63" si="2">IF(ISBLANK(L5),"",IF(L5="מאשר",D5,0))</f>
        <v/>
      </c>
      <c r="N5" s="105"/>
      <c r="O5" s="185">
        <f t="shared" ref="O5:O63" si="3">IFERROR(IF(N5="מאושר",M5*H5/D5,M5*MIN(E5:G5)),0)</f>
        <v>0</v>
      </c>
      <c r="P5" s="105"/>
    </row>
    <row r="6" spans="1:16" s="196" customFormat="1" x14ac:dyDescent="0.35">
      <c r="A6" s="186"/>
      <c r="B6" s="183"/>
      <c r="C6" s="183"/>
      <c r="D6" s="183"/>
      <c r="E6" s="183"/>
      <c r="F6" s="183"/>
      <c r="G6" s="183"/>
      <c r="H6" s="184">
        <f t="shared" si="1"/>
        <v>0</v>
      </c>
      <c r="I6" s="104"/>
      <c r="J6" s="104" t="str">
        <f t="shared" si="0"/>
        <v/>
      </c>
      <c r="K6" s="180"/>
      <c r="L6" s="105"/>
      <c r="M6" s="105" t="str">
        <f t="shared" si="2"/>
        <v/>
      </c>
      <c r="N6" s="105"/>
      <c r="O6" s="185">
        <f t="shared" si="3"/>
        <v>0</v>
      </c>
      <c r="P6" s="105"/>
    </row>
    <row r="7" spans="1:16" s="196" customFormat="1" x14ac:dyDescent="0.35">
      <c r="A7" s="186"/>
      <c r="B7" s="183"/>
      <c r="C7" s="183"/>
      <c r="D7" s="183"/>
      <c r="E7" s="183"/>
      <c r="F7" s="183"/>
      <c r="G7" s="183"/>
      <c r="H7" s="184">
        <f t="shared" si="1"/>
        <v>0</v>
      </c>
      <c r="I7" s="104"/>
      <c r="J7" s="104" t="str">
        <f t="shared" si="0"/>
        <v/>
      </c>
      <c r="K7" s="180"/>
      <c r="L7" s="105"/>
      <c r="M7" s="105" t="str">
        <f t="shared" si="2"/>
        <v/>
      </c>
      <c r="N7" s="105"/>
      <c r="O7" s="185">
        <f t="shared" si="3"/>
        <v>0</v>
      </c>
      <c r="P7" s="105"/>
    </row>
    <row r="8" spans="1:16" s="196" customFormat="1" x14ac:dyDescent="0.35">
      <c r="A8" s="187"/>
      <c r="B8" s="183"/>
      <c r="C8" s="183"/>
      <c r="D8" s="183"/>
      <c r="E8" s="183"/>
      <c r="F8" s="183"/>
      <c r="G8" s="183"/>
      <c r="H8" s="184">
        <f t="shared" si="1"/>
        <v>0</v>
      </c>
      <c r="I8" s="104"/>
      <c r="J8" s="104" t="str">
        <f t="shared" si="0"/>
        <v/>
      </c>
      <c r="K8" s="180"/>
      <c r="L8" s="105"/>
      <c r="M8" s="105" t="str">
        <f t="shared" si="2"/>
        <v/>
      </c>
      <c r="N8" s="105"/>
      <c r="O8" s="185">
        <f t="shared" si="3"/>
        <v>0</v>
      </c>
      <c r="P8" s="105"/>
    </row>
    <row r="9" spans="1:16" s="196" customFormat="1" x14ac:dyDescent="0.35">
      <c r="A9" s="182"/>
      <c r="B9" s="183"/>
      <c r="C9" s="183"/>
      <c r="D9" s="183"/>
      <c r="E9" s="183"/>
      <c r="F9" s="183"/>
      <c r="G9" s="183"/>
      <c r="H9" s="184">
        <f t="shared" si="1"/>
        <v>0</v>
      </c>
      <c r="I9" s="104"/>
      <c r="J9" s="104" t="str">
        <f t="shared" si="0"/>
        <v/>
      </c>
      <c r="K9" s="180"/>
      <c r="L9" s="105"/>
      <c r="M9" s="105" t="str">
        <f t="shared" si="2"/>
        <v/>
      </c>
      <c r="N9" s="105"/>
      <c r="O9" s="185">
        <f t="shared" si="3"/>
        <v>0</v>
      </c>
      <c r="P9" s="105"/>
    </row>
    <row r="10" spans="1:16" s="196" customFormat="1" x14ac:dyDescent="0.35">
      <c r="A10" s="186"/>
      <c r="B10" s="183"/>
      <c r="C10" s="183"/>
      <c r="D10" s="183"/>
      <c r="E10" s="183"/>
      <c r="F10" s="183"/>
      <c r="G10" s="183"/>
      <c r="H10" s="184">
        <f t="shared" si="1"/>
        <v>0</v>
      </c>
      <c r="I10" s="104"/>
      <c r="J10" s="104" t="str">
        <f t="shared" si="0"/>
        <v/>
      </c>
      <c r="K10" s="180"/>
      <c r="L10" s="105"/>
      <c r="M10" s="105" t="str">
        <f t="shared" si="2"/>
        <v/>
      </c>
      <c r="N10" s="105"/>
      <c r="O10" s="185">
        <f t="shared" si="3"/>
        <v>0</v>
      </c>
      <c r="P10" s="105"/>
    </row>
    <row r="11" spans="1:16" s="196" customFormat="1" x14ac:dyDescent="0.35">
      <c r="A11" s="186"/>
      <c r="B11" s="183"/>
      <c r="C11" s="183"/>
      <c r="D11" s="183"/>
      <c r="E11" s="183"/>
      <c r="F11" s="183"/>
      <c r="G11" s="183"/>
      <c r="H11" s="184">
        <f t="shared" si="1"/>
        <v>0</v>
      </c>
      <c r="I11" s="104"/>
      <c r="J11" s="104" t="str">
        <f t="shared" si="0"/>
        <v/>
      </c>
      <c r="K11" s="180"/>
      <c r="L11" s="105"/>
      <c r="M11" s="105" t="str">
        <f t="shared" si="2"/>
        <v/>
      </c>
      <c r="N11" s="105"/>
      <c r="O11" s="185">
        <f t="shared" si="3"/>
        <v>0</v>
      </c>
      <c r="P11" s="105"/>
    </row>
    <row r="12" spans="1:16" s="196" customFormat="1" x14ac:dyDescent="0.35">
      <c r="A12" s="186"/>
      <c r="B12" s="183"/>
      <c r="C12" s="183"/>
      <c r="D12" s="183"/>
      <c r="E12" s="183"/>
      <c r="F12" s="183"/>
      <c r="G12" s="183"/>
      <c r="H12" s="184">
        <f t="shared" si="1"/>
        <v>0</v>
      </c>
      <c r="I12" s="104"/>
      <c r="J12" s="104" t="str">
        <f t="shared" si="0"/>
        <v/>
      </c>
      <c r="K12" s="180"/>
      <c r="L12" s="105"/>
      <c r="M12" s="105" t="str">
        <f t="shared" si="2"/>
        <v/>
      </c>
      <c r="N12" s="105"/>
      <c r="O12" s="185">
        <f t="shared" si="3"/>
        <v>0</v>
      </c>
      <c r="P12" s="105"/>
    </row>
    <row r="13" spans="1:16" s="196" customFormat="1" x14ac:dyDescent="0.35">
      <c r="A13" s="187"/>
      <c r="B13" s="183"/>
      <c r="C13" s="183"/>
      <c r="D13" s="183"/>
      <c r="E13" s="183"/>
      <c r="F13" s="183"/>
      <c r="G13" s="183"/>
      <c r="H13" s="184">
        <f t="shared" si="1"/>
        <v>0</v>
      </c>
      <c r="I13" s="104"/>
      <c r="J13" s="104" t="str">
        <f t="shared" si="0"/>
        <v/>
      </c>
      <c r="K13" s="180"/>
      <c r="L13" s="105"/>
      <c r="M13" s="105" t="str">
        <f t="shared" si="2"/>
        <v/>
      </c>
      <c r="N13" s="105"/>
      <c r="O13" s="185">
        <f t="shared" si="3"/>
        <v>0</v>
      </c>
      <c r="P13" s="105"/>
    </row>
    <row r="14" spans="1:16" s="196" customFormat="1" x14ac:dyDescent="0.35">
      <c r="A14" s="182"/>
      <c r="B14" s="183"/>
      <c r="C14" s="183"/>
      <c r="D14" s="183"/>
      <c r="E14" s="183"/>
      <c r="F14" s="183"/>
      <c r="G14" s="183"/>
      <c r="H14" s="184">
        <f t="shared" si="1"/>
        <v>0</v>
      </c>
      <c r="I14" s="104"/>
      <c r="J14" s="104" t="str">
        <f t="shared" si="0"/>
        <v/>
      </c>
      <c r="K14" s="180"/>
      <c r="L14" s="105"/>
      <c r="M14" s="105" t="str">
        <f t="shared" si="2"/>
        <v/>
      </c>
      <c r="N14" s="105"/>
      <c r="O14" s="185">
        <f t="shared" si="3"/>
        <v>0</v>
      </c>
      <c r="P14" s="105"/>
    </row>
    <row r="15" spans="1:16" s="196" customFormat="1" x14ac:dyDescent="0.35">
      <c r="A15" s="186"/>
      <c r="B15" s="183"/>
      <c r="C15" s="183"/>
      <c r="D15" s="183"/>
      <c r="E15" s="183"/>
      <c r="F15" s="183"/>
      <c r="G15" s="183"/>
      <c r="H15" s="184">
        <f t="shared" si="1"/>
        <v>0</v>
      </c>
      <c r="I15" s="104"/>
      <c r="J15" s="104" t="str">
        <f t="shared" si="0"/>
        <v/>
      </c>
      <c r="K15" s="180"/>
      <c r="L15" s="105"/>
      <c r="M15" s="105" t="str">
        <f t="shared" si="2"/>
        <v/>
      </c>
      <c r="N15" s="105"/>
      <c r="O15" s="185">
        <f t="shared" si="3"/>
        <v>0</v>
      </c>
      <c r="P15" s="105"/>
    </row>
    <row r="16" spans="1:16" s="196" customFormat="1" x14ac:dyDescent="0.35">
      <c r="A16" s="186"/>
      <c r="B16" s="183"/>
      <c r="C16" s="183"/>
      <c r="D16" s="183"/>
      <c r="E16" s="183"/>
      <c r="F16" s="183"/>
      <c r="G16" s="183"/>
      <c r="H16" s="184">
        <f t="shared" si="1"/>
        <v>0</v>
      </c>
      <c r="I16" s="104"/>
      <c r="J16" s="104" t="str">
        <f t="shared" si="0"/>
        <v/>
      </c>
      <c r="K16" s="180"/>
      <c r="L16" s="105"/>
      <c r="M16" s="105" t="str">
        <f t="shared" si="2"/>
        <v/>
      </c>
      <c r="N16" s="105"/>
      <c r="O16" s="185">
        <f t="shared" si="3"/>
        <v>0</v>
      </c>
      <c r="P16" s="105"/>
    </row>
    <row r="17" spans="1:16" s="196" customFormat="1" x14ac:dyDescent="0.35">
      <c r="A17" s="186"/>
      <c r="B17" s="183"/>
      <c r="C17" s="183"/>
      <c r="D17" s="183"/>
      <c r="E17" s="183"/>
      <c r="F17" s="183"/>
      <c r="G17" s="183"/>
      <c r="H17" s="184">
        <f t="shared" si="1"/>
        <v>0</v>
      </c>
      <c r="I17" s="104"/>
      <c r="J17" s="104" t="str">
        <f t="shared" si="0"/>
        <v/>
      </c>
      <c r="K17" s="180"/>
      <c r="L17" s="105"/>
      <c r="M17" s="105" t="str">
        <f t="shared" si="2"/>
        <v/>
      </c>
      <c r="N17" s="105"/>
      <c r="O17" s="185">
        <f t="shared" si="3"/>
        <v>0</v>
      </c>
      <c r="P17" s="105"/>
    </row>
    <row r="18" spans="1:16" s="196" customFormat="1" x14ac:dyDescent="0.35">
      <c r="A18" s="187"/>
      <c r="B18" s="183"/>
      <c r="C18" s="183"/>
      <c r="D18" s="183"/>
      <c r="E18" s="183"/>
      <c r="F18" s="183"/>
      <c r="G18" s="183"/>
      <c r="H18" s="184">
        <f t="shared" si="1"/>
        <v>0</v>
      </c>
      <c r="I18" s="104"/>
      <c r="J18" s="104" t="str">
        <f t="shared" si="0"/>
        <v/>
      </c>
      <c r="K18" s="180"/>
      <c r="L18" s="105"/>
      <c r="M18" s="105" t="str">
        <f t="shared" si="2"/>
        <v/>
      </c>
      <c r="N18" s="105"/>
      <c r="O18" s="185">
        <f t="shared" si="3"/>
        <v>0</v>
      </c>
      <c r="P18" s="105"/>
    </row>
    <row r="19" spans="1:16" s="196" customFormat="1" x14ac:dyDescent="0.35">
      <c r="A19" s="182"/>
      <c r="B19" s="183"/>
      <c r="C19" s="183"/>
      <c r="D19" s="183"/>
      <c r="E19" s="183"/>
      <c r="F19" s="183"/>
      <c r="G19" s="183"/>
      <c r="H19" s="184">
        <f t="shared" si="1"/>
        <v>0</v>
      </c>
      <c r="I19" s="104"/>
      <c r="J19" s="104" t="str">
        <f t="shared" si="0"/>
        <v/>
      </c>
      <c r="K19" s="180"/>
      <c r="L19" s="105"/>
      <c r="M19" s="105" t="str">
        <f t="shared" si="2"/>
        <v/>
      </c>
      <c r="N19" s="105"/>
      <c r="O19" s="185">
        <f t="shared" si="3"/>
        <v>0</v>
      </c>
      <c r="P19" s="105"/>
    </row>
    <row r="20" spans="1:16" s="196" customFormat="1" x14ac:dyDescent="0.35">
      <c r="A20" s="186"/>
      <c r="B20" s="183"/>
      <c r="C20" s="183"/>
      <c r="D20" s="183"/>
      <c r="E20" s="183"/>
      <c r="F20" s="183"/>
      <c r="G20" s="183"/>
      <c r="H20" s="184">
        <f t="shared" si="1"/>
        <v>0</v>
      </c>
      <c r="I20" s="104"/>
      <c r="J20" s="104" t="str">
        <f t="shared" si="0"/>
        <v/>
      </c>
      <c r="K20" s="180"/>
      <c r="L20" s="105"/>
      <c r="M20" s="105" t="str">
        <f t="shared" si="2"/>
        <v/>
      </c>
      <c r="N20" s="105"/>
      <c r="O20" s="185">
        <f t="shared" si="3"/>
        <v>0</v>
      </c>
      <c r="P20" s="105"/>
    </row>
    <row r="21" spans="1:16" s="196" customFormat="1" x14ac:dyDescent="0.35">
      <c r="A21" s="186"/>
      <c r="B21" s="183"/>
      <c r="C21" s="183"/>
      <c r="D21" s="183"/>
      <c r="E21" s="183"/>
      <c r="F21" s="183"/>
      <c r="G21" s="183"/>
      <c r="H21" s="184">
        <f t="shared" si="1"/>
        <v>0</v>
      </c>
      <c r="I21" s="104"/>
      <c r="J21" s="104" t="str">
        <f t="shared" si="0"/>
        <v/>
      </c>
      <c r="K21" s="180"/>
      <c r="L21" s="105"/>
      <c r="M21" s="105" t="str">
        <f t="shared" si="2"/>
        <v/>
      </c>
      <c r="N21" s="105"/>
      <c r="O21" s="185">
        <f t="shared" si="3"/>
        <v>0</v>
      </c>
      <c r="P21" s="105"/>
    </row>
    <row r="22" spans="1:16" s="196" customFormat="1" x14ac:dyDescent="0.35">
      <c r="A22" s="186"/>
      <c r="B22" s="183"/>
      <c r="C22" s="183"/>
      <c r="D22" s="183"/>
      <c r="E22" s="183"/>
      <c r="F22" s="183"/>
      <c r="G22" s="183"/>
      <c r="H22" s="184">
        <f t="shared" si="1"/>
        <v>0</v>
      </c>
      <c r="I22" s="104"/>
      <c r="J22" s="104" t="str">
        <f t="shared" si="0"/>
        <v/>
      </c>
      <c r="K22" s="180"/>
      <c r="L22" s="105"/>
      <c r="M22" s="105" t="str">
        <f t="shared" si="2"/>
        <v/>
      </c>
      <c r="N22" s="105"/>
      <c r="O22" s="185">
        <f t="shared" si="3"/>
        <v>0</v>
      </c>
      <c r="P22" s="105"/>
    </row>
    <row r="23" spans="1:16" s="196" customFormat="1" x14ac:dyDescent="0.35">
      <c r="A23" s="187"/>
      <c r="B23" s="183"/>
      <c r="C23" s="183"/>
      <c r="D23" s="183"/>
      <c r="E23" s="183"/>
      <c r="F23" s="183"/>
      <c r="G23" s="183"/>
      <c r="H23" s="184">
        <f t="shared" si="1"/>
        <v>0</v>
      </c>
      <c r="I23" s="104"/>
      <c r="J23" s="104" t="str">
        <f t="shared" si="0"/>
        <v/>
      </c>
      <c r="K23" s="180"/>
      <c r="L23" s="105"/>
      <c r="M23" s="105" t="str">
        <f t="shared" si="2"/>
        <v/>
      </c>
      <c r="N23" s="105"/>
      <c r="O23" s="185">
        <f t="shared" si="3"/>
        <v>0</v>
      </c>
      <c r="P23" s="105"/>
    </row>
    <row r="24" spans="1:16" s="196" customFormat="1" x14ac:dyDescent="0.35">
      <c r="A24" s="182"/>
      <c r="B24" s="183"/>
      <c r="C24" s="183"/>
      <c r="D24" s="183"/>
      <c r="E24" s="183"/>
      <c r="F24" s="183"/>
      <c r="G24" s="183"/>
      <c r="H24" s="184">
        <f t="shared" si="1"/>
        <v>0</v>
      </c>
      <c r="I24" s="104"/>
      <c r="J24" s="104" t="str">
        <f t="shared" si="0"/>
        <v/>
      </c>
      <c r="K24" s="180"/>
      <c r="L24" s="105"/>
      <c r="M24" s="105" t="str">
        <f t="shared" si="2"/>
        <v/>
      </c>
      <c r="N24" s="105"/>
      <c r="O24" s="185">
        <f t="shared" si="3"/>
        <v>0</v>
      </c>
      <c r="P24" s="105"/>
    </row>
    <row r="25" spans="1:16" s="196" customFormat="1" x14ac:dyDescent="0.35">
      <c r="A25" s="186"/>
      <c r="B25" s="183"/>
      <c r="C25" s="183"/>
      <c r="D25" s="183"/>
      <c r="E25" s="183"/>
      <c r="F25" s="183"/>
      <c r="G25" s="183"/>
      <c r="H25" s="184">
        <f t="shared" si="1"/>
        <v>0</v>
      </c>
      <c r="I25" s="104"/>
      <c r="J25" s="104" t="str">
        <f t="shared" si="0"/>
        <v/>
      </c>
      <c r="K25" s="180"/>
      <c r="L25" s="105"/>
      <c r="M25" s="105" t="str">
        <f t="shared" si="2"/>
        <v/>
      </c>
      <c r="N25" s="105"/>
      <c r="O25" s="185">
        <f t="shared" si="3"/>
        <v>0</v>
      </c>
      <c r="P25" s="105"/>
    </row>
    <row r="26" spans="1:16" s="196" customFormat="1" x14ac:dyDescent="0.35">
      <c r="A26" s="186"/>
      <c r="B26" s="183"/>
      <c r="C26" s="183"/>
      <c r="D26" s="183"/>
      <c r="E26" s="183"/>
      <c r="F26" s="183"/>
      <c r="G26" s="183"/>
      <c r="H26" s="184">
        <f t="shared" si="1"/>
        <v>0</v>
      </c>
      <c r="I26" s="104"/>
      <c r="J26" s="104" t="str">
        <f t="shared" si="0"/>
        <v/>
      </c>
      <c r="K26" s="180"/>
      <c r="L26" s="105"/>
      <c r="M26" s="105" t="str">
        <f t="shared" si="2"/>
        <v/>
      </c>
      <c r="N26" s="105"/>
      <c r="O26" s="185">
        <f t="shared" si="3"/>
        <v>0</v>
      </c>
      <c r="P26" s="105"/>
    </row>
    <row r="27" spans="1:16" s="196" customFormat="1" x14ac:dyDescent="0.35">
      <c r="A27" s="186"/>
      <c r="B27" s="183"/>
      <c r="C27" s="183"/>
      <c r="D27" s="183"/>
      <c r="E27" s="183"/>
      <c r="F27" s="183"/>
      <c r="G27" s="183"/>
      <c r="H27" s="184">
        <f t="shared" si="1"/>
        <v>0</v>
      </c>
      <c r="I27" s="104"/>
      <c r="J27" s="104" t="str">
        <f t="shared" si="0"/>
        <v/>
      </c>
      <c r="K27" s="180"/>
      <c r="L27" s="105"/>
      <c r="M27" s="105" t="str">
        <f t="shared" si="2"/>
        <v/>
      </c>
      <c r="N27" s="105"/>
      <c r="O27" s="185">
        <f t="shared" si="3"/>
        <v>0</v>
      </c>
      <c r="P27" s="105"/>
    </row>
    <row r="28" spans="1:16" s="196" customFormat="1" x14ac:dyDescent="0.35">
      <c r="A28" s="187"/>
      <c r="B28" s="183"/>
      <c r="C28" s="183"/>
      <c r="D28" s="183"/>
      <c r="E28" s="183"/>
      <c r="F28" s="183"/>
      <c r="G28" s="183"/>
      <c r="H28" s="184">
        <f t="shared" si="1"/>
        <v>0</v>
      </c>
      <c r="I28" s="104"/>
      <c r="J28" s="104" t="str">
        <f t="shared" si="0"/>
        <v/>
      </c>
      <c r="K28" s="180"/>
      <c r="L28" s="105"/>
      <c r="M28" s="105" t="str">
        <f t="shared" si="2"/>
        <v/>
      </c>
      <c r="N28" s="105"/>
      <c r="O28" s="185">
        <f t="shared" si="3"/>
        <v>0</v>
      </c>
      <c r="P28" s="105"/>
    </row>
    <row r="29" spans="1:16" s="196" customFormat="1" x14ac:dyDescent="0.35">
      <c r="A29" s="182"/>
      <c r="B29" s="183"/>
      <c r="C29" s="183"/>
      <c r="D29" s="183"/>
      <c r="E29" s="183"/>
      <c r="F29" s="183"/>
      <c r="G29" s="183"/>
      <c r="H29" s="184">
        <f t="shared" si="1"/>
        <v>0</v>
      </c>
      <c r="I29" s="104"/>
      <c r="J29" s="104" t="str">
        <f t="shared" si="0"/>
        <v/>
      </c>
      <c r="K29" s="180"/>
      <c r="L29" s="105"/>
      <c r="M29" s="105" t="str">
        <f t="shared" si="2"/>
        <v/>
      </c>
      <c r="N29" s="105"/>
      <c r="O29" s="185">
        <f t="shared" si="3"/>
        <v>0</v>
      </c>
      <c r="P29" s="105"/>
    </row>
    <row r="30" spans="1:16" s="196" customFormat="1" x14ac:dyDescent="0.35">
      <c r="A30" s="186"/>
      <c r="B30" s="183"/>
      <c r="C30" s="183"/>
      <c r="D30" s="183"/>
      <c r="E30" s="183"/>
      <c r="F30" s="183"/>
      <c r="G30" s="183"/>
      <c r="H30" s="184">
        <f t="shared" si="1"/>
        <v>0</v>
      </c>
      <c r="I30" s="104"/>
      <c r="J30" s="104" t="str">
        <f t="shared" si="0"/>
        <v/>
      </c>
      <c r="K30" s="180"/>
      <c r="L30" s="105"/>
      <c r="M30" s="105" t="str">
        <f t="shared" si="2"/>
        <v/>
      </c>
      <c r="N30" s="105"/>
      <c r="O30" s="185">
        <f t="shared" si="3"/>
        <v>0</v>
      </c>
      <c r="P30" s="105"/>
    </row>
    <row r="31" spans="1:16" s="196" customFormat="1" x14ac:dyDescent="0.35">
      <c r="A31" s="186"/>
      <c r="B31" s="183"/>
      <c r="C31" s="183"/>
      <c r="D31" s="183"/>
      <c r="E31" s="183"/>
      <c r="F31" s="183"/>
      <c r="G31" s="183"/>
      <c r="H31" s="184">
        <f t="shared" si="1"/>
        <v>0</v>
      </c>
      <c r="I31" s="104"/>
      <c r="J31" s="104" t="str">
        <f t="shared" si="0"/>
        <v/>
      </c>
      <c r="K31" s="180"/>
      <c r="L31" s="105"/>
      <c r="M31" s="105" t="str">
        <f t="shared" si="2"/>
        <v/>
      </c>
      <c r="N31" s="105"/>
      <c r="O31" s="185">
        <f t="shared" si="3"/>
        <v>0</v>
      </c>
      <c r="P31" s="105"/>
    </row>
    <row r="32" spans="1:16" s="196" customFormat="1" x14ac:dyDescent="0.35">
      <c r="A32" s="186"/>
      <c r="B32" s="183"/>
      <c r="C32" s="183"/>
      <c r="D32" s="183"/>
      <c r="E32" s="183"/>
      <c r="F32" s="183"/>
      <c r="G32" s="183"/>
      <c r="H32" s="184">
        <f t="shared" si="1"/>
        <v>0</v>
      </c>
      <c r="I32" s="104"/>
      <c r="J32" s="104" t="str">
        <f t="shared" si="0"/>
        <v/>
      </c>
      <c r="K32" s="180"/>
      <c r="L32" s="105"/>
      <c r="M32" s="105" t="str">
        <f t="shared" si="2"/>
        <v/>
      </c>
      <c r="N32" s="105"/>
      <c r="O32" s="185">
        <f t="shared" si="3"/>
        <v>0</v>
      </c>
      <c r="P32" s="105"/>
    </row>
    <row r="33" spans="1:16" s="196" customFormat="1" x14ac:dyDescent="0.35">
      <c r="A33" s="187"/>
      <c r="B33" s="183"/>
      <c r="C33" s="183"/>
      <c r="D33" s="183"/>
      <c r="E33" s="183"/>
      <c r="F33" s="183"/>
      <c r="G33" s="183"/>
      <c r="H33" s="184">
        <f t="shared" si="1"/>
        <v>0</v>
      </c>
      <c r="I33" s="104"/>
      <c r="J33" s="104" t="str">
        <f t="shared" si="0"/>
        <v/>
      </c>
      <c r="K33" s="180"/>
      <c r="L33" s="105"/>
      <c r="M33" s="105" t="str">
        <f t="shared" si="2"/>
        <v/>
      </c>
      <c r="N33" s="105"/>
      <c r="O33" s="185">
        <f t="shared" si="3"/>
        <v>0</v>
      </c>
      <c r="P33" s="105"/>
    </row>
    <row r="34" spans="1:16" s="196" customFormat="1" hidden="1" outlineLevel="1" x14ac:dyDescent="0.35">
      <c r="A34" s="182"/>
      <c r="B34" s="183"/>
      <c r="C34" s="183"/>
      <c r="D34" s="183"/>
      <c r="E34" s="183"/>
      <c r="F34" s="183"/>
      <c r="G34" s="183"/>
      <c r="H34" s="184">
        <f t="shared" si="1"/>
        <v>0</v>
      </c>
      <c r="I34" s="104"/>
      <c r="J34" s="104" t="str">
        <f t="shared" si="0"/>
        <v/>
      </c>
      <c r="K34" s="180"/>
      <c r="L34" s="105"/>
      <c r="M34" s="105" t="str">
        <f t="shared" si="2"/>
        <v/>
      </c>
      <c r="N34" s="105"/>
      <c r="O34" s="185">
        <f t="shared" si="3"/>
        <v>0</v>
      </c>
      <c r="P34" s="105"/>
    </row>
    <row r="35" spans="1:16" s="196" customFormat="1" hidden="1" outlineLevel="1" x14ac:dyDescent="0.35">
      <c r="A35" s="186"/>
      <c r="B35" s="183"/>
      <c r="C35" s="183"/>
      <c r="D35" s="183"/>
      <c r="E35" s="183"/>
      <c r="F35" s="183"/>
      <c r="G35" s="183"/>
      <c r="H35" s="184">
        <f t="shared" si="1"/>
        <v>0</v>
      </c>
      <c r="I35" s="104"/>
      <c r="J35" s="104" t="str">
        <f t="shared" si="0"/>
        <v/>
      </c>
      <c r="K35" s="180"/>
      <c r="L35" s="105"/>
      <c r="M35" s="105" t="str">
        <f t="shared" si="2"/>
        <v/>
      </c>
      <c r="N35" s="105"/>
      <c r="O35" s="185">
        <f t="shared" si="3"/>
        <v>0</v>
      </c>
      <c r="P35" s="105"/>
    </row>
    <row r="36" spans="1:16" s="196" customFormat="1" hidden="1" outlineLevel="1" x14ac:dyDescent="0.35">
      <c r="A36" s="186"/>
      <c r="B36" s="183"/>
      <c r="C36" s="183"/>
      <c r="D36" s="183"/>
      <c r="E36" s="183"/>
      <c r="F36" s="183"/>
      <c r="G36" s="183"/>
      <c r="H36" s="184">
        <f t="shared" si="1"/>
        <v>0</v>
      </c>
      <c r="I36" s="104"/>
      <c r="J36" s="104" t="str">
        <f t="shared" si="0"/>
        <v/>
      </c>
      <c r="K36" s="180"/>
      <c r="L36" s="105"/>
      <c r="M36" s="105" t="str">
        <f t="shared" si="2"/>
        <v/>
      </c>
      <c r="N36" s="105"/>
      <c r="O36" s="185">
        <f t="shared" si="3"/>
        <v>0</v>
      </c>
      <c r="P36" s="105"/>
    </row>
    <row r="37" spans="1:16" s="196" customFormat="1" hidden="1" outlineLevel="1" x14ac:dyDescent="0.35">
      <c r="A37" s="186"/>
      <c r="B37" s="183"/>
      <c r="C37" s="183"/>
      <c r="D37" s="183"/>
      <c r="E37" s="183"/>
      <c r="F37" s="183"/>
      <c r="G37" s="183"/>
      <c r="H37" s="184">
        <f t="shared" si="1"/>
        <v>0</v>
      </c>
      <c r="I37" s="104"/>
      <c r="J37" s="104" t="str">
        <f t="shared" si="0"/>
        <v/>
      </c>
      <c r="K37" s="180"/>
      <c r="L37" s="105"/>
      <c r="M37" s="105" t="str">
        <f t="shared" si="2"/>
        <v/>
      </c>
      <c r="N37" s="105"/>
      <c r="O37" s="185">
        <f t="shared" si="3"/>
        <v>0</v>
      </c>
      <c r="P37" s="105"/>
    </row>
    <row r="38" spans="1:16" s="196" customFormat="1" hidden="1" outlineLevel="1" x14ac:dyDescent="0.35">
      <c r="A38" s="187"/>
      <c r="B38" s="183"/>
      <c r="C38" s="183"/>
      <c r="D38" s="183"/>
      <c r="E38" s="183"/>
      <c r="F38" s="183"/>
      <c r="G38" s="183"/>
      <c r="H38" s="184">
        <f t="shared" si="1"/>
        <v>0</v>
      </c>
      <c r="I38" s="104"/>
      <c r="J38" s="104" t="str">
        <f t="shared" si="0"/>
        <v/>
      </c>
      <c r="K38" s="180"/>
      <c r="L38" s="105"/>
      <c r="M38" s="105" t="str">
        <f t="shared" si="2"/>
        <v/>
      </c>
      <c r="N38" s="105"/>
      <c r="O38" s="185">
        <f t="shared" si="3"/>
        <v>0</v>
      </c>
      <c r="P38" s="105"/>
    </row>
    <row r="39" spans="1:16" s="196" customFormat="1" hidden="1" outlineLevel="1" x14ac:dyDescent="0.35">
      <c r="A39" s="182"/>
      <c r="B39" s="183"/>
      <c r="C39" s="183"/>
      <c r="D39" s="183"/>
      <c r="E39" s="183"/>
      <c r="F39" s="183"/>
      <c r="G39" s="183"/>
      <c r="H39" s="184">
        <f t="shared" si="1"/>
        <v>0</v>
      </c>
      <c r="I39" s="104"/>
      <c r="J39" s="104" t="str">
        <f t="shared" si="0"/>
        <v/>
      </c>
      <c r="K39" s="180"/>
      <c r="L39" s="105"/>
      <c r="M39" s="105" t="str">
        <f t="shared" si="2"/>
        <v/>
      </c>
      <c r="N39" s="105"/>
      <c r="O39" s="185">
        <f t="shared" si="3"/>
        <v>0</v>
      </c>
      <c r="P39" s="105"/>
    </row>
    <row r="40" spans="1:16" s="196" customFormat="1" hidden="1" outlineLevel="1" x14ac:dyDescent="0.35">
      <c r="A40" s="186"/>
      <c r="B40" s="183"/>
      <c r="C40" s="183"/>
      <c r="D40" s="183"/>
      <c r="E40" s="183"/>
      <c r="F40" s="183"/>
      <c r="G40" s="183"/>
      <c r="H40" s="184">
        <f t="shared" si="1"/>
        <v>0</v>
      </c>
      <c r="I40" s="104"/>
      <c r="J40" s="104" t="str">
        <f t="shared" si="0"/>
        <v/>
      </c>
      <c r="K40" s="180"/>
      <c r="L40" s="105"/>
      <c r="M40" s="105" t="str">
        <f t="shared" si="2"/>
        <v/>
      </c>
      <c r="N40" s="105"/>
      <c r="O40" s="185">
        <f t="shared" si="3"/>
        <v>0</v>
      </c>
      <c r="P40" s="105"/>
    </row>
    <row r="41" spans="1:16" s="196" customFormat="1" hidden="1" outlineLevel="1" x14ac:dyDescent="0.35">
      <c r="A41" s="186"/>
      <c r="B41" s="183"/>
      <c r="C41" s="183"/>
      <c r="D41" s="183"/>
      <c r="E41" s="183"/>
      <c r="F41" s="183"/>
      <c r="G41" s="183"/>
      <c r="H41" s="184">
        <f t="shared" si="1"/>
        <v>0</v>
      </c>
      <c r="I41" s="104"/>
      <c r="J41" s="104" t="str">
        <f t="shared" si="0"/>
        <v/>
      </c>
      <c r="K41" s="180"/>
      <c r="L41" s="105"/>
      <c r="M41" s="105" t="str">
        <f t="shared" si="2"/>
        <v/>
      </c>
      <c r="N41" s="105"/>
      <c r="O41" s="185">
        <f t="shared" si="3"/>
        <v>0</v>
      </c>
      <c r="P41" s="105"/>
    </row>
    <row r="42" spans="1:16" s="196" customFormat="1" hidden="1" outlineLevel="1" x14ac:dyDescent="0.35">
      <c r="A42" s="186"/>
      <c r="B42" s="183"/>
      <c r="C42" s="183"/>
      <c r="D42" s="183"/>
      <c r="E42" s="183"/>
      <c r="F42" s="183"/>
      <c r="G42" s="183"/>
      <c r="H42" s="184">
        <f t="shared" si="1"/>
        <v>0</v>
      </c>
      <c r="I42" s="104"/>
      <c r="J42" s="104" t="str">
        <f t="shared" si="0"/>
        <v/>
      </c>
      <c r="K42" s="180"/>
      <c r="L42" s="105"/>
      <c r="M42" s="105" t="str">
        <f t="shared" si="2"/>
        <v/>
      </c>
      <c r="N42" s="105"/>
      <c r="O42" s="185">
        <f t="shared" si="3"/>
        <v>0</v>
      </c>
      <c r="P42" s="105"/>
    </row>
    <row r="43" spans="1:16" s="196" customFormat="1" hidden="1" outlineLevel="1" x14ac:dyDescent="0.35">
      <c r="A43" s="187"/>
      <c r="B43" s="183"/>
      <c r="C43" s="183"/>
      <c r="D43" s="183"/>
      <c r="E43" s="183"/>
      <c r="F43" s="183"/>
      <c r="G43" s="183"/>
      <c r="H43" s="184">
        <f t="shared" si="1"/>
        <v>0</v>
      </c>
      <c r="I43" s="104"/>
      <c r="J43" s="104" t="str">
        <f t="shared" si="0"/>
        <v/>
      </c>
      <c r="K43" s="180"/>
      <c r="L43" s="105"/>
      <c r="M43" s="105" t="str">
        <f t="shared" si="2"/>
        <v/>
      </c>
      <c r="N43" s="105"/>
      <c r="O43" s="185">
        <f t="shared" si="3"/>
        <v>0</v>
      </c>
      <c r="P43" s="105"/>
    </row>
    <row r="44" spans="1:16" s="196" customFormat="1" hidden="1" outlineLevel="1" x14ac:dyDescent="0.35">
      <c r="A44" s="182"/>
      <c r="B44" s="183"/>
      <c r="C44" s="183"/>
      <c r="D44" s="183"/>
      <c r="E44" s="183"/>
      <c r="F44" s="183"/>
      <c r="G44" s="183"/>
      <c r="H44" s="184">
        <f t="shared" si="1"/>
        <v>0</v>
      </c>
      <c r="I44" s="104"/>
      <c r="J44" s="104" t="str">
        <f t="shared" si="0"/>
        <v/>
      </c>
      <c r="K44" s="180"/>
      <c r="L44" s="105"/>
      <c r="M44" s="105" t="str">
        <f t="shared" si="2"/>
        <v/>
      </c>
      <c r="N44" s="105"/>
      <c r="O44" s="185">
        <f t="shared" si="3"/>
        <v>0</v>
      </c>
      <c r="P44" s="105"/>
    </row>
    <row r="45" spans="1:16" s="196" customFormat="1" hidden="1" outlineLevel="1" x14ac:dyDescent="0.35">
      <c r="A45" s="186"/>
      <c r="B45" s="183"/>
      <c r="C45" s="183"/>
      <c r="D45" s="183"/>
      <c r="E45" s="183"/>
      <c r="F45" s="183"/>
      <c r="G45" s="183"/>
      <c r="H45" s="184">
        <f t="shared" si="1"/>
        <v>0</v>
      </c>
      <c r="I45" s="104"/>
      <c r="J45" s="104" t="str">
        <f t="shared" si="0"/>
        <v/>
      </c>
      <c r="K45" s="180"/>
      <c r="L45" s="105"/>
      <c r="M45" s="105" t="str">
        <f t="shared" si="2"/>
        <v/>
      </c>
      <c r="N45" s="105"/>
      <c r="O45" s="185">
        <f t="shared" si="3"/>
        <v>0</v>
      </c>
      <c r="P45" s="105"/>
    </row>
    <row r="46" spans="1:16" s="196" customFormat="1" hidden="1" outlineLevel="1" x14ac:dyDescent="0.35">
      <c r="A46" s="186"/>
      <c r="B46" s="183"/>
      <c r="C46" s="183"/>
      <c r="D46" s="183"/>
      <c r="E46" s="183"/>
      <c r="F46" s="183"/>
      <c r="G46" s="183"/>
      <c r="H46" s="184">
        <f t="shared" si="1"/>
        <v>0</v>
      </c>
      <c r="I46" s="104"/>
      <c r="J46" s="104" t="str">
        <f t="shared" si="0"/>
        <v/>
      </c>
      <c r="K46" s="180"/>
      <c r="L46" s="105"/>
      <c r="M46" s="105" t="str">
        <f t="shared" si="2"/>
        <v/>
      </c>
      <c r="N46" s="105"/>
      <c r="O46" s="185">
        <f t="shared" si="3"/>
        <v>0</v>
      </c>
      <c r="P46" s="105"/>
    </row>
    <row r="47" spans="1:16" s="196" customFormat="1" hidden="1" outlineLevel="1" x14ac:dyDescent="0.35">
      <c r="A47" s="186"/>
      <c r="B47" s="183"/>
      <c r="C47" s="183"/>
      <c r="D47" s="183"/>
      <c r="E47" s="183"/>
      <c r="F47" s="183"/>
      <c r="G47" s="183"/>
      <c r="H47" s="184">
        <f t="shared" si="1"/>
        <v>0</v>
      </c>
      <c r="I47" s="104"/>
      <c r="J47" s="104" t="str">
        <f t="shared" si="0"/>
        <v/>
      </c>
      <c r="K47" s="180"/>
      <c r="L47" s="105"/>
      <c r="M47" s="105" t="str">
        <f t="shared" si="2"/>
        <v/>
      </c>
      <c r="N47" s="105"/>
      <c r="O47" s="185">
        <f t="shared" si="3"/>
        <v>0</v>
      </c>
      <c r="P47" s="105"/>
    </row>
    <row r="48" spans="1:16" s="196" customFormat="1" hidden="1" outlineLevel="1" x14ac:dyDescent="0.35">
      <c r="A48" s="187"/>
      <c r="B48" s="183"/>
      <c r="C48" s="183"/>
      <c r="D48" s="183"/>
      <c r="E48" s="183"/>
      <c r="F48" s="183"/>
      <c r="G48" s="183"/>
      <c r="H48" s="184">
        <f t="shared" si="1"/>
        <v>0</v>
      </c>
      <c r="I48" s="104"/>
      <c r="J48" s="104" t="str">
        <f t="shared" si="0"/>
        <v/>
      </c>
      <c r="K48" s="180"/>
      <c r="L48" s="105"/>
      <c r="M48" s="105" t="str">
        <f t="shared" si="2"/>
        <v/>
      </c>
      <c r="N48" s="105"/>
      <c r="O48" s="185">
        <f t="shared" si="3"/>
        <v>0</v>
      </c>
      <c r="P48" s="105"/>
    </row>
    <row r="49" spans="1:16" s="196" customFormat="1" hidden="1" outlineLevel="1" x14ac:dyDescent="0.35">
      <c r="A49" s="182"/>
      <c r="B49" s="183"/>
      <c r="C49" s="183"/>
      <c r="D49" s="183"/>
      <c r="E49" s="183"/>
      <c r="F49" s="183"/>
      <c r="G49" s="183"/>
      <c r="H49" s="184">
        <f t="shared" si="1"/>
        <v>0</v>
      </c>
      <c r="I49" s="104"/>
      <c r="J49" s="104" t="str">
        <f t="shared" si="0"/>
        <v/>
      </c>
      <c r="K49" s="180"/>
      <c r="L49" s="105"/>
      <c r="M49" s="105" t="str">
        <f t="shared" si="2"/>
        <v/>
      </c>
      <c r="N49" s="105"/>
      <c r="O49" s="185">
        <f t="shared" si="3"/>
        <v>0</v>
      </c>
      <c r="P49" s="105"/>
    </row>
    <row r="50" spans="1:16" s="196" customFormat="1" hidden="1" outlineLevel="1" x14ac:dyDescent="0.35">
      <c r="A50" s="186"/>
      <c r="B50" s="183"/>
      <c r="C50" s="183"/>
      <c r="D50" s="183"/>
      <c r="E50" s="183"/>
      <c r="F50" s="183"/>
      <c r="G50" s="183"/>
      <c r="H50" s="184">
        <f t="shared" si="1"/>
        <v>0</v>
      </c>
      <c r="I50" s="104"/>
      <c r="J50" s="104" t="str">
        <f t="shared" si="0"/>
        <v/>
      </c>
      <c r="K50" s="180"/>
      <c r="L50" s="105"/>
      <c r="M50" s="105" t="str">
        <f t="shared" si="2"/>
        <v/>
      </c>
      <c r="N50" s="105"/>
      <c r="O50" s="185">
        <f t="shared" si="3"/>
        <v>0</v>
      </c>
      <c r="P50" s="105"/>
    </row>
    <row r="51" spans="1:16" s="196" customFormat="1" hidden="1" outlineLevel="1" x14ac:dyDescent="0.35">
      <c r="A51" s="186"/>
      <c r="B51" s="183"/>
      <c r="C51" s="183"/>
      <c r="D51" s="183"/>
      <c r="E51" s="183"/>
      <c r="F51" s="183"/>
      <c r="G51" s="183"/>
      <c r="H51" s="184">
        <f t="shared" si="1"/>
        <v>0</v>
      </c>
      <c r="I51" s="104"/>
      <c r="J51" s="104" t="str">
        <f t="shared" si="0"/>
        <v/>
      </c>
      <c r="K51" s="180"/>
      <c r="L51" s="105"/>
      <c r="M51" s="105" t="str">
        <f t="shared" si="2"/>
        <v/>
      </c>
      <c r="N51" s="105"/>
      <c r="O51" s="185">
        <f t="shared" si="3"/>
        <v>0</v>
      </c>
      <c r="P51" s="105"/>
    </row>
    <row r="52" spans="1:16" s="196" customFormat="1" hidden="1" outlineLevel="1" x14ac:dyDescent="0.35">
      <c r="A52" s="186"/>
      <c r="B52" s="183"/>
      <c r="C52" s="183"/>
      <c r="D52" s="183"/>
      <c r="E52" s="183"/>
      <c r="F52" s="183"/>
      <c r="G52" s="183"/>
      <c r="H52" s="184">
        <f t="shared" si="1"/>
        <v>0</v>
      </c>
      <c r="I52" s="104"/>
      <c r="J52" s="104" t="str">
        <f t="shared" si="0"/>
        <v/>
      </c>
      <c r="K52" s="180"/>
      <c r="L52" s="105"/>
      <c r="M52" s="105" t="str">
        <f t="shared" si="2"/>
        <v/>
      </c>
      <c r="N52" s="105"/>
      <c r="O52" s="185">
        <f t="shared" si="3"/>
        <v>0</v>
      </c>
      <c r="P52" s="105"/>
    </row>
    <row r="53" spans="1:16" s="196" customFormat="1" hidden="1" outlineLevel="1" x14ac:dyDescent="0.35">
      <c r="A53" s="187"/>
      <c r="B53" s="183"/>
      <c r="C53" s="183"/>
      <c r="D53" s="183"/>
      <c r="E53" s="183"/>
      <c r="F53" s="183"/>
      <c r="G53" s="183"/>
      <c r="H53" s="184">
        <f t="shared" si="1"/>
        <v>0</v>
      </c>
      <c r="I53" s="104"/>
      <c r="J53" s="104" t="str">
        <f t="shared" si="0"/>
        <v/>
      </c>
      <c r="K53" s="180"/>
      <c r="L53" s="105"/>
      <c r="M53" s="105" t="str">
        <f t="shared" si="2"/>
        <v/>
      </c>
      <c r="N53" s="105"/>
      <c r="O53" s="185">
        <f t="shared" si="3"/>
        <v>0</v>
      </c>
      <c r="P53" s="105"/>
    </row>
    <row r="54" spans="1:16" s="196" customFormat="1" hidden="1" outlineLevel="1" x14ac:dyDescent="0.35">
      <c r="A54" s="182"/>
      <c r="B54" s="183"/>
      <c r="C54" s="183"/>
      <c r="D54" s="183"/>
      <c r="E54" s="183"/>
      <c r="F54" s="183"/>
      <c r="G54" s="183"/>
      <c r="H54" s="184">
        <f t="shared" si="1"/>
        <v>0</v>
      </c>
      <c r="I54" s="104"/>
      <c r="J54" s="104" t="str">
        <f t="shared" si="0"/>
        <v/>
      </c>
      <c r="K54" s="180"/>
      <c r="L54" s="105"/>
      <c r="M54" s="105" t="str">
        <f t="shared" si="2"/>
        <v/>
      </c>
      <c r="N54" s="105"/>
      <c r="O54" s="185">
        <f t="shared" si="3"/>
        <v>0</v>
      </c>
      <c r="P54" s="105"/>
    </row>
    <row r="55" spans="1:16" s="196" customFormat="1" hidden="1" outlineLevel="1" x14ac:dyDescent="0.35">
      <c r="A55" s="186"/>
      <c r="B55" s="183"/>
      <c r="C55" s="183"/>
      <c r="D55" s="183"/>
      <c r="E55" s="183"/>
      <c r="F55" s="183"/>
      <c r="G55" s="183"/>
      <c r="H55" s="184">
        <f t="shared" si="1"/>
        <v>0</v>
      </c>
      <c r="I55" s="104"/>
      <c r="J55" s="104" t="str">
        <f t="shared" si="0"/>
        <v/>
      </c>
      <c r="K55" s="180"/>
      <c r="L55" s="105"/>
      <c r="M55" s="105" t="str">
        <f t="shared" si="2"/>
        <v/>
      </c>
      <c r="N55" s="105"/>
      <c r="O55" s="185">
        <f t="shared" si="3"/>
        <v>0</v>
      </c>
      <c r="P55" s="105"/>
    </row>
    <row r="56" spans="1:16" s="196" customFormat="1" hidden="1" outlineLevel="1" x14ac:dyDescent="0.35">
      <c r="A56" s="186"/>
      <c r="B56" s="183"/>
      <c r="C56" s="183"/>
      <c r="D56" s="183"/>
      <c r="E56" s="183"/>
      <c r="F56" s="183"/>
      <c r="G56" s="183"/>
      <c r="H56" s="184">
        <f t="shared" si="1"/>
        <v>0</v>
      </c>
      <c r="I56" s="104"/>
      <c r="J56" s="104" t="str">
        <f t="shared" si="0"/>
        <v/>
      </c>
      <c r="K56" s="180"/>
      <c r="L56" s="105"/>
      <c r="M56" s="105" t="str">
        <f t="shared" si="2"/>
        <v/>
      </c>
      <c r="N56" s="105"/>
      <c r="O56" s="185">
        <f t="shared" si="3"/>
        <v>0</v>
      </c>
      <c r="P56" s="105"/>
    </row>
    <row r="57" spans="1:16" s="196" customFormat="1" hidden="1" outlineLevel="1" x14ac:dyDescent="0.35">
      <c r="A57" s="186"/>
      <c r="B57" s="183"/>
      <c r="C57" s="183"/>
      <c r="D57" s="183"/>
      <c r="E57" s="183"/>
      <c r="F57" s="183"/>
      <c r="G57" s="183"/>
      <c r="H57" s="184">
        <f t="shared" si="1"/>
        <v>0</v>
      </c>
      <c r="I57" s="104"/>
      <c r="J57" s="104" t="str">
        <f t="shared" si="0"/>
        <v/>
      </c>
      <c r="K57" s="180"/>
      <c r="L57" s="105"/>
      <c r="M57" s="105" t="str">
        <f t="shared" si="2"/>
        <v/>
      </c>
      <c r="N57" s="105"/>
      <c r="O57" s="185">
        <f t="shared" si="3"/>
        <v>0</v>
      </c>
      <c r="P57" s="105"/>
    </row>
    <row r="58" spans="1:16" s="196" customFormat="1" hidden="1" outlineLevel="1" x14ac:dyDescent="0.35">
      <c r="A58" s="187"/>
      <c r="B58" s="183"/>
      <c r="C58" s="183"/>
      <c r="D58" s="183"/>
      <c r="E58" s="183"/>
      <c r="F58" s="183"/>
      <c r="G58" s="183"/>
      <c r="H58" s="184">
        <f t="shared" si="1"/>
        <v>0</v>
      </c>
      <c r="I58" s="104"/>
      <c r="J58" s="104" t="str">
        <f t="shared" si="0"/>
        <v/>
      </c>
      <c r="K58" s="180"/>
      <c r="L58" s="105"/>
      <c r="M58" s="105" t="str">
        <f t="shared" si="2"/>
        <v/>
      </c>
      <c r="N58" s="105"/>
      <c r="O58" s="185">
        <f t="shared" si="3"/>
        <v>0</v>
      </c>
      <c r="P58" s="105"/>
    </row>
    <row r="59" spans="1:16" s="196" customFormat="1" hidden="1" outlineLevel="1" x14ac:dyDescent="0.35">
      <c r="A59" s="182"/>
      <c r="B59" s="183"/>
      <c r="C59" s="183"/>
      <c r="D59" s="183"/>
      <c r="E59" s="183"/>
      <c r="F59" s="183"/>
      <c r="G59" s="183"/>
      <c r="H59" s="184">
        <f t="shared" si="1"/>
        <v>0</v>
      </c>
      <c r="I59" s="104"/>
      <c r="J59" s="104" t="str">
        <f t="shared" si="0"/>
        <v/>
      </c>
      <c r="K59" s="180"/>
      <c r="L59" s="105"/>
      <c r="M59" s="105" t="str">
        <f t="shared" si="2"/>
        <v/>
      </c>
      <c r="N59" s="105"/>
      <c r="O59" s="185">
        <f t="shared" si="3"/>
        <v>0</v>
      </c>
      <c r="P59" s="105"/>
    </row>
    <row r="60" spans="1:16" s="196" customFormat="1" hidden="1" outlineLevel="1" x14ac:dyDescent="0.35">
      <c r="A60" s="186"/>
      <c r="B60" s="183"/>
      <c r="C60" s="183"/>
      <c r="D60" s="183"/>
      <c r="E60" s="183"/>
      <c r="F60" s="183"/>
      <c r="G60" s="183"/>
      <c r="H60" s="184">
        <f t="shared" si="1"/>
        <v>0</v>
      </c>
      <c r="I60" s="104"/>
      <c r="J60" s="104" t="str">
        <f t="shared" si="0"/>
        <v/>
      </c>
      <c r="K60" s="180"/>
      <c r="L60" s="105"/>
      <c r="M60" s="105" t="str">
        <f t="shared" si="2"/>
        <v/>
      </c>
      <c r="N60" s="105"/>
      <c r="O60" s="185">
        <f t="shared" si="3"/>
        <v>0</v>
      </c>
      <c r="P60" s="105"/>
    </row>
    <row r="61" spans="1:16" s="196" customFormat="1" hidden="1" outlineLevel="1" x14ac:dyDescent="0.35">
      <c r="A61" s="186"/>
      <c r="B61" s="183"/>
      <c r="C61" s="183"/>
      <c r="D61" s="183"/>
      <c r="E61" s="183"/>
      <c r="F61" s="183"/>
      <c r="G61" s="183"/>
      <c r="H61" s="184">
        <f t="shared" si="1"/>
        <v>0</v>
      </c>
      <c r="I61" s="104"/>
      <c r="J61" s="104" t="str">
        <f t="shared" si="0"/>
        <v/>
      </c>
      <c r="K61" s="180"/>
      <c r="L61" s="105"/>
      <c r="M61" s="105" t="str">
        <f t="shared" si="2"/>
        <v/>
      </c>
      <c r="N61" s="105"/>
      <c r="O61" s="185">
        <f t="shared" si="3"/>
        <v>0</v>
      </c>
      <c r="P61" s="105"/>
    </row>
    <row r="62" spans="1:16" s="196" customFormat="1" hidden="1" outlineLevel="1" x14ac:dyDescent="0.35">
      <c r="A62" s="186"/>
      <c r="B62" s="183"/>
      <c r="C62" s="183"/>
      <c r="D62" s="183"/>
      <c r="E62" s="183"/>
      <c r="F62" s="183"/>
      <c r="G62" s="183"/>
      <c r="H62" s="184">
        <f t="shared" si="1"/>
        <v>0</v>
      </c>
      <c r="I62" s="104"/>
      <c r="J62" s="104" t="str">
        <f t="shared" si="0"/>
        <v/>
      </c>
      <c r="K62" s="180"/>
      <c r="L62" s="105"/>
      <c r="M62" s="105" t="str">
        <f t="shared" si="2"/>
        <v/>
      </c>
      <c r="N62" s="105"/>
      <c r="O62" s="185">
        <f t="shared" si="3"/>
        <v>0</v>
      </c>
      <c r="P62" s="105"/>
    </row>
    <row r="63" spans="1:16" s="196" customFormat="1" hidden="1" outlineLevel="1" x14ac:dyDescent="0.35">
      <c r="A63" s="187"/>
      <c r="B63" s="183"/>
      <c r="C63" s="183"/>
      <c r="D63" s="183"/>
      <c r="E63" s="183"/>
      <c r="F63" s="183"/>
      <c r="G63" s="183"/>
      <c r="H63" s="184">
        <f t="shared" si="1"/>
        <v>0</v>
      </c>
      <c r="I63" s="104"/>
      <c r="J63" s="104" t="str">
        <f t="shared" si="0"/>
        <v/>
      </c>
      <c r="K63" s="180"/>
      <c r="L63" s="105"/>
      <c r="M63" s="105" t="str">
        <f t="shared" si="2"/>
        <v/>
      </c>
      <c r="N63" s="105"/>
      <c r="O63" s="185">
        <f t="shared" si="3"/>
        <v>0</v>
      </c>
      <c r="P63" s="105"/>
    </row>
    <row r="64" spans="1:16" s="196" customFormat="1" collapsed="1" x14ac:dyDescent="0.35">
      <c r="A64" s="327" t="s">
        <v>90</v>
      </c>
      <c r="B64" s="327"/>
      <c r="C64" s="327"/>
      <c r="D64" s="327"/>
      <c r="E64" s="327"/>
      <c r="F64" s="327"/>
      <c r="G64" s="328"/>
      <c r="H64" s="188">
        <f>SUM(H4:H63)</f>
        <v>0</v>
      </c>
      <c r="I64" s="189"/>
      <c r="J64" s="190"/>
      <c r="K64" s="181"/>
      <c r="L64" s="191"/>
      <c r="M64" s="192"/>
      <c r="N64" s="193"/>
      <c r="O64" s="194">
        <f>SUM(O4:O63)</f>
        <v>0</v>
      </c>
      <c r="P64" s="195"/>
    </row>
    <row r="66" spans="1:26" s="228" customFormat="1" ht="25.5" customHeight="1" x14ac:dyDescent="0.3">
      <c r="A66" s="321" t="s">
        <v>91</v>
      </c>
      <c r="B66" s="322"/>
      <c r="C66" s="322"/>
      <c r="D66" s="322"/>
      <c r="E66" s="322"/>
      <c r="F66" s="322"/>
      <c r="G66" s="322"/>
      <c r="H66" s="322"/>
      <c r="I66" s="323"/>
      <c r="J66" s="222"/>
      <c r="K66" s="222"/>
      <c r="L66" s="223" t="s">
        <v>92</v>
      </c>
      <c r="M66" s="224"/>
      <c r="N66" s="224"/>
      <c r="O66" s="225"/>
      <c r="P66" s="224"/>
      <c r="Q66" s="226"/>
      <c r="R66" s="226"/>
      <c r="S66" s="226"/>
      <c r="T66" s="226"/>
      <c r="U66" s="226"/>
      <c r="V66" s="226"/>
      <c r="W66" s="226"/>
      <c r="X66" s="226"/>
      <c r="Y66" s="226"/>
      <c r="Z66" s="227"/>
    </row>
    <row r="67" spans="1:26" s="235" customFormat="1" ht="15.75" customHeight="1" x14ac:dyDescent="0.25">
      <c r="A67" s="324" t="s">
        <v>93</v>
      </c>
      <c r="B67" s="325"/>
      <c r="C67" s="325"/>
      <c r="D67" s="325"/>
      <c r="E67" s="325"/>
      <c r="F67" s="325"/>
      <c r="G67" s="325"/>
      <c r="H67" s="325"/>
      <c r="I67" s="326"/>
      <c r="J67" s="229"/>
      <c r="K67" s="229"/>
      <c r="L67" s="230" t="s">
        <v>94</v>
      </c>
      <c r="M67" s="231"/>
      <c r="N67" s="231"/>
      <c r="O67" s="232"/>
      <c r="P67" s="231"/>
      <c r="Q67" s="233"/>
      <c r="R67" s="233"/>
      <c r="S67" s="233"/>
      <c r="T67" s="233"/>
      <c r="U67" s="233"/>
      <c r="V67" s="233"/>
      <c r="W67" s="233"/>
      <c r="X67" s="233"/>
      <c r="Y67" s="233"/>
      <c r="Z67" s="234"/>
    </row>
    <row r="68" spans="1:26" s="235" customFormat="1" ht="15.75" customHeight="1" x14ac:dyDescent="0.25">
      <c r="A68" s="324" t="s">
        <v>95</v>
      </c>
      <c r="B68" s="325"/>
      <c r="C68" s="325"/>
      <c r="D68" s="325"/>
      <c r="E68" s="325"/>
      <c r="F68" s="325"/>
      <c r="G68" s="325"/>
      <c r="H68" s="325"/>
      <c r="I68" s="326"/>
      <c r="J68" s="229"/>
      <c r="K68" s="229"/>
      <c r="L68" s="230" t="s">
        <v>96</v>
      </c>
      <c r="M68" s="231"/>
      <c r="N68" s="231"/>
      <c r="O68" s="232"/>
      <c r="P68" s="231"/>
      <c r="Q68" s="233"/>
      <c r="R68" s="233"/>
      <c r="S68" s="233"/>
      <c r="T68" s="233"/>
      <c r="U68" s="233"/>
      <c r="V68" s="233"/>
      <c r="W68" s="233"/>
      <c r="X68" s="233"/>
      <c r="Y68" s="233"/>
      <c r="Z68" s="234"/>
    </row>
    <row r="69" spans="1:26" s="235" customFormat="1" ht="17.25" customHeight="1" x14ac:dyDescent="0.25">
      <c r="A69" s="324" t="s">
        <v>97</v>
      </c>
      <c r="B69" s="325"/>
      <c r="C69" s="325"/>
      <c r="D69" s="325"/>
      <c r="E69" s="325"/>
      <c r="F69" s="325"/>
      <c r="G69" s="325"/>
      <c r="H69" s="325"/>
      <c r="I69" s="326"/>
      <c r="J69" s="229"/>
      <c r="K69" s="229"/>
      <c r="L69" s="236" t="s">
        <v>98</v>
      </c>
      <c r="M69" s="237"/>
      <c r="N69" s="237"/>
      <c r="O69" s="238"/>
      <c r="P69" s="237"/>
      <c r="Q69" s="239"/>
      <c r="R69" s="239"/>
      <c r="S69" s="239"/>
      <c r="T69" s="239"/>
      <c r="U69" s="239"/>
      <c r="V69" s="239"/>
      <c r="W69" s="239"/>
      <c r="X69" s="239"/>
      <c r="Y69" s="239"/>
      <c r="Z69" s="240"/>
    </row>
    <row r="70" spans="1:26" s="235" customFormat="1" ht="12.75" customHeight="1" x14ac:dyDescent="0.25">
      <c r="A70" s="318" t="s">
        <v>99</v>
      </c>
      <c r="B70" s="319"/>
      <c r="C70" s="319"/>
      <c r="D70" s="319"/>
      <c r="E70" s="319"/>
      <c r="F70" s="319"/>
      <c r="G70" s="319"/>
      <c r="H70" s="319"/>
      <c r="I70" s="320"/>
      <c r="J70" s="229"/>
      <c r="K70" s="229"/>
      <c r="L70" s="229"/>
      <c r="M70" s="229"/>
      <c r="N70" s="229"/>
      <c r="O70" s="241"/>
      <c r="P70" s="229"/>
    </row>
    <row r="71" spans="1:26" s="59" customFormat="1" x14ac:dyDescent="0.35">
      <c r="A71" s="198"/>
      <c r="B71" s="198"/>
      <c r="C71" s="198"/>
      <c r="D71" s="198"/>
      <c r="E71" s="198"/>
      <c r="F71" s="198"/>
      <c r="G71" s="198"/>
      <c r="H71" s="198"/>
      <c r="I71" s="198"/>
      <c r="J71" s="198"/>
      <c r="K71" s="198"/>
      <c r="L71" s="198"/>
      <c r="M71" s="198"/>
      <c r="N71" s="198"/>
      <c r="O71" s="199"/>
      <c r="P71" s="198"/>
    </row>
  </sheetData>
  <sheetProtection algorithmName="SHA-512" hashValue="D6EJ7eRtvBytki4bhi2w2/aiGwjZTtcCo6YDxfO9CfTdQEqVm5xme1t4dcFlXWaToP5ujuHDeME/Sthn64FU2g==" saltValue="M4G3HN25lRc0rJT33+d7Ig==" spinCount="100000" sheet="1" formatCells="0" formatColumns="0"/>
  <mergeCells count="7">
    <mergeCell ref="A2:D2"/>
    <mergeCell ref="A70:I70"/>
    <mergeCell ref="A66:I66"/>
    <mergeCell ref="A67:I67"/>
    <mergeCell ref="A68:I68"/>
    <mergeCell ref="A69:I69"/>
    <mergeCell ref="A64:G64"/>
  </mergeCells>
  <dataValidations count="3">
    <dataValidation type="list" allowBlank="1" showInputMessage="1" showErrorMessage="1" sqref="N4:N63">
      <formula1>"מאושר, לא מאושר"</formula1>
    </dataValidation>
    <dataValidation type="list" allowBlank="1" showInputMessage="1" showErrorMessage="1" sqref="I4:I63">
      <formula1>"הצעה א, הצעה ב, הצעה ג"</formula1>
    </dataValidation>
    <dataValidation type="list" allowBlank="1" showInputMessage="1" showErrorMessage="1" sqref="L4:L63">
      <formula1>"מאשר, מאשר חלקי, לא מאשר"</formula1>
    </dataValidation>
  </dataValidations>
  <pageMargins left="0.70866141732283472" right="0.70866141732283472"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14"/>
  <dimension ref="A2:F24"/>
  <sheetViews>
    <sheetView rightToLeft="1" topLeftCell="A7" zoomScaleNormal="100" workbookViewId="0"/>
  </sheetViews>
  <sheetFormatPr defaultColWidth="8.83203125" defaultRowHeight="15.5" x14ac:dyDescent="0.35"/>
  <cols>
    <col min="1" max="1" width="2.83203125" style="33" customWidth="1"/>
    <col min="2" max="2" width="43.5" style="153" customWidth="1"/>
    <col min="3" max="3" width="33.5" style="153" customWidth="1"/>
    <col min="4" max="4" width="38" style="33" customWidth="1"/>
    <col min="5" max="6" width="9" style="33"/>
    <col min="7" max="16384" width="8.83203125" style="3"/>
  </cols>
  <sheetData>
    <row r="2" spans="2:6" ht="18" x14ac:dyDescent="0.35">
      <c r="B2" s="329" t="s">
        <v>105</v>
      </c>
      <c r="C2" s="329"/>
    </row>
    <row r="3" spans="2:6" ht="17.5" x14ac:dyDescent="0.35">
      <c r="B3" s="169"/>
      <c r="D3" s="60"/>
      <c r="E3" s="60"/>
      <c r="F3" s="60"/>
    </row>
    <row r="4" spans="2:6" ht="17.5" x14ac:dyDescent="0.35">
      <c r="B4" s="171" t="str">
        <f>'שאלון-חובה'!C5</f>
        <v>תאריך הגשת הבקשה:</v>
      </c>
      <c r="C4" s="172">
        <f>'שאלון-חובה'!D5</f>
        <v>0</v>
      </c>
      <c r="D4" s="60"/>
      <c r="E4" s="61"/>
    </row>
    <row r="5" spans="2:6" ht="17.5" x14ac:dyDescent="0.35">
      <c r="B5" s="171" t="str">
        <f>'שאלון-חובה'!C6</f>
        <v>שם הגוף המבקש:</v>
      </c>
      <c r="C5" s="171">
        <f>'שאלון-חובה'!D6</f>
        <v>0</v>
      </c>
      <c r="D5" s="60"/>
      <c r="E5" s="61"/>
    </row>
    <row r="6" spans="2:6" ht="17.5" x14ac:dyDescent="0.35">
      <c r="B6" s="171" t="str">
        <f>'שאלון-חובה'!C8</f>
        <v>כתובת הגוף המבקש:</v>
      </c>
      <c r="C6" s="171">
        <f>'שאלון-חובה'!D8</f>
        <v>0</v>
      </c>
      <c r="D6" s="60"/>
      <c r="E6" s="61"/>
    </row>
    <row r="7" spans="2:6" ht="14.25" customHeight="1" x14ac:dyDescent="0.35">
      <c r="B7" s="171" t="str">
        <f>'שאלון-חובה'!C15</f>
        <v>שם בית הספר:</v>
      </c>
      <c r="C7" s="171">
        <f>'שאלון-חובה'!D15</f>
        <v>0</v>
      </c>
      <c r="D7" s="60"/>
      <c r="E7" s="61"/>
    </row>
    <row r="8" spans="2:6" ht="17.5" x14ac:dyDescent="0.35">
      <c r="B8" s="171" t="str">
        <f>'שאלון-חובה'!C16</f>
        <v>כתובת בית הספר:</v>
      </c>
      <c r="C8" s="171">
        <f>'שאלון-חובה'!D16</f>
        <v>0</v>
      </c>
      <c r="D8" s="60"/>
      <c r="E8" s="61"/>
    </row>
    <row r="9" spans="2:6" ht="14.25" customHeight="1" x14ac:dyDescent="0.35">
      <c r="B9" s="171" t="str">
        <f>'שאלון-חובה'!C23</f>
        <v>אוכלוסיית יעד/ סוגי המוגבלויות בבית הספר:</v>
      </c>
      <c r="C9" s="171">
        <f>'שאלון-חובה'!D23</f>
        <v>0</v>
      </c>
      <c r="D9" s="60"/>
      <c r="E9" s="61"/>
    </row>
    <row r="10" spans="2:6" x14ac:dyDescent="0.35">
      <c r="D10" s="60"/>
      <c r="E10" s="60"/>
    </row>
    <row r="11" spans="2:6" ht="18" x14ac:dyDescent="0.35">
      <c r="B11" s="159" t="s">
        <v>62</v>
      </c>
      <c r="C11" s="159" t="s">
        <v>112</v>
      </c>
    </row>
    <row r="12" spans="2:6" ht="17.5" x14ac:dyDescent="0.35">
      <c r="B12" s="154" t="str">
        <f>'ריפוי בעיסוק'!A2</f>
        <v>חדר ריפוי בעיסוק</v>
      </c>
      <c r="C12" s="155">
        <f>'ריפוי בעיסוק'!G53</f>
        <v>0</v>
      </c>
    </row>
    <row r="13" spans="2:6" ht="17.5" x14ac:dyDescent="0.35">
      <c r="B13" s="154" t="str">
        <f>פיזיותרפיה!A2</f>
        <v>חדר פיזיותרפיה</v>
      </c>
      <c r="C13" s="155">
        <f>פיזיותרפיה!G52</f>
        <v>0</v>
      </c>
    </row>
    <row r="14" spans="2:6" ht="17.5" x14ac:dyDescent="0.35">
      <c r="B14" s="154" t="str">
        <f>'קלינאית תקשורת'!A2</f>
        <v>חדר קלינאית תקשורת</v>
      </c>
      <c r="C14" s="155">
        <f>'קלינאית תקשורת'!G30</f>
        <v>0</v>
      </c>
    </row>
    <row r="15" spans="2:6" ht="39" customHeight="1" x14ac:dyDescent="0.35">
      <c r="B15" s="154" t="str">
        <f>'טיפול באומנויות'!A2</f>
        <v xml:space="preserve">חדר טיפול באמצעות אומנויות בהבעה/יצירה/אומנות/ביליותרפיה/מוסיקה </v>
      </c>
      <c r="C15" s="155">
        <f>'טיפול באומנויות'!G77</f>
        <v>0</v>
      </c>
    </row>
    <row r="16" spans="2:6" ht="17.5" x14ac:dyDescent="0.35">
      <c r="B16" s="154" t="str">
        <f>סנוזלן!A2</f>
        <v>חדר סנוזלן</v>
      </c>
      <c r="C16" s="155">
        <f>סנוזלן!G20</f>
        <v>0</v>
      </c>
    </row>
    <row r="17" spans="2:3" ht="17.5" x14ac:dyDescent="0.35">
      <c r="B17" s="154" t="str">
        <f>'מתקני חצר'!A2</f>
        <v xml:space="preserve">מתקני חצר </v>
      </c>
      <c r="C17" s="155">
        <f>'מתקני חצר'!G13</f>
        <v>0</v>
      </c>
    </row>
    <row r="18" spans="2:3" ht="17.5" x14ac:dyDescent="0.35">
      <c r="B18" s="154" t="str">
        <f>'מטבח טיפולי'!A2</f>
        <v>מטבח טיפולי</v>
      </c>
      <c r="C18" s="155">
        <f>'מטבח טיפולי'!G29</f>
        <v>0</v>
      </c>
    </row>
    <row r="19" spans="2:3" ht="17.5" x14ac:dyDescent="0.35">
      <c r="B19" s="154" t="str">
        <f>'דירת אימון'!A2</f>
        <v>דירת אימון</v>
      </c>
      <c r="C19" s="155">
        <f>'דירת אימון'!G43</f>
        <v>0</v>
      </c>
    </row>
    <row r="20" spans="2:3" ht="17.5" x14ac:dyDescent="0.35">
      <c r="B20" s="154" t="str">
        <f>'חדר כושר'!A2</f>
        <v>חדר כושר</v>
      </c>
      <c r="C20" s="155">
        <f>'חדר כושר'!G12</f>
        <v>0</v>
      </c>
    </row>
    <row r="21" spans="2:3" ht="17.5" x14ac:dyDescent="0.35">
      <c r="B21" s="154" t="str">
        <f>סדנאות!A2</f>
        <v>ציוד סדנאות - מגמות</v>
      </c>
      <c r="C21" s="155">
        <f>סדנאות!G13</f>
        <v>0</v>
      </c>
    </row>
    <row r="22" spans="2:3" ht="17.5" x14ac:dyDescent="0.35">
      <c r="B22" s="154" t="str">
        <f>'ציוד יעודי'!A2</f>
        <v>ציוד יעודי</v>
      </c>
      <c r="C22" s="155">
        <f>'ציוד יעודי'!H64</f>
        <v>0</v>
      </c>
    </row>
    <row r="23" spans="2:3" ht="18" x14ac:dyDescent="0.35">
      <c r="B23" s="156" t="s">
        <v>63</v>
      </c>
      <c r="C23" s="157">
        <f>SUM(C12:C22)</f>
        <v>0</v>
      </c>
    </row>
    <row r="24" spans="2:3" x14ac:dyDescent="0.35">
      <c r="C24" s="170"/>
    </row>
  </sheetData>
  <sheetProtection algorithmName="SHA-512" hashValue="CEEJGYEvdbU0ZzMVTeay7jhJKRqTLVN7okCokdcq42YnvVFwUYjmezgYpeq1BgDRWT8E/TQ/rrew1DooFzMIiw==" saltValue="IQciHD+OadaPnEL01qY3Tw==" spinCount="100000" sheet="1" formatCells="0" formatColumns="0" formatRows="0"/>
  <mergeCells count="1">
    <mergeCell ref="B2:C2"/>
  </mergeCells>
  <pageMargins left="0.7" right="0.7" top="0.75" bottom="0.75" header="0.3" footer="0.3"/>
  <pageSetup paperSize="9" scale="96"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15"/>
  <dimension ref="A6:G50"/>
  <sheetViews>
    <sheetView rightToLeft="1" zoomScaleNormal="100" workbookViewId="0"/>
  </sheetViews>
  <sheetFormatPr defaultColWidth="32.83203125" defaultRowHeight="15.5" outlineLevelRow="1" x14ac:dyDescent="0.35"/>
  <cols>
    <col min="1" max="1" width="3.83203125" style="24" customWidth="1"/>
    <col min="2" max="2" width="42.5" style="24" customWidth="1"/>
    <col min="3" max="3" width="27.58203125" style="62" customWidth="1"/>
    <col min="4" max="4" width="15.08203125" style="62" customWidth="1"/>
    <col min="5" max="5" width="13.58203125" style="62" customWidth="1"/>
    <col min="6" max="7" width="32.83203125" style="24"/>
    <col min="8" max="16384" width="32.83203125" style="3"/>
  </cols>
  <sheetData>
    <row r="6" spans="2:7" x14ac:dyDescent="0.35">
      <c r="D6" s="63" t="str">
        <f>'שאלון-חובה'!C26</f>
        <v>דירוג סוציואקונומי של הישוב:</v>
      </c>
      <c r="E6" s="149">
        <f>'שאלון-חובה'!D26</f>
        <v>0</v>
      </c>
      <c r="F6" s="64" t="str">
        <f>IF(E6=0,"יש למלא שאלון","")</f>
        <v>יש למלא שאלון</v>
      </c>
    </row>
    <row r="7" spans="2:7" x14ac:dyDescent="0.35">
      <c r="D7" s="63" t="str">
        <f>'שאלון-חובה'!C27</f>
        <v>קו עימות:</v>
      </c>
      <c r="E7" s="149">
        <f>'שאלון-חובה'!D27</f>
        <v>0</v>
      </c>
      <c r="F7" s="64" t="str">
        <f t="shared" ref="F7" si="0">IF(E7=0,"יש למלא שאלון","")</f>
        <v>יש למלא שאלון</v>
      </c>
    </row>
    <row r="8" spans="2:7" ht="18" x14ac:dyDescent="0.4">
      <c r="B8" s="65" t="s">
        <v>323</v>
      </c>
      <c r="D8" s="66" t="s">
        <v>101</v>
      </c>
      <c r="E8" s="150"/>
      <c r="F8" s="64" t="str">
        <f>IF(E8=0,"יש למלא","")</f>
        <v>יש למלא</v>
      </c>
    </row>
    <row r="9" spans="2:7" ht="18" x14ac:dyDescent="0.4">
      <c r="B9" s="65"/>
      <c r="D9" s="67"/>
      <c r="E9" s="67"/>
      <c r="F9" s="68"/>
      <c r="G9" s="68"/>
    </row>
    <row r="10" spans="2:7" x14ac:dyDescent="0.35">
      <c r="B10" s="158" t="str">
        <f>'שאלון-חובה'!C5</f>
        <v>תאריך הגשת הבקשה:</v>
      </c>
      <c r="C10" s="152">
        <f>'שאלון-חובה'!D5</f>
        <v>0</v>
      </c>
      <c r="D10" s="69"/>
      <c r="E10" s="69"/>
      <c r="F10" s="70"/>
    </row>
    <row r="11" spans="2:7" x14ac:dyDescent="0.35">
      <c r="B11" s="158" t="str">
        <f>'שאלון-חובה'!C6</f>
        <v>שם הגוף המבקש:</v>
      </c>
      <c r="C11" s="123">
        <f>'שאלון-חובה'!D6</f>
        <v>0</v>
      </c>
      <c r="D11" s="69"/>
      <c r="E11" s="69"/>
      <c r="F11" s="70"/>
    </row>
    <row r="12" spans="2:7" x14ac:dyDescent="0.35">
      <c r="B12" s="158" t="str">
        <f>'שאלון-חובה'!C8</f>
        <v>כתובת הגוף המבקש:</v>
      </c>
      <c r="C12" s="123">
        <f>'שאלון-חובה'!D8</f>
        <v>0</v>
      </c>
      <c r="D12" s="69"/>
      <c r="E12" s="69"/>
      <c r="F12" s="70"/>
    </row>
    <row r="13" spans="2:7" x14ac:dyDescent="0.35">
      <c r="B13" s="158" t="str">
        <f>'שאלון-חובה'!C9</f>
        <v>איש הקשר ברשות/בעלות:</v>
      </c>
      <c r="C13" s="123">
        <f>'שאלון-חובה'!D9</f>
        <v>0</v>
      </c>
      <c r="D13" s="69"/>
      <c r="E13" s="69"/>
      <c r="F13" s="70"/>
    </row>
    <row r="14" spans="2:7" x14ac:dyDescent="0.35">
      <c r="B14" s="158" t="str">
        <f>'שאלון-חובה'!C11</f>
        <v>טלפון איש קשר ברשות/בעלות:</v>
      </c>
      <c r="C14" s="123">
        <f>'שאלון-חובה'!D11</f>
        <v>0</v>
      </c>
      <c r="D14" s="69"/>
      <c r="E14" s="69"/>
      <c r="F14" s="70"/>
    </row>
    <row r="15" spans="2:7" ht="14.25" customHeight="1" x14ac:dyDescent="0.35">
      <c r="B15" s="158" t="str">
        <f>'שאלון-חובה'!C15</f>
        <v>שם בית הספר:</v>
      </c>
      <c r="C15" s="123">
        <f>'שאלון-חובה'!D15</f>
        <v>0</v>
      </c>
      <c r="D15" s="69"/>
      <c r="E15" s="69"/>
      <c r="F15" s="70"/>
    </row>
    <row r="16" spans="2:7" x14ac:dyDescent="0.35">
      <c r="B16" s="158" t="str">
        <f>'שאלון-חובה'!C16</f>
        <v>כתובת בית הספר:</v>
      </c>
      <c r="C16" s="123">
        <f>'שאלון-חובה'!D16</f>
        <v>0</v>
      </c>
      <c r="D16" s="69"/>
      <c r="E16" s="69"/>
      <c r="F16" s="70"/>
    </row>
    <row r="17" spans="1:7" ht="14.25" customHeight="1" x14ac:dyDescent="0.35">
      <c r="B17" s="158" t="str">
        <f>'שאלון-חובה'!C23</f>
        <v>אוכלוסיית יעד/ סוגי המוגבלויות בבית הספר:</v>
      </c>
      <c r="C17" s="123">
        <f>'שאלון-חובה'!D23</f>
        <v>0</v>
      </c>
      <c r="D17" s="69"/>
      <c r="E17" s="69"/>
      <c r="F17" s="70"/>
    </row>
    <row r="18" spans="1:7" x14ac:dyDescent="0.35">
      <c r="B18" s="153"/>
      <c r="C18" s="153"/>
      <c r="D18" s="69"/>
      <c r="E18" s="67"/>
      <c r="F18" s="68"/>
    </row>
    <row r="19" spans="1:7" ht="35" x14ac:dyDescent="0.35">
      <c r="B19" s="154" t="s">
        <v>62</v>
      </c>
      <c r="C19" s="154" t="s">
        <v>111</v>
      </c>
      <c r="D19" s="3"/>
    </row>
    <row r="20" spans="1:7" ht="17.5" x14ac:dyDescent="0.35">
      <c r="B20" s="154" t="str">
        <f>'ריפוי בעיסוק'!A2</f>
        <v>חדר ריפוי בעיסוק</v>
      </c>
      <c r="C20" s="155">
        <f>'ריפוי בעיסוק'!M53</f>
        <v>0</v>
      </c>
      <c r="D20" s="3"/>
    </row>
    <row r="21" spans="1:7" ht="17.5" x14ac:dyDescent="0.35">
      <c r="B21" s="154" t="str">
        <f>פיזיותרפיה!A2</f>
        <v>חדר פיזיותרפיה</v>
      </c>
      <c r="C21" s="155">
        <f>פיזיותרפיה!M52</f>
        <v>0</v>
      </c>
      <c r="D21" s="3"/>
    </row>
    <row r="22" spans="1:7" ht="17.5" x14ac:dyDescent="0.35">
      <c r="B22" s="154" t="str">
        <f>'קלינאית תקשורת'!A2</f>
        <v>חדר קלינאית תקשורת</v>
      </c>
      <c r="C22" s="155">
        <f>'קלינאית תקשורת'!M30</f>
        <v>0</v>
      </c>
      <c r="D22" s="3"/>
    </row>
    <row r="23" spans="1:7" ht="35.25" customHeight="1" x14ac:dyDescent="0.35">
      <c r="B23" s="154" t="str">
        <f>'טיפול באומנויות'!A2</f>
        <v xml:space="preserve">חדר טיפול באמצעות אומנויות בהבעה/יצירה/אומנות/ביליותרפיה/מוסיקה </v>
      </c>
      <c r="C23" s="155">
        <f>'טיפול באומנויות'!M77</f>
        <v>0</v>
      </c>
      <c r="D23" s="3"/>
    </row>
    <row r="24" spans="1:7" ht="17.5" x14ac:dyDescent="0.35">
      <c r="B24" s="154" t="str">
        <f>סנוזלן!A2</f>
        <v>חדר סנוזלן</v>
      </c>
      <c r="C24" s="155">
        <f>סנוזלן!M20</f>
        <v>0</v>
      </c>
      <c r="D24" s="3"/>
    </row>
    <row r="25" spans="1:7" ht="17.5" x14ac:dyDescent="0.35">
      <c r="B25" s="154" t="str">
        <f>'מתקני חצר'!A2</f>
        <v xml:space="preserve">מתקני חצר </v>
      </c>
      <c r="C25" s="155">
        <f>'מתקני חצר'!M13</f>
        <v>0</v>
      </c>
      <c r="D25" s="3"/>
    </row>
    <row r="26" spans="1:7" ht="17.5" x14ac:dyDescent="0.35">
      <c r="B26" s="154" t="str">
        <f>'מטבח טיפולי'!A2</f>
        <v>מטבח טיפולי</v>
      </c>
      <c r="C26" s="155">
        <f>'מטבח טיפולי'!M29</f>
        <v>0</v>
      </c>
      <c r="D26" s="3"/>
    </row>
    <row r="27" spans="1:7" ht="17.5" x14ac:dyDescent="0.35">
      <c r="B27" s="154" t="str">
        <f>'דירת אימון'!A2</f>
        <v>דירת אימון</v>
      </c>
      <c r="C27" s="155">
        <f>'דירת אימון'!M43</f>
        <v>0</v>
      </c>
      <c r="D27" s="3"/>
    </row>
    <row r="28" spans="1:7" ht="17.5" x14ac:dyDescent="0.35">
      <c r="B28" s="154" t="str">
        <f>'חדר כושר'!A2</f>
        <v>חדר כושר</v>
      </c>
      <c r="C28" s="155">
        <f>'חדר כושר'!M12</f>
        <v>0</v>
      </c>
      <c r="D28" s="3"/>
    </row>
    <row r="29" spans="1:7" ht="17.5" x14ac:dyDescent="0.35">
      <c r="B29" s="154" t="str">
        <f>סדנאות!A2</f>
        <v>ציוד סדנאות - מגמות</v>
      </c>
      <c r="C29" s="155">
        <f>סדנאות!M13</f>
        <v>0</v>
      </c>
      <c r="D29" s="3"/>
    </row>
    <row r="30" spans="1:7" ht="17.5" x14ac:dyDescent="0.35">
      <c r="B30" s="154" t="str">
        <f>'ציוד יעודי'!A2</f>
        <v>ציוד יעודי</v>
      </c>
      <c r="C30" s="155">
        <f>'ציוד יעודי'!O64</f>
        <v>0</v>
      </c>
      <c r="D30" s="3"/>
    </row>
    <row r="31" spans="1:7" ht="18" x14ac:dyDescent="0.35">
      <c r="B31" s="160" t="s">
        <v>63</v>
      </c>
      <c r="C31" s="157">
        <f>SUM(C20:C30)</f>
        <v>0</v>
      </c>
      <c r="D31" s="3"/>
    </row>
    <row r="32" spans="1:7" s="73" customFormat="1" hidden="1" outlineLevel="1" x14ac:dyDescent="0.35">
      <c r="A32" s="71"/>
      <c r="B32" s="71"/>
      <c r="C32" s="72"/>
      <c r="D32" s="72"/>
      <c r="E32" s="72"/>
      <c r="F32" s="71"/>
      <c r="G32" s="71"/>
    </row>
    <row r="33" spans="1:7" s="75" customFormat="1" ht="16.5" hidden="1" customHeight="1" outlineLevel="1" x14ac:dyDescent="0.35">
      <c r="A33" s="74"/>
      <c r="B33" s="71" t="s">
        <v>64</v>
      </c>
      <c r="C33" s="71"/>
      <c r="D33" s="71"/>
      <c r="E33" s="151"/>
      <c r="F33" s="74"/>
      <c r="G33" s="74"/>
    </row>
    <row r="34" spans="1:7" s="73" customFormat="1" hidden="1" outlineLevel="1" x14ac:dyDescent="0.35">
      <c r="A34" s="71"/>
      <c r="B34" s="76" t="s">
        <v>16</v>
      </c>
      <c r="C34" s="76" t="s">
        <v>17</v>
      </c>
      <c r="D34" s="77" t="s">
        <v>18</v>
      </c>
      <c r="E34" s="72"/>
      <c r="F34" s="71"/>
      <c r="G34" s="71"/>
    </row>
    <row r="35" spans="1:7" s="73" customFormat="1" hidden="1" outlineLevel="1" x14ac:dyDescent="0.35">
      <c r="A35" s="71"/>
      <c r="B35" s="78" t="s">
        <v>19</v>
      </c>
      <c r="C35" s="79">
        <f>IF(E7="כן",90%,IF(E6&lt;=4,90%,IF(E6&lt;8,80%,70%)))</f>
        <v>0.9</v>
      </c>
      <c r="D35" s="80">
        <f>$C$31*C35</f>
        <v>0</v>
      </c>
      <c r="E35" s="72"/>
      <c r="F35" s="71"/>
      <c r="G35" s="71"/>
    </row>
    <row r="36" spans="1:7" s="73" customFormat="1" hidden="1" outlineLevel="1" x14ac:dyDescent="0.35">
      <c r="A36" s="71"/>
      <c r="B36" s="76" t="s">
        <v>20</v>
      </c>
      <c r="C36" s="81">
        <f>100%-C35</f>
        <v>9.9999999999999978E-2</v>
      </c>
      <c r="D36" s="80">
        <f>$C$31*C36</f>
        <v>0</v>
      </c>
      <c r="E36" s="72"/>
      <c r="F36" s="71"/>
      <c r="G36" s="71"/>
    </row>
    <row r="37" spans="1:7" s="73" customFormat="1" hidden="1" outlineLevel="1" x14ac:dyDescent="0.35">
      <c r="A37" s="71"/>
      <c r="B37" s="76" t="s">
        <v>21</v>
      </c>
      <c r="C37" s="81">
        <f>SUM(C35:C36)</f>
        <v>1</v>
      </c>
      <c r="D37" s="80">
        <f>SUM(D35:D36)</f>
        <v>0</v>
      </c>
      <c r="E37" s="72"/>
      <c r="F37" s="71"/>
      <c r="G37" s="71"/>
    </row>
    <row r="38" spans="1:7" s="73" customFormat="1" hidden="1" outlineLevel="1" x14ac:dyDescent="0.35">
      <c r="A38" s="71"/>
      <c r="B38" s="71"/>
      <c r="C38" s="72"/>
      <c r="D38" s="82"/>
      <c r="E38" s="72"/>
      <c r="F38" s="71"/>
      <c r="G38" s="71"/>
    </row>
    <row r="39" spans="1:7" s="75" customFormat="1" ht="16.5" hidden="1" customHeight="1" outlineLevel="1" x14ac:dyDescent="0.35">
      <c r="A39" s="74"/>
      <c r="B39" s="71" t="s">
        <v>65</v>
      </c>
      <c r="C39" s="71"/>
      <c r="D39" s="71"/>
      <c r="E39" s="151"/>
      <c r="F39" s="74"/>
      <c r="G39" s="74"/>
    </row>
    <row r="40" spans="1:7" s="73" customFormat="1" hidden="1" outlineLevel="1" x14ac:dyDescent="0.35">
      <c r="A40" s="71"/>
      <c r="B40" s="76" t="s">
        <v>16</v>
      </c>
      <c r="C40" s="76" t="s">
        <v>17</v>
      </c>
      <c r="D40" s="77" t="s">
        <v>18</v>
      </c>
      <c r="E40" s="72"/>
      <c r="F40" s="71"/>
      <c r="G40" s="71"/>
    </row>
    <row r="41" spans="1:7" s="73" customFormat="1" hidden="1" outlineLevel="1" x14ac:dyDescent="0.35">
      <c r="A41" s="71"/>
      <c r="B41" s="78" t="s">
        <v>66</v>
      </c>
      <c r="C41" s="79" t="str">
        <f>IF($D$41=0,"",IF($D$35&lt;$D$41,"",ROUNDUP(D41/$C$31,4)))</f>
        <v/>
      </c>
      <c r="D41" s="80">
        <f>E8</f>
        <v>0</v>
      </c>
      <c r="E41" s="72"/>
      <c r="F41" s="71"/>
      <c r="G41" s="71"/>
    </row>
    <row r="42" spans="1:7" s="73" customFormat="1" hidden="1" outlineLevel="1" x14ac:dyDescent="0.35">
      <c r="A42" s="71"/>
      <c r="B42" s="76" t="s">
        <v>20</v>
      </c>
      <c r="C42" s="79" t="str">
        <f>IF($D$41=0,"",IF($D$35&lt;$D$41,"",ROUNDDOWN(D42/$C$31,4)))</f>
        <v/>
      </c>
      <c r="D42" s="80">
        <f>IF(D35&lt;D41,"",(D43-D41))</f>
        <v>0</v>
      </c>
      <c r="E42" s="72"/>
      <c r="F42" s="71"/>
      <c r="G42" s="71"/>
    </row>
    <row r="43" spans="1:7" s="73" customFormat="1" hidden="1" outlineLevel="1" x14ac:dyDescent="0.35">
      <c r="A43" s="71"/>
      <c r="B43" s="76" t="s">
        <v>21</v>
      </c>
      <c r="C43" s="81">
        <f>IF($E$31&lt;$E$37,"",SUM(C41:C42))</f>
        <v>0</v>
      </c>
      <c r="D43" s="80">
        <f>IF($D$35&lt;$D$41,"",C31)</f>
        <v>0</v>
      </c>
      <c r="E43" s="72"/>
      <c r="F43" s="71"/>
      <c r="G43" s="71"/>
    </row>
    <row r="44" spans="1:7" collapsed="1" x14ac:dyDescent="0.35">
      <c r="C44" s="83"/>
      <c r="D44" s="84"/>
    </row>
    <row r="45" spans="1:7" ht="18" x14ac:dyDescent="0.4">
      <c r="B45" s="331" t="s">
        <v>67</v>
      </c>
      <c r="C45" s="331"/>
      <c r="D45" s="331"/>
    </row>
    <row r="46" spans="1:7" ht="18.5" thickBot="1" x14ac:dyDescent="0.45">
      <c r="B46" s="330" t="s">
        <v>68</v>
      </c>
      <c r="C46" s="330"/>
      <c r="D46" s="330"/>
    </row>
    <row r="47" spans="1:7" ht="18.5" thickBot="1" x14ac:dyDescent="0.4">
      <c r="B47" s="161" t="s">
        <v>16</v>
      </c>
      <c r="C47" s="162" t="s">
        <v>17</v>
      </c>
      <c r="D47" s="163" t="s">
        <v>18</v>
      </c>
    </row>
    <row r="48" spans="1:7" ht="18.5" thickBot="1" x14ac:dyDescent="0.4">
      <c r="B48" s="164" t="s">
        <v>69</v>
      </c>
      <c r="C48" s="165" t="str">
        <f>IF(D48=0,"",ROUNDUP(D48/C$31,4))</f>
        <v/>
      </c>
      <c r="D48" s="163">
        <f>MIN(D35,D41)</f>
        <v>0</v>
      </c>
    </row>
    <row r="49" spans="2:4" ht="18.5" thickBot="1" x14ac:dyDescent="0.4">
      <c r="B49" s="161" t="s">
        <v>20</v>
      </c>
      <c r="C49" s="165" t="str">
        <f>IF(D49=0,"",ROUNDDOWN(D49/C$31,4))</f>
        <v/>
      </c>
      <c r="D49" s="163">
        <f>D50-D48</f>
        <v>0</v>
      </c>
    </row>
    <row r="50" spans="2:4" ht="18.5" thickBot="1" x14ac:dyDescent="0.4">
      <c r="B50" s="166" t="s">
        <v>21</v>
      </c>
      <c r="C50" s="167" t="str">
        <f>IF(D50=0,"",SUM(C48:C49))</f>
        <v/>
      </c>
      <c r="D50" s="168">
        <f>C31</f>
        <v>0</v>
      </c>
    </row>
  </sheetData>
  <sheetProtection algorithmName="SHA-512" hashValue="sVYX2rXMZw4zWeP+V5ZHOwhGC7qZSYazYW8H9V6pms/G05Lxq2GLh79FFl2qphXX2zWHUa7hxK8RKmlrcjy42Q==" saltValue="1euQGxGS0H2yvpYMpwyCcw==" spinCount="100000" sheet="1" formatCells="0" formatColumns="0" formatRows="0"/>
  <mergeCells count="2">
    <mergeCell ref="B46:D46"/>
    <mergeCell ref="B45:D45"/>
  </mergeCells>
  <pageMargins left="0.7" right="0.7" top="0.75" bottom="0.75" header="0.3" footer="0.3"/>
  <pageSetup paperSize="9" scale="9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16"/>
  <dimension ref="A1"/>
  <sheetViews>
    <sheetView rightToLeft="1" workbookViewId="0"/>
  </sheetViews>
  <sheetFormatPr defaultRowHeight="1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2"/>
  <dimension ref="A2:I35"/>
  <sheetViews>
    <sheetView showGridLines="0" rightToLeft="1" tabSelected="1" topLeftCell="A16" zoomScaleNormal="100" workbookViewId="0"/>
  </sheetViews>
  <sheetFormatPr defaultColWidth="9" defaultRowHeight="15.5" x14ac:dyDescent="0.35"/>
  <cols>
    <col min="1" max="1" width="3.33203125" style="1" customWidth="1"/>
    <col min="2" max="2" width="5" style="33" customWidth="1"/>
    <col min="3" max="3" width="41.5" style="33" customWidth="1"/>
    <col min="4" max="4" width="40.33203125" style="153" customWidth="1"/>
    <col min="5" max="5" width="23.58203125" style="33" customWidth="1"/>
    <col min="6" max="6" width="3.58203125" style="33" customWidth="1"/>
    <col min="7" max="7" width="9.08203125" style="1"/>
    <col min="8" max="8" width="15.58203125" style="1" bestFit="1" customWidth="1"/>
    <col min="9" max="9" width="9.08203125" style="1"/>
    <col min="10" max="16384" width="9" style="2"/>
  </cols>
  <sheetData>
    <row r="2" spans="2:6" x14ac:dyDescent="0.35">
      <c r="B2" s="12"/>
      <c r="C2" s="13"/>
      <c r="D2" s="242"/>
      <c r="E2" s="13"/>
      <c r="F2" s="14"/>
    </row>
    <row r="3" spans="2:6" ht="20" x14ac:dyDescent="0.35">
      <c r="B3" s="15"/>
      <c r="C3" s="16"/>
      <c r="D3" s="17" t="s">
        <v>73</v>
      </c>
      <c r="E3" s="16"/>
      <c r="F3" s="18"/>
    </row>
    <row r="4" spans="2:6" ht="18" x14ac:dyDescent="0.4">
      <c r="B4" s="19" t="s">
        <v>49</v>
      </c>
      <c r="C4" s="20"/>
      <c r="D4" s="243"/>
      <c r="E4" s="21"/>
      <c r="F4" s="22"/>
    </row>
    <row r="5" spans="2:6" x14ac:dyDescent="0.35">
      <c r="B5" s="23"/>
      <c r="C5" s="87" t="s">
        <v>7</v>
      </c>
      <c r="D5" s="244"/>
      <c r="E5" s="25" t="str">
        <f>IF(D5="","יש למלא","")</f>
        <v>יש למלא</v>
      </c>
      <c r="F5" s="26"/>
    </row>
    <row r="6" spans="2:6" x14ac:dyDescent="0.35">
      <c r="B6" s="23"/>
      <c r="C6" s="87" t="s">
        <v>8</v>
      </c>
      <c r="D6" s="245"/>
      <c r="E6" s="25" t="str">
        <f t="shared" ref="E6:E12" si="0">IF(D6="","יש למלא","")</f>
        <v>יש למלא</v>
      </c>
      <c r="F6" s="26"/>
    </row>
    <row r="7" spans="2:6" x14ac:dyDescent="0.35">
      <c r="B7" s="23"/>
      <c r="C7" s="87" t="s">
        <v>71</v>
      </c>
      <c r="D7" s="245"/>
      <c r="E7" s="25" t="str">
        <f t="shared" si="0"/>
        <v>יש למלא</v>
      </c>
      <c r="F7" s="26"/>
    </row>
    <row r="8" spans="2:6" x14ac:dyDescent="0.35">
      <c r="B8" s="23"/>
      <c r="C8" s="87" t="s">
        <v>9</v>
      </c>
      <c r="D8" s="245"/>
      <c r="E8" s="25" t="str">
        <f t="shared" si="0"/>
        <v>יש למלא</v>
      </c>
      <c r="F8" s="26"/>
    </row>
    <row r="9" spans="2:6" x14ac:dyDescent="0.35">
      <c r="B9" s="23"/>
      <c r="C9" s="87" t="s">
        <v>102</v>
      </c>
      <c r="D9" s="245"/>
      <c r="E9" s="25" t="str">
        <f t="shared" si="0"/>
        <v>יש למלא</v>
      </c>
      <c r="F9" s="26"/>
    </row>
    <row r="10" spans="2:6" x14ac:dyDescent="0.35">
      <c r="B10" s="23"/>
      <c r="C10" s="87" t="s">
        <v>103</v>
      </c>
      <c r="D10" s="245"/>
      <c r="E10" s="25" t="str">
        <f t="shared" si="0"/>
        <v>יש למלא</v>
      </c>
      <c r="F10" s="26"/>
    </row>
    <row r="11" spans="2:6" x14ac:dyDescent="0.35">
      <c r="B11" s="23"/>
      <c r="C11" s="87" t="s">
        <v>104</v>
      </c>
      <c r="D11" s="245"/>
      <c r="E11" s="25" t="str">
        <f t="shared" si="0"/>
        <v>יש למלא</v>
      </c>
      <c r="F11" s="26"/>
    </row>
    <row r="12" spans="2:6" x14ac:dyDescent="0.35">
      <c r="B12" s="23"/>
      <c r="C12" s="87" t="s">
        <v>50</v>
      </c>
      <c r="D12" s="246"/>
      <c r="E12" s="25" t="str">
        <f t="shared" si="0"/>
        <v>יש למלא</v>
      </c>
      <c r="F12" s="26"/>
    </row>
    <row r="13" spans="2:6" x14ac:dyDescent="0.35">
      <c r="B13" s="27"/>
      <c r="C13" s="28"/>
      <c r="D13" s="247"/>
      <c r="E13" s="28"/>
      <c r="F13" s="30"/>
    </row>
    <row r="14" spans="2:6" ht="18" x14ac:dyDescent="0.4">
      <c r="B14" s="31" t="s">
        <v>228</v>
      </c>
      <c r="C14" s="32"/>
      <c r="D14" s="242"/>
      <c r="E14" s="13"/>
      <c r="F14" s="14"/>
    </row>
    <row r="15" spans="2:6" x14ac:dyDescent="0.35">
      <c r="B15" s="23"/>
      <c r="C15" s="87" t="s">
        <v>179</v>
      </c>
      <c r="D15" s="245"/>
      <c r="E15" s="25" t="str">
        <f t="shared" ref="E15:E20" si="1">IF(D15="","יש למלא","")</f>
        <v>יש למלא</v>
      </c>
      <c r="F15" s="26"/>
    </row>
    <row r="16" spans="2:6" x14ac:dyDescent="0.35">
      <c r="B16" s="23"/>
      <c r="C16" s="87" t="s">
        <v>180</v>
      </c>
      <c r="D16" s="245"/>
      <c r="E16" s="25" t="str">
        <f t="shared" si="1"/>
        <v>יש למלא</v>
      </c>
      <c r="F16" s="26"/>
    </row>
    <row r="17" spans="2:6" x14ac:dyDescent="0.35">
      <c r="B17" s="23"/>
      <c r="C17" s="87" t="s">
        <v>181</v>
      </c>
      <c r="D17" s="245"/>
      <c r="E17" s="25" t="str">
        <f t="shared" si="1"/>
        <v>יש למלא</v>
      </c>
      <c r="F17" s="26"/>
    </row>
    <row r="18" spans="2:6" x14ac:dyDescent="0.35">
      <c r="B18" s="23"/>
      <c r="C18" s="87" t="s">
        <v>182</v>
      </c>
      <c r="D18" s="245"/>
      <c r="E18" s="25" t="str">
        <f t="shared" si="1"/>
        <v>יש למלא</v>
      </c>
      <c r="F18" s="26"/>
    </row>
    <row r="19" spans="2:6" x14ac:dyDescent="0.35">
      <c r="B19" s="23"/>
      <c r="C19" s="88" t="s">
        <v>183</v>
      </c>
      <c r="D19" s="245"/>
      <c r="E19" s="25" t="str">
        <f t="shared" si="1"/>
        <v>יש למלא</v>
      </c>
      <c r="F19" s="26"/>
    </row>
    <row r="20" spans="2:6" x14ac:dyDescent="0.35">
      <c r="B20" s="23"/>
      <c r="C20" s="87" t="s">
        <v>184</v>
      </c>
      <c r="D20" s="246"/>
      <c r="E20" s="25" t="str">
        <f t="shared" si="1"/>
        <v>יש למלא</v>
      </c>
      <c r="F20" s="26"/>
    </row>
    <row r="21" spans="2:6" x14ac:dyDescent="0.35">
      <c r="B21" s="27"/>
      <c r="C21" s="29"/>
      <c r="D21" s="247"/>
      <c r="E21" s="29"/>
      <c r="F21" s="30"/>
    </row>
    <row r="22" spans="2:6" ht="18" x14ac:dyDescent="0.4">
      <c r="B22" s="31" t="s">
        <v>227</v>
      </c>
      <c r="C22" s="32"/>
      <c r="D22" s="242"/>
      <c r="E22" s="13"/>
      <c r="F22" s="14"/>
    </row>
    <row r="23" spans="2:6" x14ac:dyDescent="0.35">
      <c r="B23" s="23"/>
      <c r="C23" s="87" t="s">
        <v>185</v>
      </c>
      <c r="D23" s="248"/>
      <c r="E23" s="25" t="str">
        <f t="shared" ref="E23" si="2">IF(D23="","יש למלא","")</f>
        <v>יש למלא</v>
      </c>
      <c r="F23" s="26"/>
    </row>
    <row r="24" spans="2:6" x14ac:dyDescent="0.35">
      <c r="B24" s="23"/>
      <c r="C24" s="87" t="s">
        <v>186</v>
      </c>
      <c r="D24" s="245"/>
      <c r="E24" s="25" t="str">
        <f t="shared" ref="E24" si="3">IF(D24="","יש למלא","")</f>
        <v>יש למלא</v>
      </c>
      <c r="F24" s="26"/>
    </row>
    <row r="25" spans="2:6" x14ac:dyDescent="0.35">
      <c r="B25" s="23"/>
      <c r="C25" s="87" t="s">
        <v>187</v>
      </c>
      <c r="D25" s="245"/>
      <c r="E25" s="25" t="str">
        <f t="shared" ref="E25" si="4">IF(D25="","יש למלא","")</f>
        <v>יש למלא</v>
      </c>
      <c r="F25" s="26"/>
    </row>
    <row r="26" spans="2:6" x14ac:dyDescent="0.35">
      <c r="B26" s="23"/>
      <c r="C26" s="87" t="s">
        <v>51</v>
      </c>
      <c r="D26" s="245"/>
      <c r="E26" s="25" t="str">
        <f>IF(D26="","יש לבחור מתוך הרשימה","")</f>
        <v>יש לבחור מתוך הרשימה</v>
      </c>
      <c r="F26" s="26"/>
    </row>
    <row r="27" spans="2:6" x14ac:dyDescent="0.35">
      <c r="B27" s="23"/>
      <c r="C27" s="87" t="s">
        <v>52</v>
      </c>
      <c r="D27" s="245"/>
      <c r="E27" s="25" t="str">
        <f>IF(D27="","יש לבחור מתוך הרשימה","")</f>
        <v>יש לבחור מתוך הרשימה</v>
      </c>
      <c r="F27" s="26"/>
    </row>
    <row r="28" spans="2:6" x14ac:dyDescent="0.35">
      <c r="B28" s="27"/>
      <c r="C28" s="28"/>
      <c r="D28" s="247"/>
      <c r="E28" s="28"/>
      <c r="F28" s="30"/>
    </row>
    <row r="29" spans="2:6" ht="18" x14ac:dyDescent="0.4">
      <c r="B29" s="31" t="s">
        <v>53</v>
      </c>
      <c r="C29" s="34"/>
      <c r="D29" s="249"/>
      <c r="E29" s="32"/>
      <c r="F29" s="35"/>
    </row>
    <row r="30" spans="2:6" ht="17.5" x14ac:dyDescent="0.35">
      <c r="B30" s="36" t="s">
        <v>54</v>
      </c>
      <c r="D30" s="169"/>
      <c r="E30" s="86"/>
      <c r="F30" s="37"/>
    </row>
    <row r="31" spans="2:6" ht="17.5" x14ac:dyDescent="0.35">
      <c r="B31" s="36" t="s">
        <v>70</v>
      </c>
      <c r="D31" s="169"/>
      <c r="E31" s="86"/>
      <c r="F31" s="37"/>
    </row>
    <row r="32" spans="2:6" ht="17.5" x14ac:dyDescent="0.35">
      <c r="B32" s="36" t="s">
        <v>55</v>
      </c>
      <c r="D32" s="169"/>
      <c r="E32" s="86"/>
      <c r="F32" s="37"/>
    </row>
    <row r="33" spans="2:6" ht="17.5" x14ac:dyDescent="0.35">
      <c r="B33" s="36" t="s">
        <v>56</v>
      </c>
      <c r="D33" s="169"/>
      <c r="E33" s="86"/>
      <c r="F33" s="37"/>
    </row>
    <row r="34" spans="2:6" ht="17.5" x14ac:dyDescent="0.35">
      <c r="B34" s="36" t="s">
        <v>57</v>
      </c>
      <c r="D34" s="250"/>
      <c r="E34" s="86"/>
      <c r="F34" s="37"/>
    </row>
    <row r="35" spans="2:6" ht="17.5" x14ac:dyDescent="0.35">
      <c r="B35" s="38"/>
      <c r="C35" s="39"/>
      <c r="D35" s="251"/>
      <c r="E35" s="39"/>
      <c r="F35" s="40"/>
    </row>
  </sheetData>
  <sheetProtection algorithmName="SHA-512" hashValue="XyX/dH6WS3R4VNMLRtmIW3Y/SXUhSHYnxZO/QH+PGo9p3XZVU2jURCrKTXFZ7aGUvZrZkOvyoAjh6bu+80bbqQ==" saltValue="r5QCUQgnhpLewz3/XVKf+A==" spinCount="100000" sheet="1" formatCells="0" formatColumns="0" formatRows="0"/>
  <dataValidations count="2">
    <dataValidation type="list" allowBlank="1" showInputMessage="1" showErrorMessage="1" sqref="D26">
      <formula1>"1,2,3,4,5,6,7,8,9,10"</formula1>
    </dataValidation>
    <dataValidation type="list" allowBlank="1" showInputMessage="1" showErrorMessage="1" sqref="D27">
      <formula1>"כן, לא"</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3"/>
  <dimension ref="A1:O60"/>
  <sheetViews>
    <sheetView rightToLeft="1" zoomScaleNormal="100" workbookViewId="0">
      <pane ySplit="5" topLeftCell="A6" activePane="bottomLeft" state="frozen"/>
      <selection pane="bottomLeft"/>
    </sheetView>
  </sheetViews>
  <sheetFormatPr defaultColWidth="9" defaultRowHeight="15.5" x14ac:dyDescent="0.35"/>
  <cols>
    <col min="1" max="1" width="47.58203125" style="41" customWidth="1"/>
    <col min="2" max="2" width="10.33203125" style="58" customWidth="1"/>
    <col min="3" max="3" width="12.33203125" style="58" customWidth="1"/>
    <col min="4" max="4" width="12" style="58" customWidth="1"/>
    <col min="5" max="5" width="1.58203125" style="41" customWidth="1"/>
    <col min="6" max="6" width="14.58203125" style="41" customWidth="1"/>
    <col min="7" max="7" width="9.08203125" style="41" bestFit="1" customWidth="1"/>
    <col min="8" max="8" width="15.58203125" style="41" customWidth="1"/>
    <col min="9" max="9" width="23.58203125" style="42" customWidth="1"/>
    <col min="10" max="10" width="1.08203125" style="41" customWidth="1"/>
    <col min="11" max="11" width="13.83203125" style="41" customWidth="1"/>
    <col min="12" max="12" width="10.08203125" style="43" customWidth="1"/>
    <col min="13" max="13" width="9.08203125" style="41" bestFit="1" customWidth="1"/>
    <col min="14" max="14" width="9" style="41"/>
    <col min="15" max="15" width="26.5" style="41" customWidth="1"/>
    <col min="16" max="16384" width="9" style="41"/>
  </cols>
  <sheetData>
    <row r="1" spans="1:15" ht="18.5" thickBot="1" x14ac:dyDescent="0.45">
      <c r="A1" s="252">
        <f>'שאלון-חובה'!D6</f>
        <v>0</v>
      </c>
    </row>
    <row r="2" spans="1:15" ht="18.5" thickBot="1" x14ac:dyDescent="0.45">
      <c r="A2" s="279" t="s">
        <v>14</v>
      </c>
      <c r="B2" s="279"/>
      <c r="C2" s="279"/>
      <c r="D2" s="279"/>
      <c r="F2" s="46" t="s">
        <v>22</v>
      </c>
      <c r="H2" s="45"/>
      <c r="I2" s="47"/>
      <c r="J2" s="45"/>
      <c r="K2" s="45"/>
      <c r="L2" s="48"/>
      <c r="M2" s="45"/>
      <c r="N2" s="45"/>
      <c r="O2" s="45"/>
    </row>
    <row r="3" spans="1:15" ht="4.9000000000000004" customHeight="1" x14ac:dyDescent="0.35">
      <c r="A3" s="45"/>
      <c r="B3" s="93"/>
      <c r="C3" s="93"/>
      <c r="I3" s="49"/>
      <c r="J3" s="45"/>
      <c r="O3" s="50"/>
    </row>
    <row r="4" spans="1:15" s="113" customFormat="1" ht="18" x14ac:dyDescent="0.4">
      <c r="A4" s="273" t="s">
        <v>72</v>
      </c>
      <c r="B4" s="274"/>
      <c r="C4" s="274"/>
      <c r="D4" s="275"/>
      <c r="F4" s="276" t="s">
        <v>10</v>
      </c>
      <c r="G4" s="277"/>
      <c r="H4" s="277"/>
      <c r="I4" s="278"/>
      <c r="J4" s="114"/>
      <c r="K4" s="276" t="s">
        <v>334</v>
      </c>
      <c r="L4" s="277"/>
      <c r="M4" s="277"/>
      <c r="N4" s="277"/>
      <c r="O4" s="278"/>
    </row>
    <row r="5" spans="1:15" s="58" customFormat="1" ht="31" x14ac:dyDescent="0.3">
      <c r="A5" s="89" t="s">
        <v>0</v>
      </c>
      <c r="B5" s="90" t="s">
        <v>23</v>
      </c>
      <c r="C5" s="90" t="s">
        <v>2</v>
      </c>
      <c r="D5" s="90" t="s">
        <v>3</v>
      </c>
      <c r="F5" s="91" t="s">
        <v>46</v>
      </c>
      <c r="G5" s="91" t="s">
        <v>11</v>
      </c>
      <c r="H5" s="92" t="s">
        <v>12</v>
      </c>
      <c r="I5" s="90" t="s">
        <v>13</v>
      </c>
      <c r="J5" s="111"/>
      <c r="K5" s="91" t="s">
        <v>24</v>
      </c>
      <c r="L5" s="91" t="s">
        <v>25</v>
      </c>
      <c r="M5" s="91" t="s">
        <v>15</v>
      </c>
      <c r="N5" s="90" t="s">
        <v>12</v>
      </c>
      <c r="O5" s="90" t="s">
        <v>26</v>
      </c>
    </row>
    <row r="6" spans="1:15" ht="31" x14ac:dyDescent="0.35">
      <c r="A6" s="52" t="s">
        <v>117</v>
      </c>
      <c r="B6" s="94">
        <v>1</v>
      </c>
      <c r="C6" s="94">
        <v>11000</v>
      </c>
      <c r="D6" s="94">
        <f>B6*C6</f>
        <v>11000</v>
      </c>
      <c r="F6" s="104"/>
      <c r="G6" s="112">
        <f t="shared" ref="G6" si="0">F6*C6</f>
        <v>0</v>
      </c>
      <c r="H6" s="103" t="str">
        <f t="shared" ref="H6" si="1">IF(G6=0,"",IF(OR(G6-$D6&gt;0,G6-$D6&lt;0), (G6-$D6)/$D6, ""))</f>
        <v/>
      </c>
      <c r="I6" s="104" t="str">
        <f t="shared" ref="I6" si="2">IF(F6&gt;B6,"נא להסביר חריגה כאן","")</f>
        <v/>
      </c>
      <c r="J6" s="111"/>
      <c r="K6" s="105"/>
      <c r="L6" s="105" t="str">
        <f>IF(ISBLANK(K6), "", IF(K6="מאשר", F6, "למלא כמות"))</f>
        <v/>
      </c>
      <c r="M6" s="112" t="str">
        <f t="shared" ref="M6" si="3">IFERROR(L6*C6,"")</f>
        <v/>
      </c>
      <c r="N6" s="103" t="str">
        <f t="shared" ref="N6" si="4">IFERROR(IF(M6=0,"",IF(OR(M6-$D6&gt;0,M6-$D6&lt;0), (M6-$D6)/$D6, "")),"")</f>
        <v/>
      </c>
      <c r="O6" s="105"/>
    </row>
    <row r="7" spans="1:15" x14ac:dyDescent="0.35">
      <c r="A7" s="52" t="s">
        <v>32</v>
      </c>
      <c r="B7" s="94">
        <v>3</v>
      </c>
      <c r="C7" s="94">
        <v>300</v>
      </c>
      <c r="D7" s="94">
        <f t="shared" ref="D7:D52" si="5">B7*C7</f>
        <v>900</v>
      </c>
      <c r="F7" s="104"/>
      <c r="G7" s="112">
        <f t="shared" ref="G7" si="6">F7*C7</f>
        <v>0</v>
      </c>
      <c r="H7" s="103" t="str">
        <f t="shared" ref="H7" si="7">IF(G7=0,"",IF(OR(G7-$D7&gt;0,G7-$D7&lt;0), (G7-$D7)/$D7, ""))</f>
        <v/>
      </c>
      <c r="I7" s="104" t="str">
        <f t="shared" ref="I7" si="8">IF(F7&gt;B7,"נא להסביר חריגה כאן","")</f>
        <v/>
      </c>
      <c r="J7" s="111"/>
      <c r="K7" s="105"/>
      <c r="L7" s="105" t="str">
        <f t="shared" ref="L7" si="9">IF(ISBLANK(K7), "", IF(K7="מאשר", F7, "למלא כמות"))</f>
        <v/>
      </c>
      <c r="M7" s="112" t="str">
        <f t="shared" ref="M7" si="10">IFERROR(L7*C7,"")</f>
        <v/>
      </c>
      <c r="N7" s="103" t="str">
        <f t="shared" ref="N7" si="11">IFERROR(IF(M7=0,"",IF(OR(M7-$D7&gt;0,M7-$D7&lt;0), (M7-$D7)/$D7, "")),"")</f>
        <v/>
      </c>
      <c r="O7" s="105"/>
    </row>
    <row r="8" spans="1:15" x14ac:dyDescent="0.35">
      <c r="A8" s="52" t="s">
        <v>189</v>
      </c>
      <c r="B8" s="94">
        <v>1</v>
      </c>
      <c r="C8" s="94">
        <v>1500</v>
      </c>
      <c r="D8" s="94">
        <f t="shared" si="5"/>
        <v>1500</v>
      </c>
      <c r="F8" s="104"/>
      <c r="G8" s="112">
        <f t="shared" ref="G8:G52" si="12">F8*C8</f>
        <v>0</v>
      </c>
      <c r="H8" s="103" t="str">
        <f t="shared" ref="H8:H52" si="13">IF(G8=0,"",IF(OR(G8-$D8&gt;0,G8-$D8&lt;0), (G8-$D8)/$D8, ""))</f>
        <v/>
      </c>
      <c r="I8" s="104" t="str">
        <f t="shared" ref="I8:I52" si="14">IF(F8&gt;B8,"נא להסביר חריגה כאן","")</f>
        <v/>
      </c>
      <c r="J8" s="111"/>
      <c r="K8" s="105"/>
      <c r="L8" s="105" t="str">
        <f t="shared" ref="L8:L52" si="15">IF(ISBLANK(K8), "", IF(K8="מאשר", F8, "למלא כמות"))</f>
        <v/>
      </c>
      <c r="M8" s="112" t="str">
        <f t="shared" ref="M8:M52" si="16">IFERROR(L8*C8,"")</f>
        <v/>
      </c>
      <c r="N8" s="103" t="str">
        <f t="shared" ref="N8:N52" si="17">IFERROR(IF(M8=0,"",IF(OR(M8-$D8&gt;0,M8-$D8&lt;0), (M8-$D8)/$D8, "")),"")</f>
        <v/>
      </c>
      <c r="O8" s="105"/>
    </row>
    <row r="9" spans="1:15" x14ac:dyDescent="0.35">
      <c r="A9" s="52" t="s">
        <v>38</v>
      </c>
      <c r="B9" s="94">
        <v>1</v>
      </c>
      <c r="C9" s="94">
        <v>700</v>
      </c>
      <c r="D9" s="94">
        <f t="shared" si="5"/>
        <v>700</v>
      </c>
      <c r="F9" s="104"/>
      <c r="G9" s="112">
        <f t="shared" si="12"/>
        <v>0</v>
      </c>
      <c r="H9" s="103" t="str">
        <f t="shared" si="13"/>
        <v/>
      </c>
      <c r="I9" s="104" t="str">
        <f t="shared" si="14"/>
        <v/>
      </c>
      <c r="J9" s="111"/>
      <c r="K9" s="105"/>
      <c r="L9" s="105" t="str">
        <f t="shared" si="15"/>
        <v/>
      </c>
      <c r="M9" s="112" t="str">
        <f t="shared" si="16"/>
        <v/>
      </c>
      <c r="N9" s="103" t="str">
        <f t="shared" si="17"/>
        <v/>
      </c>
      <c r="O9" s="105"/>
    </row>
    <row r="10" spans="1:15" x14ac:dyDescent="0.35">
      <c r="A10" s="52" t="s">
        <v>27</v>
      </c>
      <c r="B10" s="94">
        <v>1</v>
      </c>
      <c r="C10" s="94">
        <v>800</v>
      </c>
      <c r="D10" s="94">
        <f t="shared" si="5"/>
        <v>800</v>
      </c>
      <c r="F10" s="104"/>
      <c r="G10" s="112">
        <f t="shared" si="12"/>
        <v>0</v>
      </c>
      <c r="H10" s="103" t="str">
        <f t="shared" si="13"/>
        <v/>
      </c>
      <c r="I10" s="104" t="str">
        <f t="shared" si="14"/>
        <v/>
      </c>
      <c r="J10" s="111"/>
      <c r="K10" s="105"/>
      <c r="L10" s="105" t="str">
        <f t="shared" si="15"/>
        <v/>
      </c>
      <c r="M10" s="112" t="str">
        <f t="shared" si="16"/>
        <v/>
      </c>
      <c r="N10" s="103" t="str">
        <f t="shared" si="17"/>
        <v/>
      </c>
      <c r="O10" s="105"/>
    </row>
    <row r="11" spans="1:15" x14ac:dyDescent="0.35">
      <c r="A11" s="52" t="s">
        <v>28</v>
      </c>
      <c r="B11" s="94">
        <v>1</v>
      </c>
      <c r="C11" s="94">
        <v>700</v>
      </c>
      <c r="D11" s="94">
        <f t="shared" si="5"/>
        <v>700</v>
      </c>
      <c r="F11" s="104"/>
      <c r="G11" s="112">
        <f t="shared" si="12"/>
        <v>0</v>
      </c>
      <c r="H11" s="103" t="str">
        <f t="shared" si="13"/>
        <v/>
      </c>
      <c r="I11" s="104" t="str">
        <f t="shared" si="14"/>
        <v/>
      </c>
      <c r="J11" s="111"/>
      <c r="K11" s="105"/>
      <c r="L11" s="105" t="str">
        <f t="shared" si="15"/>
        <v/>
      </c>
      <c r="M11" s="112" t="str">
        <f t="shared" si="16"/>
        <v/>
      </c>
      <c r="N11" s="103" t="str">
        <f t="shared" si="17"/>
        <v/>
      </c>
      <c r="O11" s="105"/>
    </row>
    <row r="12" spans="1:15" x14ac:dyDescent="0.35">
      <c r="A12" s="52" t="s">
        <v>29</v>
      </c>
      <c r="B12" s="94">
        <v>1</v>
      </c>
      <c r="C12" s="94">
        <v>850</v>
      </c>
      <c r="D12" s="94">
        <f t="shared" si="5"/>
        <v>850</v>
      </c>
      <c r="F12" s="104"/>
      <c r="G12" s="112">
        <f t="shared" si="12"/>
        <v>0</v>
      </c>
      <c r="H12" s="103" t="str">
        <f t="shared" si="13"/>
        <v/>
      </c>
      <c r="I12" s="104" t="str">
        <f t="shared" si="14"/>
        <v/>
      </c>
      <c r="J12" s="111"/>
      <c r="K12" s="105"/>
      <c r="L12" s="105" t="str">
        <f t="shared" si="15"/>
        <v/>
      </c>
      <c r="M12" s="112" t="str">
        <f t="shared" si="16"/>
        <v/>
      </c>
      <c r="N12" s="103" t="str">
        <f t="shared" si="17"/>
        <v/>
      </c>
      <c r="O12" s="105"/>
    </row>
    <row r="13" spans="1:15" x14ac:dyDescent="0.35">
      <c r="A13" s="52" t="s">
        <v>118</v>
      </c>
      <c r="B13" s="94">
        <v>1</v>
      </c>
      <c r="C13" s="94">
        <v>2600</v>
      </c>
      <c r="D13" s="94">
        <f t="shared" si="5"/>
        <v>2600</v>
      </c>
      <c r="F13" s="104"/>
      <c r="G13" s="112">
        <f t="shared" si="12"/>
        <v>0</v>
      </c>
      <c r="H13" s="103" t="str">
        <f t="shared" si="13"/>
        <v/>
      </c>
      <c r="I13" s="104" t="str">
        <f t="shared" si="14"/>
        <v/>
      </c>
      <c r="J13" s="111"/>
      <c r="K13" s="105"/>
      <c r="L13" s="105" t="str">
        <f t="shared" si="15"/>
        <v/>
      </c>
      <c r="M13" s="112" t="str">
        <f t="shared" si="16"/>
        <v/>
      </c>
      <c r="N13" s="103" t="str">
        <f t="shared" si="17"/>
        <v/>
      </c>
      <c r="O13" s="105"/>
    </row>
    <row r="14" spans="1:15" x14ac:dyDescent="0.35">
      <c r="A14" s="52" t="s">
        <v>190</v>
      </c>
      <c r="B14" s="94">
        <v>1</v>
      </c>
      <c r="C14" s="94">
        <v>3500</v>
      </c>
      <c r="D14" s="94">
        <f t="shared" si="5"/>
        <v>3500</v>
      </c>
      <c r="F14" s="104"/>
      <c r="G14" s="112">
        <f t="shared" si="12"/>
        <v>0</v>
      </c>
      <c r="H14" s="103" t="str">
        <f t="shared" si="13"/>
        <v/>
      </c>
      <c r="I14" s="104" t="str">
        <f t="shared" si="14"/>
        <v/>
      </c>
      <c r="J14" s="111"/>
      <c r="K14" s="105"/>
      <c r="L14" s="105" t="str">
        <f t="shared" si="15"/>
        <v/>
      </c>
      <c r="M14" s="112" t="str">
        <f t="shared" si="16"/>
        <v/>
      </c>
      <c r="N14" s="103" t="str">
        <f t="shared" si="17"/>
        <v/>
      </c>
      <c r="O14" s="105"/>
    </row>
    <row r="15" spans="1:15" x14ac:dyDescent="0.35">
      <c r="A15" s="52" t="s">
        <v>1</v>
      </c>
      <c r="B15" s="94">
        <v>1</v>
      </c>
      <c r="C15" s="94">
        <v>850</v>
      </c>
      <c r="D15" s="94">
        <f t="shared" si="5"/>
        <v>850</v>
      </c>
      <c r="F15" s="104"/>
      <c r="G15" s="112">
        <f t="shared" si="12"/>
        <v>0</v>
      </c>
      <c r="H15" s="103" t="str">
        <f t="shared" si="13"/>
        <v/>
      </c>
      <c r="I15" s="104" t="str">
        <f t="shared" si="14"/>
        <v/>
      </c>
      <c r="J15" s="111"/>
      <c r="K15" s="105"/>
      <c r="L15" s="105" t="str">
        <f t="shared" si="15"/>
        <v/>
      </c>
      <c r="M15" s="112" t="str">
        <f t="shared" si="16"/>
        <v/>
      </c>
      <c r="N15" s="103" t="str">
        <f t="shared" si="17"/>
        <v/>
      </c>
      <c r="O15" s="105"/>
    </row>
    <row r="16" spans="1:15" x14ac:dyDescent="0.35">
      <c r="A16" s="52" t="s">
        <v>30</v>
      </c>
      <c r="B16" s="94">
        <v>3</v>
      </c>
      <c r="C16" s="94">
        <v>150</v>
      </c>
      <c r="D16" s="94">
        <f t="shared" si="5"/>
        <v>450</v>
      </c>
      <c r="F16" s="104"/>
      <c r="G16" s="112">
        <f t="shared" si="12"/>
        <v>0</v>
      </c>
      <c r="H16" s="103" t="str">
        <f t="shared" si="13"/>
        <v/>
      </c>
      <c r="I16" s="104" t="str">
        <f t="shared" si="14"/>
        <v/>
      </c>
      <c r="J16" s="111"/>
      <c r="K16" s="105"/>
      <c r="L16" s="105" t="str">
        <f t="shared" si="15"/>
        <v/>
      </c>
      <c r="M16" s="112" t="str">
        <f t="shared" si="16"/>
        <v/>
      </c>
      <c r="N16" s="103" t="str">
        <f t="shared" si="17"/>
        <v/>
      </c>
      <c r="O16" s="105"/>
    </row>
    <row r="17" spans="1:15" x14ac:dyDescent="0.35">
      <c r="A17" s="52" t="s">
        <v>31</v>
      </c>
      <c r="B17" s="94">
        <v>1</v>
      </c>
      <c r="C17" s="94">
        <v>1000</v>
      </c>
      <c r="D17" s="94">
        <f t="shared" si="5"/>
        <v>1000</v>
      </c>
      <c r="F17" s="104"/>
      <c r="G17" s="112">
        <f t="shared" si="12"/>
        <v>0</v>
      </c>
      <c r="H17" s="103" t="str">
        <f t="shared" si="13"/>
        <v/>
      </c>
      <c r="I17" s="104" t="str">
        <f t="shared" si="14"/>
        <v/>
      </c>
      <c r="J17" s="111"/>
      <c r="K17" s="105"/>
      <c r="L17" s="105" t="str">
        <f t="shared" si="15"/>
        <v/>
      </c>
      <c r="M17" s="112" t="str">
        <f t="shared" si="16"/>
        <v/>
      </c>
      <c r="N17" s="103" t="str">
        <f t="shared" si="17"/>
        <v/>
      </c>
      <c r="O17" s="105"/>
    </row>
    <row r="18" spans="1:15" x14ac:dyDescent="0.35">
      <c r="A18" s="52" t="s">
        <v>119</v>
      </c>
      <c r="B18" s="94">
        <v>1</v>
      </c>
      <c r="C18" s="94">
        <v>400</v>
      </c>
      <c r="D18" s="94">
        <f t="shared" si="5"/>
        <v>400</v>
      </c>
      <c r="F18" s="104"/>
      <c r="G18" s="112">
        <f t="shared" si="12"/>
        <v>0</v>
      </c>
      <c r="H18" s="103" t="str">
        <f t="shared" si="13"/>
        <v/>
      </c>
      <c r="I18" s="104" t="str">
        <f t="shared" si="14"/>
        <v/>
      </c>
      <c r="J18" s="111"/>
      <c r="K18" s="105"/>
      <c r="L18" s="105" t="str">
        <f t="shared" si="15"/>
        <v/>
      </c>
      <c r="M18" s="112" t="str">
        <f t="shared" si="16"/>
        <v/>
      </c>
      <c r="N18" s="103" t="str">
        <f t="shared" si="17"/>
        <v/>
      </c>
      <c r="O18" s="105"/>
    </row>
    <row r="19" spans="1:15" x14ac:dyDescent="0.35">
      <c r="A19" s="52" t="s">
        <v>120</v>
      </c>
      <c r="B19" s="94">
        <v>1</v>
      </c>
      <c r="C19" s="94">
        <v>2500</v>
      </c>
      <c r="D19" s="94">
        <f t="shared" si="5"/>
        <v>2500</v>
      </c>
      <c r="F19" s="104"/>
      <c r="G19" s="112">
        <f t="shared" si="12"/>
        <v>0</v>
      </c>
      <c r="H19" s="103" t="str">
        <f t="shared" si="13"/>
        <v/>
      </c>
      <c r="I19" s="104" t="str">
        <f t="shared" si="14"/>
        <v/>
      </c>
      <c r="J19" s="111"/>
      <c r="K19" s="105"/>
      <c r="L19" s="105" t="str">
        <f t="shared" si="15"/>
        <v/>
      </c>
      <c r="M19" s="112" t="str">
        <f t="shared" si="16"/>
        <v/>
      </c>
      <c r="N19" s="103" t="str">
        <f t="shared" si="17"/>
        <v/>
      </c>
      <c r="O19" s="105"/>
    </row>
    <row r="20" spans="1:15" x14ac:dyDescent="0.35">
      <c r="A20" s="52" t="s">
        <v>33</v>
      </c>
      <c r="B20" s="94">
        <v>1</v>
      </c>
      <c r="C20" s="94">
        <v>1100</v>
      </c>
      <c r="D20" s="94">
        <f t="shared" si="5"/>
        <v>1100</v>
      </c>
      <c r="F20" s="104"/>
      <c r="G20" s="112">
        <f t="shared" si="12"/>
        <v>0</v>
      </c>
      <c r="H20" s="103" t="str">
        <f t="shared" si="13"/>
        <v/>
      </c>
      <c r="I20" s="104" t="str">
        <f t="shared" si="14"/>
        <v/>
      </c>
      <c r="J20" s="111"/>
      <c r="K20" s="105"/>
      <c r="L20" s="105" t="str">
        <f t="shared" si="15"/>
        <v/>
      </c>
      <c r="M20" s="112" t="str">
        <f t="shared" si="16"/>
        <v/>
      </c>
      <c r="N20" s="103" t="str">
        <f t="shared" si="17"/>
        <v/>
      </c>
      <c r="O20" s="105"/>
    </row>
    <row r="21" spans="1:15" x14ac:dyDescent="0.35">
      <c r="A21" s="52" t="s">
        <v>34</v>
      </c>
      <c r="B21" s="94">
        <v>1</v>
      </c>
      <c r="C21" s="94">
        <v>3000</v>
      </c>
      <c r="D21" s="94">
        <f t="shared" si="5"/>
        <v>3000</v>
      </c>
      <c r="F21" s="104"/>
      <c r="G21" s="112">
        <f t="shared" si="12"/>
        <v>0</v>
      </c>
      <c r="H21" s="103" t="str">
        <f t="shared" si="13"/>
        <v/>
      </c>
      <c r="I21" s="104" t="str">
        <f t="shared" si="14"/>
        <v/>
      </c>
      <c r="J21" s="111"/>
      <c r="K21" s="105"/>
      <c r="L21" s="105" t="str">
        <f t="shared" si="15"/>
        <v/>
      </c>
      <c r="M21" s="112" t="str">
        <f t="shared" si="16"/>
        <v/>
      </c>
      <c r="N21" s="103" t="str">
        <f t="shared" si="17"/>
        <v/>
      </c>
      <c r="O21" s="105"/>
    </row>
    <row r="22" spans="1:15" x14ac:dyDescent="0.35">
      <c r="A22" s="52" t="s">
        <v>121</v>
      </c>
      <c r="B22" s="94">
        <v>1</v>
      </c>
      <c r="C22" s="94">
        <v>4500</v>
      </c>
      <c r="D22" s="94">
        <f t="shared" si="5"/>
        <v>4500</v>
      </c>
      <c r="F22" s="104"/>
      <c r="G22" s="112">
        <f t="shared" si="12"/>
        <v>0</v>
      </c>
      <c r="H22" s="103" t="str">
        <f t="shared" si="13"/>
        <v/>
      </c>
      <c r="I22" s="104" t="str">
        <f t="shared" si="14"/>
        <v/>
      </c>
      <c r="J22" s="111"/>
      <c r="K22" s="105"/>
      <c r="L22" s="105" t="str">
        <f t="shared" si="15"/>
        <v/>
      </c>
      <c r="M22" s="112" t="str">
        <f t="shared" si="16"/>
        <v/>
      </c>
      <c r="N22" s="103" t="str">
        <f t="shared" si="17"/>
        <v/>
      </c>
      <c r="O22" s="105"/>
    </row>
    <row r="23" spans="1:15" x14ac:dyDescent="0.35">
      <c r="A23" s="52" t="s">
        <v>35</v>
      </c>
      <c r="B23" s="94">
        <v>1</v>
      </c>
      <c r="C23" s="94">
        <v>2000</v>
      </c>
      <c r="D23" s="94">
        <f t="shared" si="5"/>
        <v>2000</v>
      </c>
      <c r="F23" s="104"/>
      <c r="G23" s="112">
        <f t="shared" si="12"/>
        <v>0</v>
      </c>
      <c r="H23" s="103" t="str">
        <f t="shared" si="13"/>
        <v/>
      </c>
      <c r="I23" s="104" t="str">
        <f t="shared" si="14"/>
        <v/>
      </c>
      <c r="J23" s="111"/>
      <c r="K23" s="105"/>
      <c r="L23" s="105" t="str">
        <f t="shared" si="15"/>
        <v/>
      </c>
      <c r="M23" s="112" t="str">
        <f t="shared" si="16"/>
        <v/>
      </c>
      <c r="N23" s="103" t="str">
        <f t="shared" si="17"/>
        <v/>
      </c>
      <c r="O23" s="105"/>
    </row>
    <row r="24" spans="1:15" x14ac:dyDescent="0.35">
      <c r="A24" s="52" t="s">
        <v>36</v>
      </c>
      <c r="B24" s="94">
        <v>1</v>
      </c>
      <c r="C24" s="94">
        <v>1100</v>
      </c>
      <c r="D24" s="94">
        <f t="shared" si="5"/>
        <v>1100</v>
      </c>
      <c r="F24" s="104"/>
      <c r="G24" s="112">
        <f t="shared" si="12"/>
        <v>0</v>
      </c>
      <c r="H24" s="103" t="str">
        <f t="shared" si="13"/>
        <v/>
      </c>
      <c r="I24" s="104" t="str">
        <f t="shared" si="14"/>
        <v/>
      </c>
      <c r="J24" s="111"/>
      <c r="K24" s="105"/>
      <c r="L24" s="105" t="str">
        <f t="shared" si="15"/>
        <v/>
      </c>
      <c r="M24" s="112" t="str">
        <f t="shared" si="16"/>
        <v/>
      </c>
      <c r="N24" s="103" t="str">
        <f t="shared" si="17"/>
        <v/>
      </c>
      <c r="O24" s="105"/>
    </row>
    <row r="25" spans="1:15" x14ac:dyDescent="0.35">
      <c r="A25" s="52" t="s">
        <v>191</v>
      </c>
      <c r="B25" s="94">
        <v>1</v>
      </c>
      <c r="C25" s="94">
        <v>2800</v>
      </c>
      <c r="D25" s="94">
        <f t="shared" si="5"/>
        <v>2800</v>
      </c>
      <c r="F25" s="104"/>
      <c r="G25" s="112">
        <f t="shared" si="12"/>
        <v>0</v>
      </c>
      <c r="H25" s="103" t="str">
        <f t="shared" si="13"/>
        <v/>
      </c>
      <c r="I25" s="104" t="str">
        <f t="shared" si="14"/>
        <v/>
      </c>
      <c r="J25" s="111"/>
      <c r="K25" s="105"/>
      <c r="L25" s="105" t="str">
        <f t="shared" si="15"/>
        <v/>
      </c>
      <c r="M25" s="112" t="str">
        <f t="shared" si="16"/>
        <v/>
      </c>
      <c r="N25" s="103" t="str">
        <f t="shared" si="17"/>
        <v/>
      </c>
      <c r="O25" s="105"/>
    </row>
    <row r="26" spans="1:15" ht="31" x14ac:dyDescent="0.35">
      <c r="A26" s="52" t="s">
        <v>122</v>
      </c>
      <c r="B26" s="94">
        <v>1</v>
      </c>
      <c r="C26" s="94">
        <v>1500</v>
      </c>
      <c r="D26" s="94">
        <f t="shared" si="5"/>
        <v>1500</v>
      </c>
      <c r="F26" s="104"/>
      <c r="G26" s="112">
        <f t="shared" si="12"/>
        <v>0</v>
      </c>
      <c r="H26" s="103" t="str">
        <f t="shared" si="13"/>
        <v/>
      </c>
      <c r="I26" s="104" t="str">
        <f t="shared" si="14"/>
        <v/>
      </c>
      <c r="J26" s="111"/>
      <c r="K26" s="105"/>
      <c r="L26" s="105" t="str">
        <f t="shared" si="15"/>
        <v/>
      </c>
      <c r="M26" s="112" t="str">
        <f t="shared" si="16"/>
        <v/>
      </c>
      <c r="N26" s="103" t="str">
        <f t="shared" si="17"/>
        <v/>
      </c>
      <c r="O26" s="105"/>
    </row>
    <row r="27" spans="1:15" x14ac:dyDescent="0.35">
      <c r="A27" s="52" t="s">
        <v>123</v>
      </c>
      <c r="B27" s="94">
        <v>1</v>
      </c>
      <c r="C27" s="94">
        <v>1500</v>
      </c>
      <c r="D27" s="94">
        <f t="shared" si="5"/>
        <v>1500</v>
      </c>
      <c r="F27" s="104"/>
      <c r="G27" s="112">
        <f t="shared" si="12"/>
        <v>0</v>
      </c>
      <c r="H27" s="103" t="str">
        <f t="shared" si="13"/>
        <v/>
      </c>
      <c r="I27" s="104" t="str">
        <f t="shared" si="14"/>
        <v/>
      </c>
      <c r="J27" s="111"/>
      <c r="K27" s="105"/>
      <c r="L27" s="105" t="str">
        <f t="shared" si="15"/>
        <v/>
      </c>
      <c r="M27" s="112" t="str">
        <f t="shared" si="16"/>
        <v/>
      </c>
      <c r="N27" s="103" t="str">
        <f t="shared" si="17"/>
        <v/>
      </c>
      <c r="O27" s="105"/>
    </row>
    <row r="28" spans="1:15" x14ac:dyDescent="0.35">
      <c r="A28" s="52" t="s">
        <v>37</v>
      </c>
      <c r="B28" s="94">
        <v>1</v>
      </c>
      <c r="C28" s="94">
        <v>500</v>
      </c>
      <c r="D28" s="94">
        <f t="shared" si="5"/>
        <v>500</v>
      </c>
      <c r="F28" s="104"/>
      <c r="G28" s="112">
        <f t="shared" si="12"/>
        <v>0</v>
      </c>
      <c r="H28" s="103" t="str">
        <f t="shared" si="13"/>
        <v/>
      </c>
      <c r="I28" s="104" t="str">
        <f t="shared" si="14"/>
        <v/>
      </c>
      <c r="J28" s="111"/>
      <c r="K28" s="105"/>
      <c r="L28" s="105" t="str">
        <f t="shared" si="15"/>
        <v/>
      </c>
      <c r="M28" s="112" t="str">
        <f t="shared" si="16"/>
        <v/>
      </c>
      <c r="N28" s="103" t="str">
        <f t="shared" si="17"/>
        <v/>
      </c>
      <c r="O28" s="105"/>
    </row>
    <row r="29" spans="1:15" ht="62" x14ac:dyDescent="0.35">
      <c r="A29" s="52" t="s">
        <v>124</v>
      </c>
      <c r="B29" s="94">
        <v>1</v>
      </c>
      <c r="C29" s="94">
        <v>4000</v>
      </c>
      <c r="D29" s="94">
        <f t="shared" si="5"/>
        <v>4000</v>
      </c>
      <c r="F29" s="104"/>
      <c r="G29" s="112">
        <f t="shared" si="12"/>
        <v>0</v>
      </c>
      <c r="H29" s="103" t="str">
        <f t="shared" si="13"/>
        <v/>
      </c>
      <c r="I29" s="104" t="str">
        <f t="shared" si="14"/>
        <v/>
      </c>
      <c r="J29" s="111"/>
      <c r="K29" s="105"/>
      <c r="L29" s="105" t="str">
        <f t="shared" si="15"/>
        <v/>
      </c>
      <c r="M29" s="112" t="str">
        <f t="shared" si="16"/>
        <v/>
      </c>
      <c r="N29" s="103" t="str">
        <f t="shared" si="17"/>
        <v/>
      </c>
      <c r="O29" s="105"/>
    </row>
    <row r="30" spans="1:15" ht="31" x14ac:dyDescent="0.35">
      <c r="A30" s="52" t="s">
        <v>125</v>
      </c>
      <c r="B30" s="94">
        <v>1</v>
      </c>
      <c r="C30" s="94">
        <v>3000</v>
      </c>
      <c r="D30" s="94">
        <f t="shared" si="5"/>
        <v>3000</v>
      </c>
      <c r="F30" s="104"/>
      <c r="G30" s="112">
        <f t="shared" si="12"/>
        <v>0</v>
      </c>
      <c r="H30" s="103" t="str">
        <f t="shared" si="13"/>
        <v/>
      </c>
      <c r="I30" s="104" t="str">
        <f t="shared" si="14"/>
        <v/>
      </c>
      <c r="J30" s="111"/>
      <c r="K30" s="105"/>
      <c r="L30" s="105" t="str">
        <f t="shared" si="15"/>
        <v/>
      </c>
      <c r="M30" s="112" t="str">
        <f t="shared" si="16"/>
        <v/>
      </c>
      <c r="N30" s="103" t="str">
        <f t="shared" si="17"/>
        <v/>
      </c>
      <c r="O30" s="105"/>
    </row>
    <row r="31" spans="1:15" x14ac:dyDescent="0.35">
      <c r="A31" s="52" t="s">
        <v>126</v>
      </c>
      <c r="B31" s="94">
        <v>1</v>
      </c>
      <c r="C31" s="94">
        <v>5000</v>
      </c>
      <c r="D31" s="94">
        <f t="shared" si="5"/>
        <v>5000</v>
      </c>
      <c r="F31" s="104"/>
      <c r="G31" s="112">
        <f t="shared" si="12"/>
        <v>0</v>
      </c>
      <c r="H31" s="103" t="str">
        <f t="shared" si="13"/>
        <v/>
      </c>
      <c r="I31" s="104" t="str">
        <f t="shared" si="14"/>
        <v/>
      </c>
      <c r="J31" s="111"/>
      <c r="K31" s="105"/>
      <c r="L31" s="105" t="str">
        <f t="shared" si="15"/>
        <v/>
      </c>
      <c r="M31" s="112" t="str">
        <f t="shared" si="16"/>
        <v/>
      </c>
      <c r="N31" s="103" t="str">
        <f t="shared" si="17"/>
        <v/>
      </c>
      <c r="O31" s="105"/>
    </row>
    <row r="32" spans="1:15" x14ac:dyDescent="0.35">
      <c r="A32" s="52" t="s">
        <v>40</v>
      </c>
      <c r="B32" s="94">
        <v>1</v>
      </c>
      <c r="C32" s="94">
        <v>3000</v>
      </c>
      <c r="D32" s="94">
        <f t="shared" si="5"/>
        <v>3000</v>
      </c>
      <c r="F32" s="104"/>
      <c r="G32" s="112">
        <f t="shared" si="12"/>
        <v>0</v>
      </c>
      <c r="H32" s="103" t="str">
        <f t="shared" si="13"/>
        <v/>
      </c>
      <c r="I32" s="104" t="str">
        <f t="shared" si="14"/>
        <v/>
      </c>
      <c r="J32" s="111"/>
      <c r="K32" s="105"/>
      <c r="L32" s="105" t="str">
        <f t="shared" si="15"/>
        <v/>
      </c>
      <c r="M32" s="112" t="str">
        <f t="shared" si="16"/>
        <v/>
      </c>
      <c r="N32" s="103" t="str">
        <f t="shared" si="17"/>
        <v/>
      </c>
      <c r="O32" s="105"/>
    </row>
    <row r="33" spans="1:15" x14ac:dyDescent="0.35">
      <c r="A33" s="52" t="s">
        <v>39</v>
      </c>
      <c r="B33" s="94">
        <v>1</v>
      </c>
      <c r="C33" s="94">
        <v>2000</v>
      </c>
      <c r="D33" s="94">
        <f t="shared" si="5"/>
        <v>2000</v>
      </c>
      <c r="F33" s="104"/>
      <c r="G33" s="112">
        <f t="shared" si="12"/>
        <v>0</v>
      </c>
      <c r="H33" s="103" t="str">
        <f t="shared" si="13"/>
        <v/>
      </c>
      <c r="I33" s="104" t="str">
        <f t="shared" si="14"/>
        <v/>
      </c>
      <c r="J33" s="111"/>
      <c r="K33" s="105"/>
      <c r="L33" s="105" t="str">
        <f t="shared" si="15"/>
        <v/>
      </c>
      <c r="M33" s="112" t="str">
        <f t="shared" si="16"/>
        <v/>
      </c>
      <c r="N33" s="103" t="str">
        <f t="shared" si="17"/>
        <v/>
      </c>
      <c r="O33" s="105"/>
    </row>
    <row r="34" spans="1:15" x14ac:dyDescent="0.35">
      <c r="A34" s="52" t="s">
        <v>128</v>
      </c>
      <c r="B34" s="94">
        <v>1</v>
      </c>
      <c r="C34" s="94">
        <v>1000</v>
      </c>
      <c r="D34" s="94">
        <f t="shared" si="5"/>
        <v>1000</v>
      </c>
      <c r="F34" s="104"/>
      <c r="G34" s="112">
        <f t="shared" si="12"/>
        <v>0</v>
      </c>
      <c r="H34" s="103" t="str">
        <f t="shared" si="13"/>
        <v/>
      </c>
      <c r="I34" s="104" t="str">
        <f t="shared" si="14"/>
        <v/>
      </c>
      <c r="J34" s="111"/>
      <c r="K34" s="105"/>
      <c r="L34" s="105" t="str">
        <f t="shared" si="15"/>
        <v/>
      </c>
      <c r="M34" s="112" t="str">
        <f t="shared" si="16"/>
        <v/>
      </c>
      <c r="N34" s="103" t="str">
        <f t="shared" si="17"/>
        <v/>
      </c>
      <c r="O34" s="105"/>
    </row>
    <row r="35" spans="1:15" x14ac:dyDescent="0.35">
      <c r="A35" s="52" t="s">
        <v>127</v>
      </c>
      <c r="B35" s="94">
        <v>1</v>
      </c>
      <c r="C35" s="94">
        <v>1500</v>
      </c>
      <c r="D35" s="94">
        <f t="shared" si="5"/>
        <v>1500</v>
      </c>
      <c r="F35" s="104"/>
      <c r="G35" s="112">
        <f t="shared" si="12"/>
        <v>0</v>
      </c>
      <c r="H35" s="103" t="str">
        <f t="shared" si="13"/>
        <v/>
      </c>
      <c r="I35" s="104" t="str">
        <f t="shared" si="14"/>
        <v/>
      </c>
      <c r="J35" s="111"/>
      <c r="K35" s="105"/>
      <c r="L35" s="105" t="str">
        <f t="shared" si="15"/>
        <v/>
      </c>
      <c r="M35" s="112" t="str">
        <f t="shared" si="16"/>
        <v/>
      </c>
      <c r="N35" s="103" t="str">
        <f t="shared" si="17"/>
        <v/>
      </c>
      <c r="O35" s="105"/>
    </row>
    <row r="36" spans="1:15" x14ac:dyDescent="0.35">
      <c r="A36" s="52" t="s">
        <v>129</v>
      </c>
      <c r="B36" s="94">
        <v>1</v>
      </c>
      <c r="C36" s="94">
        <v>500</v>
      </c>
      <c r="D36" s="94">
        <f t="shared" si="5"/>
        <v>500</v>
      </c>
      <c r="F36" s="104"/>
      <c r="G36" s="112">
        <f t="shared" si="12"/>
        <v>0</v>
      </c>
      <c r="H36" s="103" t="str">
        <f t="shared" si="13"/>
        <v/>
      </c>
      <c r="I36" s="104" t="str">
        <f t="shared" si="14"/>
        <v/>
      </c>
      <c r="J36" s="111"/>
      <c r="K36" s="105"/>
      <c r="L36" s="105" t="str">
        <f t="shared" si="15"/>
        <v/>
      </c>
      <c r="M36" s="112" t="str">
        <f t="shared" si="16"/>
        <v/>
      </c>
      <c r="N36" s="103" t="str">
        <f t="shared" si="17"/>
        <v/>
      </c>
      <c r="O36" s="105"/>
    </row>
    <row r="37" spans="1:15" x14ac:dyDescent="0.35">
      <c r="A37" s="52" t="s">
        <v>130</v>
      </c>
      <c r="B37" s="94">
        <v>1</v>
      </c>
      <c r="C37" s="94">
        <v>8000</v>
      </c>
      <c r="D37" s="94">
        <f t="shared" si="5"/>
        <v>8000</v>
      </c>
      <c r="F37" s="104"/>
      <c r="G37" s="112">
        <f t="shared" si="12"/>
        <v>0</v>
      </c>
      <c r="H37" s="103" t="str">
        <f t="shared" si="13"/>
        <v/>
      </c>
      <c r="I37" s="104" t="str">
        <f t="shared" si="14"/>
        <v/>
      </c>
      <c r="J37" s="111"/>
      <c r="K37" s="105"/>
      <c r="L37" s="105" t="str">
        <f t="shared" si="15"/>
        <v/>
      </c>
      <c r="M37" s="112" t="str">
        <f t="shared" si="16"/>
        <v/>
      </c>
      <c r="N37" s="103" t="str">
        <f t="shared" si="17"/>
        <v/>
      </c>
      <c r="O37" s="105"/>
    </row>
    <row r="38" spans="1:15" x14ac:dyDescent="0.35">
      <c r="A38" s="52" t="s">
        <v>131</v>
      </c>
      <c r="B38" s="94">
        <v>1</v>
      </c>
      <c r="C38" s="94">
        <v>3500</v>
      </c>
      <c r="D38" s="94">
        <f t="shared" si="5"/>
        <v>3500</v>
      </c>
      <c r="F38" s="104"/>
      <c r="G38" s="112">
        <f t="shared" si="12"/>
        <v>0</v>
      </c>
      <c r="H38" s="103" t="str">
        <f t="shared" si="13"/>
        <v/>
      </c>
      <c r="I38" s="104" t="str">
        <f t="shared" si="14"/>
        <v/>
      </c>
      <c r="J38" s="111"/>
      <c r="K38" s="105"/>
      <c r="L38" s="105" t="str">
        <f t="shared" si="15"/>
        <v/>
      </c>
      <c r="M38" s="112" t="str">
        <f t="shared" si="16"/>
        <v/>
      </c>
      <c r="N38" s="103" t="str">
        <f t="shared" si="17"/>
        <v/>
      </c>
      <c r="O38" s="105"/>
    </row>
    <row r="39" spans="1:15" x14ac:dyDescent="0.35">
      <c r="A39" s="52" t="s">
        <v>132</v>
      </c>
      <c r="B39" s="94">
        <v>1</v>
      </c>
      <c r="C39" s="94">
        <v>1000</v>
      </c>
      <c r="D39" s="94">
        <f t="shared" si="5"/>
        <v>1000</v>
      </c>
      <c r="F39" s="104"/>
      <c r="G39" s="112">
        <f t="shared" si="12"/>
        <v>0</v>
      </c>
      <c r="H39" s="103" t="str">
        <f t="shared" si="13"/>
        <v/>
      </c>
      <c r="I39" s="104" t="str">
        <f t="shared" si="14"/>
        <v/>
      </c>
      <c r="J39" s="111"/>
      <c r="K39" s="105"/>
      <c r="L39" s="105" t="str">
        <f t="shared" si="15"/>
        <v/>
      </c>
      <c r="M39" s="112" t="str">
        <f t="shared" si="16"/>
        <v/>
      </c>
      <c r="N39" s="103" t="str">
        <f t="shared" si="17"/>
        <v/>
      </c>
      <c r="O39" s="105"/>
    </row>
    <row r="40" spans="1:15" ht="15.75" customHeight="1" x14ac:dyDescent="0.35">
      <c r="A40" s="52" t="s">
        <v>192</v>
      </c>
      <c r="B40" s="94">
        <v>1</v>
      </c>
      <c r="C40" s="94">
        <v>2500</v>
      </c>
      <c r="D40" s="94">
        <f t="shared" si="5"/>
        <v>2500</v>
      </c>
      <c r="F40" s="104"/>
      <c r="G40" s="112">
        <f t="shared" si="12"/>
        <v>0</v>
      </c>
      <c r="H40" s="103" t="str">
        <f t="shared" si="13"/>
        <v/>
      </c>
      <c r="I40" s="104" t="str">
        <f t="shared" si="14"/>
        <v/>
      </c>
      <c r="J40" s="111"/>
      <c r="K40" s="105"/>
      <c r="L40" s="105" t="str">
        <f t="shared" si="15"/>
        <v/>
      </c>
      <c r="M40" s="112" t="str">
        <f t="shared" si="16"/>
        <v/>
      </c>
      <c r="N40" s="103" t="str">
        <f t="shared" si="17"/>
        <v/>
      </c>
      <c r="O40" s="105"/>
    </row>
    <row r="41" spans="1:15" x14ac:dyDescent="0.35">
      <c r="A41" s="52" t="s">
        <v>134</v>
      </c>
      <c r="B41" s="94">
        <v>1</v>
      </c>
      <c r="C41" s="94">
        <v>150</v>
      </c>
      <c r="D41" s="94">
        <f t="shared" si="5"/>
        <v>150</v>
      </c>
      <c r="F41" s="104"/>
      <c r="G41" s="112">
        <f t="shared" si="12"/>
        <v>0</v>
      </c>
      <c r="H41" s="103" t="str">
        <f t="shared" si="13"/>
        <v/>
      </c>
      <c r="I41" s="104" t="str">
        <f t="shared" si="14"/>
        <v/>
      </c>
      <c r="J41" s="111"/>
      <c r="K41" s="105"/>
      <c r="L41" s="105" t="str">
        <f t="shared" si="15"/>
        <v/>
      </c>
      <c r="M41" s="112" t="str">
        <f t="shared" si="16"/>
        <v/>
      </c>
      <c r="N41" s="103" t="str">
        <f t="shared" si="17"/>
        <v/>
      </c>
      <c r="O41" s="105"/>
    </row>
    <row r="42" spans="1:15" x14ac:dyDescent="0.35">
      <c r="A42" s="52" t="s">
        <v>135</v>
      </c>
      <c r="B42" s="94">
        <v>1</v>
      </c>
      <c r="C42" s="94">
        <v>3500</v>
      </c>
      <c r="D42" s="94">
        <f t="shared" si="5"/>
        <v>3500</v>
      </c>
      <c r="F42" s="104"/>
      <c r="G42" s="112">
        <f t="shared" si="12"/>
        <v>0</v>
      </c>
      <c r="H42" s="103" t="str">
        <f t="shared" si="13"/>
        <v/>
      </c>
      <c r="I42" s="104" t="str">
        <f t="shared" si="14"/>
        <v/>
      </c>
      <c r="J42" s="111"/>
      <c r="K42" s="105"/>
      <c r="L42" s="105" t="str">
        <f t="shared" si="15"/>
        <v/>
      </c>
      <c r="M42" s="112" t="str">
        <f t="shared" si="16"/>
        <v/>
      </c>
      <c r="N42" s="103" t="str">
        <f t="shared" si="17"/>
        <v/>
      </c>
      <c r="O42" s="105"/>
    </row>
    <row r="43" spans="1:15" x14ac:dyDescent="0.35">
      <c r="A43" s="53" t="s">
        <v>193</v>
      </c>
      <c r="B43" s="94">
        <v>1</v>
      </c>
      <c r="C43" s="94">
        <v>550</v>
      </c>
      <c r="D43" s="94">
        <f t="shared" si="5"/>
        <v>550</v>
      </c>
      <c r="F43" s="104"/>
      <c r="G43" s="112">
        <f t="shared" si="12"/>
        <v>0</v>
      </c>
      <c r="H43" s="103" t="str">
        <f t="shared" si="13"/>
        <v/>
      </c>
      <c r="I43" s="104" t="str">
        <f t="shared" si="14"/>
        <v/>
      </c>
      <c r="J43" s="111"/>
      <c r="K43" s="105"/>
      <c r="L43" s="105" t="str">
        <f t="shared" si="15"/>
        <v/>
      </c>
      <c r="M43" s="112" t="str">
        <f t="shared" si="16"/>
        <v/>
      </c>
      <c r="N43" s="103" t="str">
        <f t="shared" si="17"/>
        <v/>
      </c>
      <c r="O43" s="105"/>
    </row>
    <row r="44" spans="1:15" ht="16.5" customHeight="1" x14ac:dyDescent="0.35">
      <c r="A44" s="52" t="s">
        <v>136</v>
      </c>
      <c r="B44" s="94">
        <v>1</v>
      </c>
      <c r="C44" s="94">
        <v>4500</v>
      </c>
      <c r="D44" s="94">
        <f t="shared" si="5"/>
        <v>4500</v>
      </c>
      <c r="F44" s="104"/>
      <c r="G44" s="112">
        <f t="shared" si="12"/>
        <v>0</v>
      </c>
      <c r="H44" s="103" t="str">
        <f t="shared" si="13"/>
        <v/>
      </c>
      <c r="I44" s="104" t="str">
        <f t="shared" si="14"/>
        <v/>
      </c>
      <c r="J44" s="111"/>
      <c r="K44" s="105"/>
      <c r="L44" s="105" t="str">
        <f t="shared" si="15"/>
        <v/>
      </c>
      <c r="M44" s="112" t="str">
        <f t="shared" si="16"/>
        <v/>
      </c>
      <c r="N44" s="103" t="str">
        <f t="shared" si="17"/>
        <v/>
      </c>
      <c r="O44" s="105"/>
    </row>
    <row r="45" spans="1:15" x14ac:dyDescent="0.35">
      <c r="A45" s="52" t="s">
        <v>137</v>
      </c>
      <c r="B45" s="94">
        <v>1</v>
      </c>
      <c r="C45" s="94">
        <v>2500</v>
      </c>
      <c r="D45" s="94">
        <f t="shared" si="5"/>
        <v>2500</v>
      </c>
      <c r="F45" s="104"/>
      <c r="G45" s="112">
        <f t="shared" si="12"/>
        <v>0</v>
      </c>
      <c r="H45" s="103" t="str">
        <f t="shared" si="13"/>
        <v/>
      </c>
      <c r="I45" s="104" t="str">
        <f t="shared" si="14"/>
        <v/>
      </c>
      <c r="J45" s="111"/>
      <c r="K45" s="105"/>
      <c r="L45" s="105" t="str">
        <f t="shared" si="15"/>
        <v/>
      </c>
      <c r="M45" s="112" t="str">
        <f t="shared" si="16"/>
        <v/>
      </c>
      <c r="N45" s="103" t="str">
        <f t="shared" si="17"/>
        <v/>
      </c>
      <c r="O45" s="105"/>
    </row>
    <row r="46" spans="1:15" x14ac:dyDescent="0.35">
      <c r="A46" s="52" t="s">
        <v>138</v>
      </c>
      <c r="B46" s="94">
        <v>1</v>
      </c>
      <c r="C46" s="94">
        <v>30000</v>
      </c>
      <c r="D46" s="94">
        <f t="shared" si="5"/>
        <v>30000</v>
      </c>
      <c r="F46" s="104"/>
      <c r="G46" s="112">
        <f t="shared" si="12"/>
        <v>0</v>
      </c>
      <c r="H46" s="103" t="str">
        <f t="shared" si="13"/>
        <v/>
      </c>
      <c r="I46" s="104" t="str">
        <f t="shared" si="14"/>
        <v/>
      </c>
      <c r="J46" s="111"/>
      <c r="K46" s="105"/>
      <c r="L46" s="105" t="str">
        <f t="shared" si="15"/>
        <v/>
      </c>
      <c r="M46" s="112" t="str">
        <f t="shared" si="16"/>
        <v/>
      </c>
      <c r="N46" s="103" t="str">
        <f t="shared" si="17"/>
        <v/>
      </c>
      <c r="O46" s="105"/>
    </row>
    <row r="47" spans="1:15" ht="92.25" customHeight="1" x14ac:dyDescent="0.35">
      <c r="A47" s="52" t="s">
        <v>329</v>
      </c>
      <c r="B47" s="94">
        <v>1</v>
      </c>
      <c r="C47" s="94">
        <v>45000</v>
      </c>
      <c r="D47" s="94">
        <f t="shared" si="5"/>
        <v>45000</v>
      </c>
      <c r="F47" s="104"/>
      <c r="G47" s="112">
        <f t="shared" si="12"/>
        <v>0</v>
      </c>
      <c r="H47" s="103" t="str">
        <f t="shared" si="13"/>
        <v/>
      </c>
      <c r="I47" s="104" t="str">
        <f t="shared" si="14"/>
        <v/>
      </c>
      <c r="J47" s="111"/>
      <c r="K47" s="105"/>
      <c r="L47" s="105" t="str">
        <f t="shared" si="15"/>
        <v/>
      </c>
      <c r="M47" s="112" t="str">
        <f t="shared" si="16"/>
        <v/>
      </c>
      <c r="N47" s="103" t="str">
        <f t="shared" si="17"/>
        <v/>
      </c>
      <c r="O47" s="105"/>
    </row>
    <row r="48" spans="1:15" x14ac:dyDescent="0.35">
      <c r="A48" s="52" t="s">
        <v>41</v>
      </c>
      <c r="B48" s="94">
        <v>1</v>
      </c>
      <c r="C48" s="94">
        <v>2500</v>
      </c>
      <c r="D48" s="94">
        <f t="shared" si="5"/>
        <v>2500</v>
      </c>
      <c r="F48" s="104"/>
      <c r="G48" s="112">
        <f t="shared" si="12"/>
        <v>0</v>
      </c>
      <c r="H48" s="103" t="str">
        <f t="shared" si="13"/>
        <v/>
      </c>
      <c r="I48" s="104" t="str">
        <f t="shared" si="14"/>
        <v/>
      </c>
      <c r="J48" s="111"/>
      <c r="K48" s="105"/>
      <c r="L48" s="105" t="str">
        <f t="shared" si="15"/>
        <v/>
      </c>
      <c r="M48" s="112" t="str">
        <f t="shared" si="16"/>
        <v/>
      </c>
      <c r="N48" s="103" t="str">
        <f t="shared" si="17"/>
        <v/>
      </c>
      <c r="O48" s="105"/>
    </row>
    <row r="49" spans="1:15" x14ac:dyDescent="0.35">
      <c r="A49" s="52" t="s">
        <v>42</v>
      </c>
      <c r="B49" s="94">
        <v>1</v>
      </c>
      <c r="C49" s="94">
        <v>1200</v>
      </c>
      <c r="D49" s="94">
        <f t="shared" si="5"/>
        <v>1200</v>
      </c>
      <c r="F49" s="104"/>
      <c r="G49" s="112">
        <f t="shared" si="12"/>
        <v>0</v>
      </c>
      <c r="H49" s="103" t="str">
        <f t="shared" si="13"/>
        <v/>
      </c>
      <c r="I49" s="104" t="str">
        <f t="shared" si="14"/>
        <v/>
      </c>
      <c r="J49" s="111"/>
      <c r="K49" s="105"/>
      <c r="L49" s="105" t="str">
        <f t="shared" si="15"/>
        <v/>
      </c>
      <c r="M49" s="112" t="str">
        <f t="shared" si="16"/>
        <v/>
      </c>
      <c r="N49" s="103" t="str">
        <f t="shared" si="17"/>
        <v/>
      </c>
      <c r="O49" s="105"/>
    </row>
    <row r="50" spans="1:15" x14ac:dyDescent="0.35">
      <c r="A50" s="52" t="s">
        <v>43</v>
      </c>
      <c r="B50" s="94">
        <v>1</v>
      </c>
      <c r="C50" s="94">
        <v>4500</v>
      </c>
      <c r="D50" s="94">
        <f t="shared" si="5"/>
        <v>4500</v>
      </c>
      <c r="F50" s="104"/>
      <c r="G50" s="112">
        <f t="shared" si="12"/>
        <v>0</v>
      </c>
      <c r="H50" s="103" t="str">
        <f t="shared" si="13"/>
        <v/>
      </c>
      <c r="I50" s="104" t="str">
        <f t="shared" si="14"/>
        <v/>
      </c>
      <c r="J50" s="111"/>
      <c r="K50" s="105"/>
      <c r="L50" s="105" t="str">
        <f t="shared" si="15"/>
        <v/>
      </c>
      <c r="M50" s="112" t="str">
        <f t="shared" si="16"/>
        <v/>
      </c>
      <c r="N50" s="103" t="str">
        <f t="shared" si="17"/>
        <v/>
      </c>
      <c r="O50" s="105"/>
    </row>
    <row r="51" spans="1:15" x14ac:dyDescent="0.35">
      <c r="A51" s="52" t="s">
        <v>44</v>
      </c>
      <c r="B51" s="94">
        <v>1</v>
      </c>
      <c r="C51" s="94">
        <v>5000</v>
      </c>
      <c r="D51" s="94">
        <f t="shared" si="5"/>
        <v>5000</v>
      </c>
      <c r="F51" s="104"/>
      <c r="G51" s="112">
        <f t="shared" si="12"/>
        <v>0</v>
      </c>
      <c r="H51" s="103" t="str">
        <f t="shared" si="13"/>
        <v/>
      </c>
      <c r="I51" s="104" t="str">
        <f t="shared" si="14"/>
        <v/>
      </c>
      <c r="J51" s="111"/>
      <c r="K51" s="105"/>
      <c r="L51" s="105" t="str">
        <f t="shared" si="15"/>
        <v/>
      </c>
      <c r="M51" s="112" t="str">
        <f t="shared" si="16"/>
        <v/>
      </c>
      <c r="N51" s="103" t="str">
        <f t="shared" si="17"/>
        <v/>
      </c>
      <c r="O51" s="105"/>
    </row>
    <row r="52" spans="1:15" x14ac:dyDescent="0.35">
      <c r="A52" s="52" t="s">
        <v>194</v>
      </c>
      <c r="B52" s="94">
        <v>1</v>
      </c>
      <c r="C52" s="94">
        <v>5000</v>
      </c>
      <c r="D52" s="94">
        <f t="shared" si="5"/>
        <v>5000</v>
      </c>
      <c r="F52" s="104"/>
      <c r="G52" s="112">
        <f t="shared" si="12"/>
        <v>0</v>
      </c>
      <c r="H52" s="103" t="str">
        <f t="shared" si="13"/>
        <v/>
      </c>
      <c r="I52" s="104" t="str">
        <f t="shared" si="14"/>
        <v/>
      </c>
      <c r="J52" s="111"/>
      <c r="K52" s="105"/>
      <c r="L52" s="105" t="str">
        <f t="shared" si="15"/>
        <v/>
      </c>
      <c r="M52" s="112" t="str">
        <f t="shared" si="16"/>
        <v/>
      </c>
      <c r="N52" s="103" t="str">
        <f t="shared" si="17"/>
        <v/>
      </c>
      <c r="O52" s="105"/>
    </row>
    <row r="53" spans="1:15" x14ac:dyDescent="0.35">
      <c r="A53" s="280" t="s">
        <v>45</v>
      </c>
      <c r="B53" s="281"/>
      <c r="C53" s="281"/>
      <c r="D53" s="282"/>
      <c r="F53" s="106"/>
      <c r="G53" s="107">
        <f>SUM(G6:G52)</f>
        <v>0</v>
      </c>
      <c r="H53" s="108"/>
      <c r="I53" s="109"/>
      <c r="J53" s="111"/>
      <c r="K53" s="110"/>
      <c r="L53" s="100"/>
      <c r="M53" s="107">
        <f>SUM(M6:M52)</f>
        <v>0</v>
      </c>
      <c r="N53" s="108"/>
      <c r="O53" s="109"/>
    </row>
    <row r="54" spans="1:15" x14ac:dyDescent="0.35">
      <c r="C54" s="98"/>
      <c r="J54" s="45"/>
    </row>
    <row r="55" spans="1:15" x14ac:dyDescent="0.35">
      <c r="C55" s="98"/>
      <c r="J55" s="45"/>
    </row>
    <row r="56" spans="1:15" x14ac:dyDescent="0.35">
      <c r="J56" s="45"/>
    </row>
    <row r="57" spans="1:15" x14ac:dyDescent="0.35">
      <c r="J57" s="45"/>
    </row>
    <row r="58" spans="1:15" x14ac:dyDescent="0.35">
      <c r="J58" s="45"/>
    </row>
    <row r="59" spans="1:15" x14ac:dyDescent="0.35">
      <c r="J59" s="45"/>
    </row>
    <row r="60" spans="1:15" x14ac:dyDescent="0.35">
      <c r="J60" s="45"/>
    </row>
  </sheetData>
  <sheetProtection algorithmName="SHA-512" hashValue="Vf9hEIpYLp/doP5aYZb6wm9LvSoN6B2JARD5lBnYIxBzEDg2EpVUJboSBzc8UgqN/iT0ImQFpNAR7v59fiYuwA==" saltValue="peHBLGbE2xNoBJk7hSAhnA==" spinCount="100000" sheet="1" formatCells="0" formatColumns="0" formatRows="0"/>
  <mergeCells count="5">
    <mergeCell ref="A4:D4"/>
    <mergeCell ref="F4:I4"/>
    <mergeCell ref="K4:O4"/>
    <mergeCell ref="A2:D2"/>
    <mergeCell ref="A53:D53"/>
  </mergeCells>
  <conditionalFormatting sqref="H6:H52 N6:N52">
    <cfRule type="cellIs" dxfId="21" priority="2" operator="greaterThan">
      <formula>0</formula>
    </cfRule>
  </conditionalFormatting>
  <dataValidations count="1">
    <dataValidation type="list" allowBlank="1" showInputMessage="1" showErrorMessage="1" sqref="K6:K52">
      <formula1>"מאשר, מאשר חלקי"</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4"/>
  <dimension ref="A1:O59"/>
  <sheetViews>
    <sheetView rightToLeft="1" zoomScaleNormal="100" workbookViewId="0">
      <pane ySplit="5" topLeftCell="A6" activePane="bottomLeft" state="frozen"/>
      <selection pane="bottomLeft"/>
    </sheetView>
  </sheetViews>
  <sheetFormatPr defaultColWidth="9" defaultRowHeight="15.5" x14ac:dyDescent="0.35"/>
  <cols>
    <col min="1" max="1" width="41.58203125" style="41" customWidth="1"/>
    <col min="2" max="2" width="10.33203125" style="58" customWidth="1"/>
    <col min="3" max="3" width="12.33203125" style="58" customWidth="1"/>
    <col min="4" max="4" width="12" style="58" customWidth="1"/>
    <col min="5" max="5" width="1.58203125" style="41" customWidth="1"/>
    <col min="6" max="6" width="11.33203125" style="41" customWidth="1"/>
    <col min="7" max="7" width="9.08203125" style="41" bestFit="1" customWidth="1"/>
    <col min="8" max="8" width="16" style="41" customWidth="1"/>
    <col min="9" max="9" width="25.33203125" style="42" customWidth="1"/>
    <col min="10" max="10" width="1.08203125" style="41" customWidth="1"/>
    <col min="11" max="11" width="13.83203125" style="41" customWidth="1"/>
    <col min="12" max="12" width="10.08203125" style="43" customWidth="1"/>
    <col min="13" max="13" width="9.08203125" style="41" bestFit="1" customWidth="1"/>
    <col min="14" max="14" width="11" style="41" customWidth="1"/>
    <col min="15" max="15" width="27.33203125" style="41" customWidth="1"/>
    <col min="16" max="16384" width="9" style="41"/>
  </cols>
  <sheetData>
    <row r="1" spans="1:15" ht="18.5" thickBot="1" x14ac:dyDescent="0.4">
      <c r="A1" s="253">
        <f>'שאלון-חובה'!D6</f>
        <v>0</v>
      </c>
    </row>
    <row r="2" spans="1:15" ht="18.5" thickBot="1" x14ac:dyDescent="0.45">
      <c r="A2" s="279" t="s">
        <v>106</v>
      </c>
      <c r="B2" s="279"/>
      <c r="C2" s="279"/>
      <c r="D2" s="279"/>
      <c r="F2" s="46" t="s">
        <v>22</v>
      </c>
      <c r="H2" s="45"/>
      <c r="I2" s="47"/>
      <c r="J2" s="45"/>
      <c r="K2" s="45"/>
      <c r="L2" s="48"/>
      <c r="M2" s="45"/>
      <c r="N2" s="45"/>
      <c r="O2" s="45"/>
    </row>
    <row r="3" spans="1:15" ht="4.9000000000000004" customHeight="1" x14ac:dyDescent="0.35">
      <c r="A3" s="45"/>
      <c r="B3" s="93"/>
      <c r="C3" s="93"/>
      <c r="I3" s="49"/>
      <c r="J3" s="45"/>
      <c r="O3" s="50"/>
    </row>
    <row r="4" spans="1:15" s="115" customFormat="1" ht="18" x14ac:dyDescent="0.3">
      <c r="A4" s="283" t="s">
        <v>72</v>
      </c>
      <c r="B4" s="284"/>
      <c r="C4" s="284"/>
      <c r="D4" s="285"/>
      <c r="F4" s="276" t="s">
        <v>10</v>
      </c>
      <c r="G4" s="277"/>
      <c r="H4" s="277"/>
      <c r="I4" s="278"/>
      <c r="J4" s="114"/>
      <c r="K4" s="276" t="s">
        <v>334</v>
      </c>
      <c r="L4" s="277"/>
      <c r="M4" s="277"/>
      <c r="N4" s="277"/>
      <c r="O4" s="278"/>
    </row>
    <row r="5" spans="1:15" ht="31" x14ac:dyDescent="0.35">
      <c r="A5" s="51" t="s">
        <v>0</v>
      </c>
      <c r="B5" s="90" t="s">
        <v>23</v>
      </c>
      <c r="C5" s="90" t="s">
        <v>2</v>
      </c>
      <c r="D5" s="90" t="s">
        <v>3</v>
      </c>
      <c r="F5" s="91" t="s">
        <v>46</v>
      </c>
      <c r="G5" s="91" t="s">
        <v>11</v>
      </c>
      <c r="H5" s="92" t="s">
        <v>12</v>
      </c>
      <c r="I5" s="90" t="s">
        <v>13</v>
      </c>
      <c r="J5" s="111"/>
      <c r="K5" s="91" t="s">
        <v>24</v>
      </c>
      <c r="L5" s="91" t="s">
        <v>25</v>
      </c>
      <c r="M5" s="91" t="s">
        <v>15</v>
      </c>
      <c r="N5" s="90" t="s">
        <v>12</v>
      </c>
      <c r="O5" s="90" t="s">
        <v>26</v>
      </c>
    </row>
    <row r="6" spans="1:15" ht="31" x14ac:dyDescent="0.35">
      <c r="A6" s="52" t="s">
        <v>117</v>
      </c>
      <c r="B6" s="94">
        <v>1</v>
      </c>
      <c r="C6" s="94">
        <v>11000</v>
      </c>
      <c r="D6" s="94">
        <f>B6*C6</f>
        <v>11000</v>
      </c>
      <c r="F6" s="104"/>
      <c r="G6" s="112">
        <f t="shared" ref="G6:G51" si="0">F6*C6</f>
        <v>0</v>
      </c>
      <c r="H6" s="103" t="str">
        <f t="shared" ref="H6:H51" si="1">IF(G6=0,"",IF(OR(G6-$D6&gt;0,G6-$D6&lt;0), (G6-$D6)/$D6, ""))</f>
        <v/>
      </c>
      <c r="I6" s="104" t="str">
        <f t="shared" ref="I6:I51" si="2">IF(F6&gt;B6,"נא להסביר חריגה כאן","")</f>
        <v/>
      </c>
      <c r="J6" s="111"/>
      <c r="K6" s="105"/>
      <c r="L6" s="105" t="str">
        <f>IF(ISBLANK(K6), "", IF(K6="מאשר", F6, "למלא כמות"))</f>
        <v/>
      </c>
      <c r="M6" s="112" t="str">
        <f t="shared" ref="M6:M51" si="3">IFERROR(L6*C6,"")</f>
        <v/>
      </c>
      <c r="N6" s="103" t="str">
        <f t="shared" ref="N6:N51" si="4">IFERROR(IF(M6=0,"",IF(OR(M6-$D6&gt;0,M6-$D6&lt;0), (M6-$D6)/$D6, "")),"")</f>
        <v/>
      </c>
      <c r="O6" s="105"/>
    </row>
    <row r="7" spans="1:15" x14ac:dyDescent="0.35">
      <c r="A7" s="52" t="s">
        <v>32</v>
      </c>
      <c r="B7" s="94">
        <v>3</v>
      </c>
      <c r="C7" s="94">
        <v>300</v>
      </c>
      <c r="D7" s="94">
        <f t="shared" ref="D7:D51" si="5">B7*C7</f>
        <v>900</v>
      </c>
      <c r="F7" s="104"/>
      <c r="G7" s="112">
        <f t="shared" si="0"/>
        <v>0</v>
      </c>
      <c r="H7" s="103" t="str">
        <f t="shared" si="1"/>
        <v/>
      </c>
      <c r="I7" s="104" t="str">
        <f t="shared" si="2"/>
        <v/>
      </c>
      <c r="J7" s="111"/>
      <c r="K7" s="105"/>
      <c r="L7" s="105" t="str">
        <f t="shared" ref="L7:L51" si="6">IF(ISBLANK(K7), "", IF(K7="מאשר", F7, "למלא כמות"))</f>
        <v/>
      </c>
      <c r="M7" s="112" t="str">
        <f t="shared" si="3"/>
        <v/>
      </c>
      <c r="N7" s="103" t="str">
        <f t="shared" si="4"/>
        <v/>
      </c>
      <c r="O7" s="105"/>
    </row>
    <row r="8" spans="1:15" x14ac:dyDescent="0.35">
      <c r="A8" s="52" t="s">
        <v>195</v>
      </c>
      <c r="B8" s="94">
        <v>1</v>
      </c>
      <c r="C8" s="94">
        <v>1500</v>
      </c>
      <c r="D8" s="94">
        <f t="shared" si="5"/>
        <v>1500</v>
      </c>
      <c r="F8" s="104"/>
      <c r="G8" s="112">
        <f t="shared" si="0"/>
        <v>0</v>
      </c>
      <c r="H8" s="103" t="str">
        <f t="shared" si="1"/>
        <v/>
      </c>
      <c r="I8" s="104" t="str">
        <f t="shared" si="2"/>
        <v/>
      </c>
      <c r="J8" s="111"/>
      <c r="K8" s="105"/>
      <c r="L8" s="105" t="str">
        <f t="shared" si="6"/>
        <v/>
      </c>
      <c r="M8" s="112" t="str">
        <f t="shared" si="3"/>
        <v/>
      </c>
      <c r="N8" s="103" t="str">
        <f t="shared" si="4"/>
        <v/>
      </c>
      <c r="O8" s="105"/>
    </row>
    <row r="9" spans="1:15" x14ac:dyDescent="0.35">
      <c r="A9" s="52" t="s">
        <v>38</v>
      </c>
      <c r="B9" s="94">
        <v>1</v>
      </c>
      <c r="C9" s="94">
        <v>700</v>
      </c>
      <c r="D9" s="94">
        <f t="shared" si="5"/>
        <v>700</v>
      </c>
      <c r="F9" s="104"/>
      <c r="G9" s="112">
        <f t="shared" si="0"/>
        <v>0</v>
      </c>
      <c r="H9" s="103" t="str">
        <f t="shared" si="1"/>
        <v/>
      </c>
      <c r="I9" s="104" t="str">
        <f t="shared" si="2"/>
        <v/>
      </c>
      <c r="J9" s="111"/>
      <c r="K9" s="105"/>
      <c r="L9" s="105" t="str">
        <f t="shared" si="6"/>
        <v/>
      </c>
      <c r="M9" s="112" t="str">
        <f t="shared" si="3"/>
        <v/>
      </c>
      <c r="N9" s="103" t="str">
        <f t="shared" si="4"/>
        <v/>
      </c>
      <c r="O9" s="105"/>
    </row>
    <row r="10" spans="1:15" x14ac:dyDescent="0.35">
      <c r="A10" s="52" t="s">
        <v>27</v>
      </c>
      <c r="B10" s="94">
        <v>1</v>
      </c>
      <c r="C10" s="94">
        <v>800</v>
      </c>
      <c r="D10" s="94">
        <f t="shared" si="5"/>
        <v>800</v>
      </c>
      <c r="F10" s="104"/>
      <c r="G10" s="112">
        <f t="shared" si="0"/>
        <v>0</v>
      </c>
      <c r="H10" s="103" t="str">
        <f t="shared" si="1"/>
        <v/>
      </c>
      <c r="I10" s="104" t="str">
        <f t="shared" si="2"/>
        <v/>
      </c>
      <c r="J10" s="111"/>
      <c r="K10" s="105"/>
      <c r="L10" s="105" t="str">
        <f t="shared" si="6"/>
        <v/>
      </c>
      <c r="M10" s="112" t="str">
        <f t="shared" si="3"/>
        <v/>
      </c>
      <c r="N10" s="103" t="str">
        <f t="shared" si="4"/>
        <v/>
      </c>
      <c r="O10" s="105"/>
    </row>
    <row r="11" spans="1:15" x14ac:dyDescent="0.35">
      <c r="A11" s="52" t="s">
        <v>28</v>
      </c>
      <c r="B11" s="94">
        <v>1</v>
      </c>
      <c r="C11" s="94">
        <v>700</v>
      </c>
      <c r="D11" s="94">
        <f t="shared" si="5"/>
        <v>700</v>
      </c>
      <c r="F11" s="104"/>
      <c r="G11" s="112">
        <f t="shared" si="0"/>
        <v>0</v>
      </c>
      <c r="H11" s="103" t="str">
        <f t="shared" si="1"/>
        <v/>
      </c>
      <c r="I11" s="104" t="str">
        <f t="shared" si="2"/>
        <v/>
      </c>
      <c r="J11" s="111"/>
      <c r="K11" s="105"/>
      <c r="L11" s="105" t="str">
        <f t="shared" si="6"/>
        <v/>
      </c>
      <c r="M11" s="112" t="str">
        <f t="shared" si="3"/>
        <v/>
      </c>
      <c r="N11" s="103" t="str">
        <f t="shared" si="4"/>
        <v/>
      </c>
      <c r="O11" s="105"/>
    </row>
    <row r="12" spans="1:15" x14ac:dyDescent="0.35">
      <c r="A12" s="52" t="s">
        <v>196</v>
      </c>
      <c r="B12" s="94">
        <v>1</v>
      </c>
      <c r="C12" s="94">
        <v>450</v>
      </c>
      <c r="D12" s="94">
        <f t="shared" si="5"/>
        <v>450</v>
      </c>
      <c r="F12" s="104"/>
      <c r="G12" s="112">
        <f t="shared" si="0"/>
        <v>0</v>
      </c>
      <c r="H12" s="103" t="str">
        <f t="shared" si="1"/>
        <v/>
      </c>
      <c r="I12" s="104" t="str">
        <f t="shared" si="2"/>
        <v/>
      </c>
      <c r="J12" s="111"/>
      <c r="K12" s="105"/>
      <c r="L12" s="105" t="str">
        <f t="shared" si="6"/>
        <v/>
      </c>
      <c r="M12" s="112" t="str">
        <f t="shared" si="3"/>
        <v/>
      </c>
      <c r="N12" s="103" t="str">
        <f t="shared" si="4"/>
        <v/>
      </c>
      <c r="O12" s="105"/>
    </row>
    <row r="13" spans="1:15" x14ac:dyDescent="0.35">
      <c r="A13" s="52" t="s">
        <v>29</v>
      </c>
      <c r="B13" s="94">
        <v>1</v>
      </c>
      <c r="C13" s="94">
        <v>850</v>
      </c>
      <c r="D13" s="94">
        <f t="shared" si="5"/>
        <v>850</v>
      </c>
      <c r="F13" s="104"/>
      <c r="G13" s="112">
        <f t="shared" si="0"/>
        <v>0</v>
      </c>
      <c r="H13" s="103" t="str">
        <f t="shared" si="1"/>
        <v/>
      </c>
      <c r="I13" s="104" t="str">
        <f t="shared" si="2"/>
        <v/>
      </c>
      <c r="J13" s="111"/>
      <c r="K13" s="105"/>
      <c r="L13" s="105" t="str">
        <f t="shared" si="6"/>
        <v/>
      </c>
      <c r="M13" s="112" t="str">
        <f t="shared" si="3"/>
        <v/>
      </c>
      <c r="N13" s="103" t="str">
        <f t="shared" si="4"/>
        <v/>
      </c>
      <c r="O13" s="105"/>
    </row>
    <row r="14" spans="1:15" x14ac:dyDescent="0.35">
      <c r="A14" s="52" t="s">
        <v>1</v>
      </c>
      <c r="B14" s="94">
        <v>1</v>
      </c>
      <c r="C14" s="94">
        <v>850</v>
      </c>
      <c r="D14" s="94">
        <f t="shared" si="5"/>
        <v>850</v>
      </c>
      <c r="F14" s="104"/>
      <c r="G14" s="112">
        <f t="shared" si="0"/>
        <v>0</v>
      </c>
      <c r="H14" s="103" t="str">
        <f t="shared" si="1"/>
        <v/>
      </c>
      <c r="I14" s="104" t="str">
        <f t="shared" si="2"/>
        <v/>
      </c>
      <c r="J14" s="111"/>
      <c r="K14" s="105"/>
      <c r="L14" s="105" t="str">
        <f t="shared" si="6"/>
        <v/>
      </c>
      <c r="M14" s="112" t="str">
        <f t="shared" si="3"/>
        <v/>
      </c>
      <c r="N14" s="103" t="str">
        <f t="shared" si="4"/>
        <v/>
      </c>
      <c r="O14" s="105"/>
    </row>
    <row r="15" spans="1:15" x14ac:dyDescent="0.35">
      <c r="A15" s="52" t="s">
        <v>30</v>
      </c>
      <c r="B15" s="94">
        <v>3</v>
      </c>
      <c r="C15" s="94">
        <v>150</v>
      </c>
      <c r="D15" s="94">
        <f t="shared" si="5"/>
        <v>450</v>
      </c>
      <c r="F15" s="104"/>
      <c r="G15" s="112">
        <f t="shared" si="0"/>
        <v>0</v>
      </c>
      <c r="H15" s="103" t="str">
        <f t="shared" si="1"/>
        <v/>
      </c>
      <c r="I15" s="104" t="str">
        <f t="shared" si="2"/>
        <v/>
      </c>
      <c r="J15" s="111"/>
      <c r="K15" s="105"/>
      <c r="L15" s="105" t="str">
        <f t="shared" si="6"/>
        <v/>
      </c>
      <c r="M15" s="112" t="str">
        <f t="shared" si="3"/>
        <v/>
      </c>
      <c r="N15" s="103" t="str">
        <f t="shared" si="4"/>
        <v/>
      </c>
      <c r="O15" s="105"/>
    </row>
    <row r="16" spans="1:15" x14ac:dyDescent="0.35">
      <c r="A16" s="52" t="s">
        <v>31</v>
      </c>
      <c r="B16" s="94">
        <v>1</v>
      </c>
      <c r="C16" s="94">
        <v>1000</v>
      </c>
      <c r="D16" s="94">
        <f t="shared" si="5"/>
        <v>1000</v>
      </c>
      <c r="F16" s="104"/>
      <c r="G16" s="112">
        <f t="shared" si="0"/>
        <v>0</v>
      </c>
      <c r="H16" s="103" t="str">
        <f t="shared" si="1"/>
        <v/>
      </c>
      <c r="I16" s="104" t="str">
        <f t="shared" si="2"/>
        <v/>
      </c>
      <c r="J16" s="111"/>
      <c r="K16" s="105"/>
      <c r="L16" s="105" t="str">
        <f t="shared" si="6"/>
        <v/>
      </c>
      <c r="M16" s="112" t="str">
        <f t="shared" si="3"/>
        <v/>
      </c>
      <c r="N16" s="103" t="str">
        <f t="shared" si="4"/>
        <v/>
      </c>
      <c r="O16" s="105"/>
    </row>
    <row r="17" spans="1:15" x14ac:dyDescent="0.35">
      <c r="A17" s="52" t="s">
        <v>139</v>
      </c>
      <c r="B17" s="94">
        <v>1</v>
      </c>
      <c r="C17" s="94">
        <v>1000</v>
      </c>
      <c r="D17" s="94">
        <f t="shared" si="5"/>
        <v>1000</v>
      </c>
      <c r="F17" s="104"/>
      <c r="G17" s="112">
        <f t="shared" si="0"/>
        <v>0</v>
      </c>
      <c r="H17" s="103" t="str">
        <f t="shared" si="1"/>
        <v/>
      </c>
      <c r="I17" s="104" t="str">
        <f t="shared" si="2"/>
        <v/>
      </c>
      <c r="J17" s="111"/>
      <c r="K17" s="105"/>
      <c r="L17" s="105" t="str">
        <f t="shared" si="6"/>
        <v/>
      </c>
      <c r="M17" s="112" t="str">
        <f t="shared" si="3"/>
        <v/>
      </c>
      <c r="N17" s="103" t="str">
        <f t="shared" si="4"/>
        <v/>
      </c>
      <c r="O17" s="105"/>
    </row>
    <row r="18" spans="1:15" x14ac:dyDescent="0.35">
      <c r="A18" s="52" t="s">
        <v>119</v>
      </c>
      <c r="B18" s="94">
        <v>1</v>
      </c>
      <c r="C18" s="94">
        <v>400</v>
      </c>
      <c r="D18" s="94">
        <f t="shared" si="5"/>
        <v>400</v>
      </c>
      <c r="F18" s="104"/>
      <c r="G18" s="112">
        <f t="shared" si="0"/>
        <v>0</v>
      </c>
      <c r="H18" s="103" t="str">
        <f t="shared" si="1"/>
        <v/>
      </c>
      <c r="I18" s="104" t="str">
        <f t="shared" si="2"/>
        <v/>
      </c>
      <c r="J18" s="111"/>
      <c r="K18" s="105"/>
      <c r="L18" s="105" t="str">
        <f t="shared" si="6"/>
        <v/>
      </c>
      <c r="M18" s="112" t="str">
        <f t="shared" si="3"/>
        <v/>
      </c>
      <c r="N18" s="103" t="str">
        <f t="shared" si="4"/>
        <v/>
      </c>
      <c r="O18" s="105"/>
    </row>
    <row r="19" spans="1:15" x14ac:dyDescent="0.35">
      <c r="A19" s="52" t="s">
        <v>120</v>
      </c>
      <c r="B19" s="94">
        <v>1</v>
      </c>
      <c r="C19" s="94">
        <v>2500</v>
      </c>
      <c r="D19" s="94">
        <f t="shared" si="5"/>
        <v>2500</v>
      </c>
      <c r="F19" s="104"/>
      <c r="G19" s="112">
        <f t="shared" si="0"/>
        <v>0</v>
      </c>
      <c r="H19" s="103" t="str">
        <f t="shared" si="1"/>
        <v/>
      </c>
      <c r="I19" s="104" t="str">
        <f t="shared" si="2"/>
        <v/>
      </c>
      <c r="J19" s="111"/>
      <c r="K19" s="105"/>
      <c r="L19" s="105" t="str">
        <f t="shared" si="6"/>
        <v/>
      </c>
      <c r="M19" s="112" t="str">
        <f t="shared" si="3"/>
        <v/>
      </c>
      <c r="N19" s="103" t="str">
        <f t="shared" si="4"/>
        <v/>
      </c>
      <c r="O19" s="105"/>
    </row>
    <row r="20" spans="1:15" x14ac:dyDescent="0.35">
      <c r="A20" s="52" t="s">
        <v>33</v>
      </c>
      <c r="B20" s="94">
        <v>1</v>
      </c>
      <c r="C20" s="94">
        <v>1100</v>
      </c>
      <c r="D20" s="94">
        <f t="shared" si="5"/>
        <v>1100</v>
      </c>
      <c r="F20" s="104"/>
      <c r="G20" s="112">
        <f t="shared" si="0"/>
        <v>0</v>
      </c>
      <c r="H20" s="103" t="str">
        <f t="shared" si="1"/>
        <v/>
      </c>
      <c r="I20" s="104" t="str">
        <f t="shared" si="2"/>
        <v/>
      </c>
      <c r="J20" s="111"/>
      <c r="K20" s="105"/>
      <c r="L20" s="105" t="str">
        <f t="shared" si="6"/>
        <v/>
      </c>
      <c r="M20" s="112" t="str">
        <f t="shared" si="3"/>
        <v/>
      </c>
      <c r="N20" s="103" t="str">
        <f t="shared" si="4"/>
        <v/>
      </c>
      <c r="O20" s="105"/>
    </row>
    <row r="21" spans="1:15" x14ac:dyDescent="0.35">
      <c r="A21" s="52" t="s">
        <v>34</v>
      </c>
      <c r="B21" s="94">
        <v>1</v>
      </c>
      <c r="C21" s="94">
        <v>3000</v>
      </c>
      <c r="D21" s="94">
        <f t="shared" si="5"/>
        <v>3000</v>
      </c>
      <c r="F21" s="104"/>
      <c r="G21" s="112">
        <f t="shared" si="0"/>
        <v>0</v>
      </c>
      <c r="H21" s="103" t="str">
        <f t="shared" si="1"/>
        <v/>
      </c>
      <c r="I21" s="104" t="str">
        <f t="shared" si="2"/>
        <v/>
      </c>
      <c r="J21" s="111"/>
      <c r="K21" s="105"/>
      <c r="L21" s="105" t="str">
        <f t="shared" si="6"/>
        <v/>
      </c>
      <c r="M21" s="112" t="str">
        <f t="shared" si="3"/>
        <v/>
      </c>
      <c r="N21" s="103" t="str">
        <f t="shared" si="4"/>
        <v/>
      </c>
      <c r="O21" s="105"/>
    </row>
    <row r="22" spans="1:15" x14ac:dyDescent="0.35">
      <c r="A22" s="52" t="s">
        <v>197</v>
      </c>
      <c r="B22" s="94">
        <v>1</v>
      </c>
      <c r="C22" s="94">
        <v>4500</v>
      </c>
      <c r="D22" s="94">
        <f t="shared" si="5"/>
        <v>4500</v>
      </c>
      <c r="F22" s="104"/>
      <c r="G22" s="112">
        <f t="shared" si="0"/>
        <v>0</v>
      </c>
      <c r="H22" s="103" t="str">
        <f t="shared" si="1"/>
        <v/>
      </c>
      <c r="I22" s="104" t="str">
        <f t="shared" si="2"/>
        <v/>
      </c>
      <c r="J22" s="111"/>
      <c r="K22" s="105"/>
      <c r="L22" s="105" t="str">
        <f t="shared" si="6"/>
        <v/>
      </c>
      <c r="M22" s="112" t="str">
        <f t="shared" si="3"/>
        <v/>
      </c>
      <c r="N22" s="103" t="str">
        <f t="shared" si="4"/>
        <v/>
      </c>
      <c r="O22" s="105"/>
    </row>
    <row r="23" spans="1:15" x14ac:dyDescent="0.35">
      <c r="A23" s="52" t="s">
        <v>35</v>
      </c>
      <c r="B23" s="94">
        <v>1</v>
      </c>
      <c r="C23" s="94">
        <v>2000</v>
      </c>
      <c r="D23" s="94">
        <f t="shared" si="5"/>
        <v>2000</v>
      </c>
      <c r="F23" s="104"/>
      <c r="G23" s="112">
        <f t="shared" si="0"/>
        <v>0</v>
      </c>
      <c r="H23" s="103" t="str">
        <f t="shared" si="1"/>
        <v/>
      </c>
      <c r="I23" s="104" t="str">
        <f t="shared" si="2"/>
        <v/>
      </c>
      <c r="J23" s="111"/>
      <c r="K23" s="105"/>
      <c r="L23" s="105" t="str">
        <f t="shared" si="6"/>
        <v/>
      </c>
      <c r="M23" s="112" t="str">
        <f t="shared" si="3"/>
        <v/>
      </c>
      <c r="N23" s="103" t="str">
        <f t="shared" si="4"/>
        <v/>
      </c>
      <c r="O23" s="105"/>
    </row>
    <row r="24" spans="1:15" x14ac:dyDescent="0.35">
      <c r="A24" s="52" t="s">
        <v>36</v>
      </c>
      <c r="B24" s="94">
        <v>1</v>
      </c>
      <c r="C24" s="94">
        <v>1100</v>
      </c>
      <c r="D24" s="94">
        <f t="shared" si="5"/>
        <v>1100</v>
      </c>
      <c r="F24" s="104"/>
      <c r="G24" s="112">
        <f t="shared" si="0"/>
        <v>0</v>
      </c>
      <c r="H24" s="103" t="str">
        <f t="shared" si="1"/>
        <v/>
      </c>
      <c r="I24" s="104" t="str">
        <f t="shared" si="2"/>
        <v/>
      </c>
      <c r="J24" s="111"/>
      <c r="K24" s="105"/>
      <c r="L24" s="105" t="str">
        <f t="shared" si="6"/>
        <v/>
      </c>
      <c r="M24" s="112" t="str">
        <f t="shared" si="3"/>
        <v/>
      </c>
      <c r="N24" s="103" t="str">
        <f t="shared" si="4"/>
        <v/>
      </c>
      <c r="O24" s="105"/>
    </row>
    <row r="25" spans="1:15" x14ac:dyDescent="0.35">
      <c r="A25" s="52" t="s">
        <v>191</v>
      </c>
      <c r="B25" s="94">
        <v>1</v>
      </c>
      <c r="C25" s="94">
        <v>2800</v>
      </c>
      <c r="D25" s="94">
        <f t="shared" si="5"/>
        <v>2800</v>
      </c>
      <c r="F25" s="104"/>
      <c r="G25" s="112">
        <f t="shared" si="0"/>
        <v>0</v>
      </c>
      <c r="H25" s="103" t="str">
        <f t="shared" si="1"/>
        <v/>
      </c>
      <c r="I25" s="104" t="str">
        <f t="shared" si="2"/>
        <v/>
      </c>
      <c r="J25" s="111"/>
      <c r="K25" s="105"/>
      <c r="L25" s="105" t="str">
        <f t="shared" si="6"/>
        <v/>
      </c>
      <c r="M25" s="112" t="str">
        <f t="shared" si="3"/>
        <v/>
      </c>
      <c r="N25" s="103" t="str">
        <f t="shared" si="4"/>
        <v/>
      </c>
      <c r="O25" s="105"/>
    </row>
    <row r="26" spans="1:15" ht="31" x14ac:dyDescent="0.35">
      <c r="A26" s="52" t="s">
        <v>198</v>
      </c>
      <c r="B26" s="94">
        <v>1</v>
      </c>
      <c r="C26" s="94">
        <v>1000</v>
      </c>
      <c r="D26" s="94">
        <f t="shared" si="5"/>
        <v>1000</v>
      </c>
      <c r="F26" s="104"/>
      <c r="G26" s="112">
        <f t="shared" si="0"/>
        <v>0</v>
      </c>
      <c r="H26" s="103" t="str">
        <f t="shared" si="1"/>
        <v/>
      </c>
      <c r="I26" s="104" t="str">
        <f t="shared" si="2"/>
        <v/>
      </c>
      <c r="J26" s="111"/>
      <c r="K26" s="105"/>
      <c r="L26" s="105" t="str">
        <f t="shared" si="6"/>
        <v/>
      </c>
      <c r="M26" s="112" t="str">
        <f t="shared" si="3"/>
        <v/>
      </c>
      <c r="N26" s="103" t="str">
        <f t="shared" si="4"/>
        <v/>
      </c>
      <c r="O26" s="105"/>
    </row>
    <row r="27" spans="1:15" x14ac:dyDescent="0.35">
      <c r="A27" s="52" t="s">
        <v>123</v>
      </c>
      <c r="B27" s="94">
        <v>1</v>
      </c>
      <c r="C27" s="94">
        <v>1500</v>
      </c>
      <c r="D27" s="94">
        <f t="shared" si="5"/>
        <v>1500</v>
      </c>
      <c r="F27" s="104"/>
      <c r="G27" s="112">
        <f t="shared" si="0"/>
        <v>0</v>
      </c>
      <c r="H27" s="103" t="str">
        <f t="shared" si="1"/>
        <v/>
      </c>
      <c r="I27" s="104" t="str">
        <f t="shared" si="2"/>
        <v/>
      </c>
      <c r="J27" s="111"/>
      <c r="K27" s="105"/>
      <c r="L27" s="105" t="str">
        <f t="shared" si="6"/>
        <v/>
      </c>
      <c r="M27" s="112" t="str">
        <f t="shared" si="3"/>
        <v/>
      </c>
      <c r="N27" s="103" t="str">
        <f t="shared" si="4"/>
        <v/>
      </c>
      <c r="O27" s="105"/>
    </row>
    <row r="28" spans="1:15" x14ac:dyDescent="0.35">
      <c r="A28" s="52" t="s">
        <v>37</v>
      </c>
      <c r="B28" s="94">
        <v>1</v>
      </c>
      <c r="C28" s="94">
        <v>500</v>
      </c>
      <c r="D28" s="94">
        <f t="shared" si="5"/>
        <v>500</v>
      </c>
      <c r="F28" s="104"/>
      <c r="G28" s="112">
        <f t="shared" si="0"/>
        <v>0</v>
      </c>
      <c r="H28" s="103" t="str">
        <f t="shared" si="1"/>
        <v/>
      </c>
      <c r="I28" s="104" t="str">
        <f t="shared" si="2"/>
        <v/>
      </c>
      <c r="J28" s="111"/>
      <c r="K28" s="105"/>
      <c r="L28" s="105" t="str">
        <f t="shared" si="6"/>
        <v/>
      </c>
      <c r="M28" s="112" t="str">
        <f t="shared" si="3"/>
        <v/>
      </c>
      <c r="N28" s="103" t="str">
        <f t="shared" si="4"/>
        <v/>
      </c>
      <c r="O28" s="105"/>
    </row>
    <row r="29" spans="1:15" ht="60" customHeight="1" x14ac:dyDescent="0.35">
      <c r="A29" s="52" t="s">
        <v>124</v>
      </c>
      <c r="B29" s="94">
        <v>1</v>
      </c>
      <c r="C29" s="94">
        <v>4000</v>
      </c>
      <c r="D29" s="94">
        <f t="shared" si="5"/>
        <v>4000</v>
      </c>
      <c r="F29" s="104"/>
      <c r="G29" s="112">
        <f t="shared" si="0"/>
        <v>0</v>
      </c>
      <c r="H29" s="103" t="str">
        <f t="shared" si="1"/>
        <v/>
      </c>
      <c r="I29" s="104" t="str">
        <f t="shared" si="2"/>
        <v/>
      </c>
      <c r="J29" s="111"/>
      <c r="K29" s="105"/>
      <c r="L29" s="105" t="str">
        <f t="shared" si="6"/>
        <v/>
      </c>
      <c r="M29" s="112" t="str">
        <f t="shared" si="3"/>
        <v/>
      </c>
      <c r="N29" s="103" t="str">
        <f t="shared" si="4"/>
        <v/>
      </c>
      <c r="O29" s="105"/>
    </row>
    <row r="30" spans="1:15" ht="46.5" x14ac:dyDescent="0.35">
      <c r="A30" s="52" t="s">
        <v>125</v>
      </c>
      <c r="B30" s="94">
        <v>1</v>
      </c>
      <c r="C30" s="94">
        <v>3000</v>
      </c>
      <c r="D30" s="94">
        <f t="shared" si="5"/>
        <v>3000</v>
      </c>
      <c r="F30" s="104"/>
      <c r="G30" s="112">
        <f t="shared" si="0"/>
        <v>0</v>
      </c>
      <c r="H30" s="103" t="str">
        <f t="shared" si="1"/>
        <v/>
      </c>
      <c r="I30" s="104" t="str">
        <f t="shared" si="2"/>
        <v/>
      </c>
      <c r="J30" s="111"/>
      <c r="K30" s="105"/>
      <c r="L30" s="105" t="str">
        <f t="shared" si="6"/>
        <v/>
      </c>
      <c r="M30" s="112" t="str">
        <f t="shared" si="3"/>
        <v/>
      </c>
      <c r="N30" s="103" t="str">
        <f t="shared" si="4"/>
        <v/>
      </c>
      <c r="O30" s="105"/>
    </row>
    <row r="31" spans="1:15" ht="31" x14ac:dyDescent="0.35">
      <c r="A31" s="52" t="s">
        <v>140</v>
      </c>
      <c r="B31" s="94">
        <v>1</v>
      </c>
      <c r="C31" s="94">
        <v>4000</v>
      </c>
      <c r="D31" s="94">
        <f t="shared" si="5"/>
        <v>4000</v>
      </c>
      <c r="F31" s="104"/>
      <c r="G31" s="112">
        <f t="shared" si="0"/>
        <v>0</v>
      </c>
      <c r="H31" s="103" t="str">
        <f t="shared" si="1"/>
        <v/>
      </c>
      <c r="I31" s="104" t="str">
        <f t="shared" si="2"/>
        <v/>
      </c>
      <c r="J31" s="111"/>
      <c r="K31" s="105"/>
      <c r="L31" s="105" t="str">
        <f t="shared" si="6"/>
        <v/>
      </c>
      <c r="M31" s="112" t="str">
        <f t="shared" si="3"/>
        <v/>
      </c>
      <c r="N31" s="103" t="str">
        <f t="shared" si="4"/>
        <v/>
      </c>
      <c r="O31" s="105"/>
    </row>
    <row r="32" spans="1:15" x14ac:dyDescent="0.35">
      <c r="A32" s="52" t="s">
        <v>142</v>
      </c>
      <c r="B32" s="94">
        <v>1</v>
      </c>
      <c r="C32" s="94">
        <v>7000</v>
      </c>
      <c r="D32" s="94">
        <f t="shared" si="5"/>
        <v>7000</v>
      </c>
      <c r="F32" s="104"/>
      <c r="G32" s="112">
        <f t="shared" si="0"/>
        <v>0</v>
      </c>
      <c r="H32" s="103" t="str">
        <f t="shared" si="1"/>
        <v/>
      </c>
      <c r="I32" s="104" t="str">
        <f t="shared" si="2"/>
        <v/>
      </c>
      <c r="J32" s="111"/>
      <c r="K32" s="105"/>
      <c r="L32" s="105" t="str">
        <f t="shared" si="6"/>
        <v/>
      </c>
      <c r="M32" s="112" t="str">
        <f t="shared" si="3"/>
        <v/>
      </c>
      <c r="N32" s="103" t="str">
        <f t="shared" si="4"/>
        <v/>
      </c>
      <c r="O32" s="105"/>
    </row>
    <row r="33" spans="1:15" x14ac:dyDescent="0.35">
      <c r="A33" s="52" t="s">
        <v>143</v>
      </c>
      <c r="B33" s="94">
        <v>1</v>
      </c>
      <c r="C33" s="94">
        <v>695</v>
      </c>
      <c r="D33" s="94">
        <f t="shared" si="5"/>
        <v>695</v>
      </c>
      <c r="F33" s="104"/>
      <c r="G33" s="112">
        <f t="shared" si="0"/>
        <v>0</v>
      </c>
      <c r="H33" s="103" t="str">
        <f t="shared" si="1"/>
        <v/>
      </c>
      <c r="I33" s="104" t="str">
        <f t="shared" si="2"/>
        <v/>
      </c>
      <c r="J33" s="111"/>
      <c r="K33" s="105"/>
      <c r="L33" s="105" t="str">
        <f t="shared" si="6"/>
        <v/>
      </c>
      <c r="M33" s="112" t="str">
        <f t="shared" si="3"/>
        <v/>
      </c>
      <c r="N33" s="103" t="str">
        <f t="shared" si="4"/>
        <v/>
      </c>
      <c r="O33" s="105"/>
    </row>
    <row r="34" spans="1:15" x14ac:dyDescent="0.35">
      <c r="A34" s="52" t="s">
        <v>141</v>
      </c>
      <c r="B34" s="94">
        <v>1</v>
      </c>
      <c r="C34" s="94">
        <v>3000</v>
      </c>
      <c r="D34" s="94">
        <f t="shared" si="5"/>
        <v>3000</v>
      </c>
      <c r="F34" s="104"/>
      <c r="G34" s="112">
        <f t="shared" si="0"/>
        <v>0</v>
      </c>
      <c r="H34" s="103" t="str">
        <f t="shared" si="1"/>
        <v/>
      </c>
      <c r="I34" s="104" t="str">
        <f t="shared" si="2"/>
        <v/>
      </c>
      <c r="J34" s="111"/>
      <c r="K34" s="105"/>
      <c r="L34" s="105" t="str">
        <f t="shared" si="6"/>
        <v/>
      </c>
      <c r="M34" s="112" t="str">
        <f t="shared" si="3"/>
        <v/>
      </c>
      <c r="N34" s="103" t="str">
        <f t="shared" si="4"/>
        <v/>
      </c>
      <c r="O34" s="105"/>
    </row>
    <row r="35" spans="1:15" x14ac:dyDescent="0.35">
      <c r="A35" s="52" t="s">
        <v>130</v>
      </c>
      <c r="B35" s="94">
        <v>1</v>
      </c>
      <c r="C35" s="94">
        <v>8000</v>
      </c>
      <c r="D35" s="94">
        <f t="shared" si="5"/>
        <v>8000</v>
      </c>
      <c r="F35" s="104"/>
      <c r="G35" s="112">
        <f t="shared" si="0"/>
        <v>0</v>
      </c>
      <c r="H35" s="103" t="str">
        <f t="shared" si="1"/>
        <v/>
      </c>
      <c r="I35" s="104" t="str">
        <f t="shared" si="2"/>
        <v/>
      </c>
      <c r="J35" s="111"/>
      <c r="K35" s="105"/>
      <c r="L35" s="105" t="str">
        <f t="shared" si="6"/>
        <v/>
      </c>
      <c r="M35" s="112" t="str">
        <f t="shared" si="3"/>
        <v/>
      </c>
      <c r="N35" s="103" t="str">
        <f t="shared" si="4"/>
        <v/>
      </c>
      <c r="O35" s="105"/>
    </row>
    <row r="36" spans="1:15" x14ac:dyDescent="0.35">
      <c r="A36" s="52" t="s">
        <v>131</v>
      </c>
      <c r="B36" s="94">
        <v>1</v>
      </c>
      <c r="C36" s="94">
        <v>3500</v>
      </c>
      <c r="D36" s="94">
        <f t="shared" si="5"/>
        <v>3500</v>
      </c>
      <c r="F36" s="104"/>
      <c r="G36" s="112">
        <f t="shared" si="0"/>
        <v>0</v>
      </c>
      <c r="H36" s="103" t="str">
        <f t="shared" si="1"/>
        <v/>
      </c>
      <c r="I36" s="104" t="str">
        <f t="shared" si="2"/>
        <v/>
      </c>
      <c r="J36" s="111"/>
      <c r="K36" s="105"/>
      <c r="L36" s="105" t="str">
        <f t="shared" si="6"/>
        <v/>
      </c>
      <c r="M36" s="112" t="str">
        <f t="shared" si="3"/>
        <v/>
      </c>
      <c r="N36" s="103" t="str">
        <f t="shared" si="4"/>
        <v/>
      </c>
      <c r="O36" s="105"/>
    </row>
    <row r="37" spans="1:15" x14ac:dyDescent="0.35">
      <c r="A37" s="52" t="s">
        <v>145</v>
      </c>
      <c r="B37" s="94">
        <v>1</v>
      </c>
      <c r="C37" s="94">
        <v>7000</v>
      </c>
      <c r="D37" s="94">
        <f t="shared" si="5"/>
        <v>7000</v>
      </c>
      <c r="F37" s="104"/>
      <c r="G37" s="112">
        <f t="shared" si="0"/>
        <v>0</v>
      </c>
      <c r="H37" s="103" t="str">
        <f t="shared" si="1"/>
        <v/>
      </c>
      <c r="I37" s="104" t="str">
        <f t="shared" si="2"/>
        <v/>
      </c>
      <c r="J37" s="111"/>
      <c r="K37" s="105"/>
      <c r="L37" s="105" t="str">
        <f t="shared" si="6"/>
        <v/>
      </c>
      <c r="M37" s="112" t="str">
        <f t="shared" si="3"/>
        <v/>
      </c>
      <c r="N37" s="103" t="str">
        <f t="shared" si="4"/>
        <v/>
      </c>
      <c r="O37" s="105"/>
    </row>
    <row r="38" spans="1:15" x14ac:dyDescent="0.35">
      <c r="A38" s="52" t="s">
        <v>199</v>
      </c>
      <c r="B38" s="94">
        <v>1</v>
      </c>
      <c r="C38" s="94">
        <v>30000</v>
      </c>
      <c r="D38" s="94">
        <f t="shared" si="5"/>
        <v>30000</v>
      </c>
      <c r="F38" s="104"/>
      <c r="G38" s="112">
        <f t="shared" si="0"/>
        <v>0</v>
      </c>
      <c r="H38" s="103" t="str">
        <f t="shared" si="1"/>
        <v/>
      </c>
      <c r="I38" s="104" t="str">
        <f t="shared" si="2"/>
        <v/>
      </c>
      <c r="J38" s="111"/>
      <c r="K38" s="105"/>
      <c r="L38" s="105" t="str">
        <f t="shared" si="6"/>
        <v/>
      </c>
      <c r="M38" s="112" t="str">
        <f t="shared" si="3"/>
        <v/>
      </c>
      <c r="N38" s="103" t="str">
        <f t="shared" si="4"/>
        <v/>
      </c>
      <c r="O38" s="105"/>
    </row>
    <row r="39" spans="1:15" x14ac:dyDescent="0.35">
      <c r="A39" s="52" t="s">
        <v>200</v>
      </c>
      <c r="B39" s="94">
        <v>4</v>
      </c>
      <c r="C39" s="94">
        <v>14000</v>
      </c>
      <c r="D39" s="94">
        <f t="shared" si="5"/>
        <v>56000</v>
      </c>
      <c r="F39" s="104"/>
      <c r="G39" s="112">
        <f t="shared" si="0"/>
        <v>0</v>
      </c>
      <c r="H39" s="103" t="str">
        <f t="shared" si="1"/>
        <v/>
      </c>
      <c r="I39" s="104" t="str">
        <f t="shared" si="2"/>
        <v/>
      </c>
      <c r="J39" s="111"/>
      <c r="K39" s="105"/>
      <c r="L39" s="105" t="str">
        <f t="shared" si="6"/>
        <v/>
      </c>
      <c r="M39" s="112" t="str">
        <f t="shared" si="3"/>
        <v/>
      </c>
      <c r="N39" s="103" t="str">
        <f t="shared" si="4"/>
        <v/>
      </c>
      <c r="O39" s="105"/>
    </row>
    <row r="40" spans="1:15" x14ac:dyDescent="0.35">
      <c r="A40" s="52" t="s">
        <v>201</v>
      </c>
      <c r="B40" s="94">
        <v>3</v>
      </c>
      <c r="C40" s="94">
        <v>19000</v>
      </c>
      <c r="D40" s="94">
        <f t="shared" si="5"/>
        <v>57000</v>
      </c>
      <c r="F40" s="104"/>
      <c r="G40" s="112">
        <f t="shared" si="0"/>
        <v>0</v>
      </c>
      <c r="H40" s="103" t="str">
        <f t="shared" si="1"/>
        <v/>
      </c>
      <c r="I40" s="104" t="str">
        <f t="shared" si="2"/>
        <v/>
      </c>
      <c r="J40" s="111"/>
      <c r="K40" s="105"/>
      <c r="L40" s="105" t="str">
        <f t="shared" si="6"/>
        <v/>
      </c>
      <c r="M40" s="112" t="str">
        <f t="shared" si="3"/>
        <v/>
      </c>
      <c r="N40" s="103" t="str">
        <f t="shared" si="4"/>
        <v/>
      </c>
      <c r="O40" s="105"/>
    </row>
    <row r="41" spans="1:15" x14ac:dyDescent="0.35">
      <c r="A41" s="52" t="s">
        <v>202</v>
      </c>
      <c r="B41" s="94">
        <v>1</v>
      </c>
      <c r="C41" s="94">
        <v>40000</v>
      </c>
      <c r="D41" s="94">
        <f t="shared" si="5"/>
        <v>40000</v>
      </c>
      <c r="F41" s="104"/>
      <c r="G41" s="112">
        <f t="shared" si="0"/>
        <v>0</v>
      </c>
      <c r="H41" s="103" t="str">
        <f t="shared" si="1"/>
        <v/>
      </c>
      <c r="I41" s="104" t="str">
        <f t="shared" si="2"/>
        <v/>
      </c>
      <c r="J41" s="111"/>
      <c r="K41" s="105"/>
      <c r="L41" s="105" t="str">
        <f t="shared" si="6"/>
        <v/>
      </c>
      <c r="M41" s="112" t="str">
        <f t="shared" si="3"/>
        <v/>
      </c>
      <c r="N41" s="103" t="str">
        <f t="shared" si="4"/>
        <v/>
      </c>
      <c r="O41" s="105"/>
    </row>
    <row r="42" spans="1:15" x14ac:dyDescent="0.35">
      <c r="A42" s="52" t="s">
        <v>203</v>
      </c>
      <c r="B42" s="94">
        <v>1</v>
      </c>
      <c r="C42" s="94">
        <v>20000</v>
      </c>
      <c r="D42" s="94">
        <f t="shared" si="5"/>
        <v>20000</v>
      </c>
      <c r="F42" s="104"/>
      <c r="G42" s="112">
        <f t="shared" si="0"/>
        <v>0</v>
      </c>
      <c r="H42" s="103" t="str">
        <f t="shared" si="1"/>
        <v/>
      </c>
      <c r="I42" s="104" t="str">
        <f t="shared" si="2"/>
        <v/>
      </c>
      <c r="J42" s="111"/>
      <c r="K42" s="105"/>
      <c r="L42" s="105" t="str">
        <f t="shared" si="6"/>
        <v/>
      </c>
      <c r="M42" s="112" t="str">
        <f t="shared" si="3"/>
        <v/>
      </c>
      <c r="N42" s="103" t="str">
        <f t="shared" si="4"/>
        <v/>
      </c>
      <c r="O42" s="105"/>
    </row>
    <row r="43" spans="1:15" x14ac:dyDescent="0.35">
      <c r="A43" s="52" t="s">
        <v>204</v>
      </c>
      <c r="B43" s="94">
        <v>1</v>
      </c>
      <c r="C43" s="94">
        <v>4000</v>
      </c>
      <c r="D43" s="94">
        <f t="shared" si="5"/>
        <v>4000</v>
      </c>
      <c r="F43" s="104"/>
      <c r="G43" s="112">
        <f t="shared" si="0"/>
        <v>0</v>
      </c>
      <c r="H43" s="103" t="str">
        <f t="shared" si="1"/>
        <v/>
      </c>
      <c r="I43" s="104" t="str">
        <f t="shared" si="2"/>
        <v/>
      </c>
      <c r="J43" s="111"/>
      <c r="K43" s="105"/>
      <c r="L43" s="105" t="str">
        <f t="shared" si="6"/>
        <v/>
      </c>
      <c r="M43" s="112" t="str">
        <f t="shared" si="3"/>
        <v/>
      </c>
      <c r="N43" s="103" t="str">
        <f t="shared" si="4"/>
        <v/>
      </c>
      <c r="O43" s="105"/>
    </row>
    <row r="44" spans="1:15" x14ac:dyDescent="0.35">
      <c r="A44" s="52" t="s">
        <v>205</v>
      </c>
      <c r="B44" s="94">
        <v>1</v>
      </c>
      <c r="C44" s="94">
        <v>6500</v>
      </c>
      <c r="D44" s="94">
        <f t="shared" si="5"/>
        <v>6500</v>
      </c>
      <c r="F44" s="104"/>
      <c r="G44" s="112">
        <f t="shared" si="0"/>
        <v>0</v>
      </c>
      <c r="H44" s="103" t="str">
        <f t="shared" si="1"/>
        <v/>
      </c>
      <c r="I44" s="104" t="str">
        <f t="shared" si="2"/>
        <v/>
      </c>
      <c r="J44" s="111"/>
      <c r="K44" s="105"/>
      <c r="L44" s="105" t="str">
        <f t="shared" si="6"/>
        <v/>
      </c>
      <c r="M44" s="112" t="str">
        <f t="shared" si="3"/>
        <v/>
      </c>
      <c r="N44" s="103" t="str">
        <f t="shared" si="4"/>
        <v/>
      </c>
      <c r="O44" s="105"/>
    </row>
    <row r="45" spans="1:15" x14ac:dyDescent="0.35">
      <c r="A45" s="52" t="s">
        <v>146</v>
      </c>
      <c r="B45" s="94">
        <v>1</v>
      </c>
      <c r="C45" s="94">
        <v>1500</v>
      </c>
      <c r="D45" s="94">
        <f t="shared" si="5"/>
        <v>1500</v>
      </c>
      <c r="F45" s="104"/>
      <c r="G45" s="112">
        <f t="shared" si="0"/>
        <v>0</v>
      </c>
      <c r="H45" s="103" t="str">
        <f t="shared" si="1"/>
        <v/>
      </c>
      <c r="I45" s="104" t="str">
        <f t="shared" si="2"/>
        <v/>
      </c>
      <c r="J45" s="111"/>
      <c r="K45" s="105"/>
      <c r="L45" s="105" t="str">
        <f t="shared" si="6"/>
        <v/>
      </c>
      <c r="M45" s="112" t="str">
        <f t="shared" si="3"/>
        <v/>
      </c>
      <c r="N45" s="103" t="str">
        <f t="shared" si="4"/>
        <v/>
      </c>
      <c r="O45" s="105"/>
    </row>
    <row r="46" spans="1:15" x14ac:dyDescent="0.35">
      <c r="A46" s="52" t="s">
        <v>147</v>
      </c>
      <c r="B46" s="94">
        <v>2</v>
      </c>
      <c r="C46" s="94">
        <v>450</v>
      </c>
      <c r="D46" s="94">
        <f t="shared" si="5"/>
        <v>900</v>
      </c>
      <c r="F46" s="104"/>
      <c r="G46" s="112">
        <f t="shared" si="0"/>
        <v>0</v>
      </c>
      <c r="H46" s="103" t="str">
        <f t="shared" si="1"/>
        <v/>
      </c>
      <c r="I46" s="104" t="str">
        <f t="shared" si="2"/>
        <v/>
      </c>
      <c r="J46" s="111"/>
      <c r="K46" s="105"/>
      <c r="L46" s="105" t="str">
        <f t="shared" si="6"/>
        <v/>
      </c>
      <c r="M46" s="112" t="str">
        <f t="shared" si="3"/>
        <v/>
      </c>
      <c r="N46" s="103" t="str">
        <f t="shared" si="4"/>
        <v/>
      </c>
      <c r="O46" s="105"/>
    </row>
    <row r="47" spans="1:15" x14ac:dyDescent="0.35">
      <c r="A47" s="52" t="s">
        <v>61</v>
      </c>
      <c r="B47" s="94">
        <v>1</v>
      </c>
      <c r="C47" s="94">
        <v>4000</v>
      </c>
      <c r="D47" s="94">
        <f t="shared" si="5"/>
        <v>4000</v>
      </c>
      <c r="F47" s="104"/>
      <c r="G47" s="112">
        <f t="shared" si="0"/>
        <v>0</v>
      </c>
      <c r="H47" s="103" t="str">
        <f t="shared" si="1"/>
        <v/>
      </c>
      <c r="I47" s="104" t="str">
        <f t="shared" si="2"/>
        <v/>
      </c>
      <c r="J47" s="111"/>
      <c r="K47" s="105"/>
      <c r="L47" s="105" t="str">
        <f t="shared" si="6"/>
        <v/>
      </c>
      <c r="M47" s="112" t="str">
        <f t="shared" si="3"/>
        <v/>
      </c>
      <c r="N47" s="103" t="str">
        <f t="shared" si="4"/>
        <v/>
      </c>
      <c r="O47" s="105"/>
    </row>
    <row r="48" spans="1:15" x14ac:dyDescent="0.35">
      <c r="A48" s="52" t="s">
        <v>136</v>
      </c>
      <c r="B48" s="94">
        <v>1</v>
      </c>
      <c r="C48" s="94">
        <v>4000</v>
      </c>
      <c r="D48" s="94">
        <f t="shared" si="5"/>
        <v>4000</v>
      </c>
      <c r="F48" s="104"/>
      <c r="G48" s="112">
        <f t="shared" si="0"/>
        <v>0</v>
      </c>
      <c r="H48" s="103" t="str">
        <f t="shared" si="1"/>
        <v/>
      </c>
      <c r="I48" s="104" t="str">
        <f t="shared" si="2"/>
        <v/>
      </c>
      <c r="J48" s="111"/>
      <c r="K48" s="105"/>
      <c r="L48" s="105" t="str">
        <f t="shared" si="6"/>
        <v/>
      </c>
      <c r="M48" s="112" t="str">
        <f t="shared" si="3"/>
        <v/>
      </c>
      <c r="N48" s="103" t="str">
        <f t="shared" si="4"/>
        <v/>
      </c>
      <c r="O48" s="105"/>
    </row>
    <row r="49" spans="1:15" x14ac:dyDescent="0.35">
      <c r="A49" s="52" t="s">
        <v>137</v>
      </c>
      <c r="B49" s="94">
        <v>1</v>
      </c>
      <c r="C49" s="94">
        <v>2500</v>
      </c>
      <c r="D49" s="94">
        <f t="shared" si="5"/>
        <v>2500</v>
      </c>
      <c r="F49" s="104"/>
      <c r="G49" s="112">
        <f t="shared" si="0"/>
        <v>0</v>
      </c>
      <c r="H49" s="103" t="str">
        <f t="shared" si="1"/>
        <v/>
      </c>
      <c r="I49" s="104" t="str">
        <f t="shared" si="2"/>
        <v/>
      </c>
      <c r="J49" s="111"/>
      <c r="K49" s="105"/>
      <c r="L49" s="105" t="str">
        <f t="shared" si="6"/>
        <v/>
      </c>
      <c r="M49" s="112" t="str">
        <f t="shared" si="3"/>
        <v/>
      </c>
      <c r="N49" s="103" t="str">
        <f t="shared" si="4"/>
        <v/>
      </c>
      <c r="O49" s="105"/>
    </row>
    <row r="50" spans="1:15" ht="77.5" x14ac:dyDescent="0.35">
      <c r="A50" s="52" t="s">
        <v>330</v>
      </c>
      <c r="B50" s="94">
        <v>1</v>
      </c>
      <c r="C50" s="94">
        <v>45000</v>
      </c>
      <c r="D50" s="94">
        <f t="shared" si="5"/>
        <v>45000</v>
      </c>
      <c r="F50" s="104"/>
      <c r="G50" s="112">
        <f t="shared" si="0"/>
        <v>0</v>
      </c>
      <c r="H50" s="103" t="str">
        <f t="shared" si="1"/>
        <v/>
      </c>
      <c r="I50" s="104" t="str">
        <f t="shared" si="2"/>
        <v/>
      </c>
      <c r="J50" s="111"/>
      <c r="K50" s="105"/>
      <c r="L50" s="105" t="str">
        <f t="shared" si="6"/>
        <v/>
      </c>
      <c r="M50" s="112" t="str">
        <f t="shared" si="3"/>
        <v/>
      </c>
      <c r="N50" s="103" t="str">
        <f t="shared" si="4"/>
        <v/>
      </c>
      <c r="O50" s="105"/>
    </row>
    <row r="51" spans="1:15" ht="31" x14ac:dyDescent="0.35">
      <c r="A51" s="52" t="s">
        <v>144</v>
      </c>
      <c r="B51" s="94">
        <v>1</v>
      </c>
      <c r="C51" s="94">
        <v>7000</v>
      </c>
      <c r="D51" s="94">
        <f t="shared" si="5"/>
        <v>7000</v>
      </c>
      <c r="F51" s="104"/>
      <c r="G51" s="112">
        <f t="shared" si="0"/>
        <v>0</v>
      </c>
      <c r="H51" s="103" t="str">
        <f t="shared" si="1"/>
        <v/>
      </c>
      <c r="I51" s="104" t="str">
        <f t="shared" si="2"/>
        <v/>
      </c>
      <c r="J51" s="111"/>
      <c r="K51" s="105"/>
      <c r="L51" s="105" t="str">
        <f t="shared" si="6"/>
        <v/>
      </c>
      <c r="M51" s="112" t="str">
        <f t="shared" si="3"/>
        <v/>
      </c>
      <c r="N51" s="103" t="str">
        <f t="shared" si="4"/>
        <v/>
      </c>
      <c r="O51" s="105"/>
    </row>
    <row r="52" spans="1:15" x14ac:dyDescent="0.35">
      <c r="A52" s="280" t="s">
        <v>278</v>
      </c>
      <c r="B52" s="281"/>
      <c r="C52" s="281"/>
      <c r="D52" s="282"/>
      <c r="F52" s="106"/>
      <c r="G52" s="107">
        <f>SUM(G6:G51)</f>
        <v>0</v>
      </c>
      <c r="H52" s="108"/>
      <c r="I52" s="109"/>
      <c r="J52" s="111"/>
      <c r="K52" s="110"/>
      <c r="L52" s="100"/>
      <c r="M52" s="107">
        <f>SUM(M6:M51)</f>
        <v>0</v>
      </c>
      <c r="N52" s="108"/>
      <c r="O52" s="109"/>
    </row>
    <row r="53" spans="1:15" x14ac:dyDescent="0.35">
      <c r="C53" s="98"/>
      <c r="J53" s="45"/>
    </row>
    <row r="54" spans="1:15" x14ac:dyDescent="0.35">
      <c r="C54" s="98"/>
      <c r="J54" s="45"/>
    </row>
    <row r="55" spans="1:15" x14ac:dyDescent="0.35">
      <c r="J55" s="45"/>
    </row>
    <row r="56" spans="1:15" x14ac:dyDescent="0.35">
      <c r="J56" s="45"/>
    </row>
    <row r="57" spans="1:15" x14ac:dyDescent="0.35">
      <c r="J57" s="45"/>
    </row>
    <row r="58" spans="1:15" x14ac:dyDescent="0.35">
      <c r="J58" s="45"/>
    </row>
    <row r="59" spans="1:15" x14ac:dyDescent="0.35">
      <c r="J59" s="45"/>
    </row>
  </sheetData>
  <sheetProtection algorithmName="SHA-512" hashValue="wX0HTBwMXp3ZF/UzIkED0NBOcfTdHKRC/iYCbFuuY+k+YgyIVt8PIbFPRUsH3jd4Ah1XBRtB8pATQ0Isp9ua/g==" saltValue="t5OKZiYoX/b3sBGJyGMgiw==" spinCount="100000" sheet="1" formatCells="0" formatColumns="0" formatRows="0"/>
  <mergeCells count="5">
    <mergeCell ref="A4:D4"/>
    <mergeCell ref="F4:I4"/>
    <mergeCell ref="K4:O4"/>
    <mergeCell ref="A52:D52"/>
    <mergeCell ref="A2:D2"/>
  </mergeCells>
  <conditionalFormatting sqref="H6:H51 N6:N51">
    <cfRule type="cellIs" dxfId="20" priority="2" operator="greaterThan">
      <formula>0</formula>
    </cfRule>
  </conditionalFormatting>
  <dataValidations count="1">
    <dataValidation type="list" allowBlank="1" showInputMessage="1" showErrorMessage="1" sqref="K6:K51">
      <formula1>"מאשר, מאשר חלקי"</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5"/>
  <dimension ref="A1:O37"/>
  <sheetViews>
    <sheetView rightToLeft="1" zoomScaleNormal="100" workbookViewId="0">
      <pane ySplit="5" topLeftCell="A6" activePane="bottomLeft" state="frozen"/>
      <selection pane="bottomLeft"/>
    </sheetView>
  </sheetViews>
  <sheetFormatPr defaultColWidth="9" defaultRowHeight="15.5" x14ac:dyDescent="0.35"/>
  <cols>
    <col min="1" max="1" width="53.08203125" style="41" customWidth="1"/>
    <col min="2" max="2" width="10.33203125" style="58" customWidth="1"/>
    <col min="3" max="3" width="12.33203125" style="58" customWidth="1"/>
    <col min="4" max="4" width="12" style="58" customWidth="1"/>
    <col min="5" max="5" width="1.58203125" style="41" customWidth="1"/>
    <col min="6" max="6" width="11.33203125" style="41" customWidth="1"/>
    <col min="7" max="7" width="9.08203125" style="41" bestFit="1" customWidth="1"/>
    <col min="8" max="8" width="15.5" style="41" customWidth="1"/>
    <col min="9" max="9" width="23.58203125" style="42" customWidth="1"/>
    <col min="10" max="10" width="1.08203125" style="41" customWidth="1"/>
    <col min="11" max="11" width="13.83203125" style="41" customWidth="1"/>
    <col min="12" max="12" width="10.08203125" style="43" customWidth="1"/>
    <col min="13" max="13" width="9.08203125" style="41" bestFit="1" customWidth="1"/>
    <col min="14" max="14" width="9" style="41"/>
    <col min="15" max="15" width="26.5" style="41" customWidth="1"/>
    <col min="16" max="16384" width="9" style="41"/>
  </cols>
  <sheetData>
    <row r="1" spans="1:15" ht="18.5" thickBot="1" x14ac:dyDescent="0.4">
      <c r="A1" s="253">
        <f>'שאלון-חובה'!D6</f>
        <v>0</v>
      </c>
    </row>
    <row r="2" spans="1:15" ht="18.5" thickBot="1" x14ac:dyDescent="0.45">
      <c r="A2" s="279" t="s">
        <v>107</v>
      </c>
      <c r="B2" s="279"/>
      <c r="C2" s="279"/>
      <c r="D2" s="279"/>
      <c r="F2" s="46" t="s">
        <v>22</v>
      </c>
      <c r="H2" s="45"/>
      <c r="I2" s="47"/>
      <c r="J2" s="45"/>
      <c r="K2" s="45"/>
      <c r="L2" s="48"/>
      <c r="M2" s="45"/>
      <c r="N2" s="45"/>
      <c r="O2" s="45"/>
    </row>
    <row r="3" spans="1:15" ht="4.9000000000000004" customHeight="1" x14ac:dyDescent="0.35">
      <c r="A3" s="45"/>
      <c r="B3" s="93"/>
      <c r="C3" s="93"/>
      <c r="I3" s="49"/>
      <c r="J3" s="45"/>
      <c r="O3" s="50"/>
    </row>
    <row r="4" spans="1:15" s="113" customFormat="1" ht="18" x14ac:dyDescent="0.4">
      <c r="A4" s="273" t="s">
        <v>72</v>
      </c>
      <c r="B4" s="274"/>
      <c r="C4" s="274"/>
      <c r="D4" s="275"/>
      <c r="F4" s="276" t="s">
        <v>10</v>
      </c>
      <c r="G4" s="277"/>
      <c r="H4" s="277"/>
      <c r="I4" s="278"/>
      <c r="J4" s="114"/>
      <c r="K4" s="276" t="s">
        <v>334</v>
      </c>
      <c r="L4" s="277"/>
      <c r="M4" s="277"/>
      <c r="N4" s="277"/>
      <c r="O4" s="278"/>
    </row>
    <row r="5" spans="1:15" s="58" customFormat="1" ht="31" x14ac:dyDescent="0.3">
      <c r="A5" s="89" t="s">
        <v>0</v>
      </c>
      <c r="B5" s="90" t="s">
        <v>23</v>
      </c>
      <c r="C5" s="90" t="s">
        <v>2</v>
      </c>
      <c r="D5" s="90" t="s">
        <v>3</v>
      </c>
      <c r="F5" s="91" t="s">
        <v>46</v>
      </c>
      <c r="G5" s="91" t="s">
        <v>11</v>
      </c>
      <c r="H5" s="92" t="s">
        <v>12</v>
      </c>
      <c r="I5" s="90" t="s">
        <v>13</v>
      </c>
      <c r="J5" s="111"/>
      <c r="K5" s="91" t="s">
        <v>24</v>
      </c>
      <c r="L5" s="91" t="s">
        <v>25</v>
      </c>
      <c r="M5" s="91" t="s">
        <v>15</v>
      </c>
      <c r="N5" s="90" t="s">
        <v>12</v>
      </c>
      <c r="O5" s="90" t="s">
        <v>26</v>
      </c>
    </row>
    <row r="6" spans="1:15" ht="16.5" customHeight="1" x14ac:dyDescent="0.35">
      <c r="A6" s="52" t="s">
        <v>206</v>
      </c>
      <c r="B6" s="123">
        <v>1</v>
      </c>
      <c r="C6" s="94">
        <v>11000</v>
      </c>
      <c r="D6" s="94">
        <f>B6*C6</f>
        <v>11000</v>
      </c>
      <c r="F6" s="104"/>
      <c r="G6" s="112">
        <f t="shared" ref="G6:G29" si="0">F6*C6</f>
        <v>0</v>
      </c>
      <c r="H6" s="103" t="str">
        <f t="shared" ref="H6:H29" si="1">IF(G6=0,"",IF(OR(G6-$D6&gt;0,G6-$D6&lt;0), (G6-$D6)/$D6, ""))</f>
        <v/>
      </c>
      <c r="I6" s="104" t="str">
        <f t="shared" ref="I6:I29" si="2">IF(F6&gt;B6,"נא להסביר חריגה כאן","")</f>
        <v/>
      </c>
      <c r="J6" s="111"/>
      <c r="K6" s="105"/>
      <c r="L6" s="105" t="str">
        <f>IF(ISBLANK(K6), "", IF(K6="מאשר", F6, "למלא כמות"))</f>
        <v/>
      </c>
      <c r="M6" s="112" t="str">
        <f t="shared" ref="M6:M29" si="3">IFERROR(L6*C6,"")</f>
        <v/>
      </c>
      <c r="N6" s="103" t="str">
        <f t="shared" ref="N6:N29" si="4">IFERROR(IF(M6=0,"",IF(OR(M6-$D6&gt;0,M6-$D6&lt;0), (M6-$D6)/$D6, "")),"")</f>
        <v/>
      </c>
      <c r="O6" s="105"/>
    </row>
    <row r="7" spans="1:15" x14ac:dyDescent="0.35">
      <c r="A7" s="52" t="s">
        <v>38</v>
      </c>
      <c r="B7" s="123">
        <v>1</v>
      </c>
      <c r="C7" s="94">
        <v>700</v>
      </c>
      <c r="D7" s="94">
        <f t="shared" ref="D7:D29" si="5">B7*C7</f>
        <v>700</v>
      </c>
      <c r="F7" s="104"/>
      <c r="G7" s="112">
        <f t="shared" si="0"/>
        <v>0</v>
      </c>
      <c r="H7" s="103" t="str">
        <f t="shared" si="1"/>
        <v/>
      </c>
      <c r="I7" s="104" t="str">
        <f t="shared" si="2"/>
        <v/>
      </c>
      <c r="J7" s="111"/>
      <c r="K7" s="105"/>
      <c r="L7" s="105" t="str">
        <f t="shared" ref="L7:L29" si="6">IF(ISBLANK(K7), "", IF(K7="מאשר", F7, "למלא כמות"))</f>
        <v/>
      </c>
      <c r="M7" s="112" t="str">
        <f t="shared" si="3"/>
        <v/>
      </c>
      <c r="N7" s="103" t="str">
        <f t="shared" si="4"/>
        <v/>
      </c>
      <c r="O7" s="105"/>
    </row>
    <row r="8" spans="1:15" x14ac:dyDescent="0.35">
      <c r="A8" s="52" t="s">
        <v>27</v>
      </c>
      <c r="B8" s="123">
        <v>1</v>
      </c>
      <c r="C8" s="94">
        <v>800</v>
      </c>
      <c r="D8" s="94">
        <f t="shared" si="5"/>
        <v>800</v>
      </c>
      <c r="F8" s="104"/>
      <c r="G8" s="112">
        <f t="shared" si="0"/>
        <v>0</v>
      </c>
      <c r="H8" s="103" t="str">
        <f t="shared" si="1"/>
        <v/>
      </c>
      <c r="I8" s="104" t="str">
        <f t="shared" si="2"/>
        <v/>
      </c>
      <c r="J8" s="111"/>
      <c r="K8" s="105"/>
      <c r="L8" s="105" t="str">
        <f t="shared" si="6"/>
        <v/>
      </c>
      <c r="M8" s="112" t="str">
        <f t="shared" si="3"/>
        <v/>
      </c>
      <c r="N8" s="103" t="str">
        <f t="shared" si="4"/>
        <v/>
      </c>
      <c r="O8" s="105"/>
    </row>
    <row r="9" spans="1:15" x14ac:dyDescent="0.35">
      <c r="A9" s="52" t="s">
        <v>28</v>
      </c>
      <c r="B9" s="123">
        <v>1</v>
      </c>
      <c r="C9" s="94">
        <v>700</v>
      </c>
      <c r="D9" s="94">
        <f t="shared" si="5"/>
        <v>700</v>
      </c>
      <c r="F9" s="104"/>
      <c r="G9" s="112">
        <f t="shared" si="0"/>
        <v>0</v>
      </c>
      <c r="H9" s="103" t="str">
        <f t="shared" si="1"/>
        <v/>
      </c>
      <c r="I9" s="104" t="str">
        <f t="shared" si="2"/>
        <v/>
      </c>
      <c r="J9" s="111"/>
      <c r="K9" s="105"/>
      <c r="L9" s="105" t="str">
        <f t="shared" si="6"/>
        <v/>
      </c>
      <c r="M9" s="112" t="str">
        <f t="shared" si="3"/>
        <v/>
      </c>
      <c r="N9" s="103" t="str">
        <f t="shared" si="4"/>
        <v/>
      </c>
      <c r="O9" s="105"/>
    </row>
    <row r="10" spans="1:15" x14ac:dyDescent="0.35">
      <c r="A10" s="52" t="s">
        <v>29</v>
      </c>
      <c r="B10" s="123">
        <v>1</v>
      </c>
      <c r="C10" s="94">
        <v>850</v>
      </c>
      <c r="D10" s="94">
        <f t="shared" si="5"/>
        <v>850</v>
      </c>
      <c r="F10" s="104"/>
      <c r="G10" s="112">
        <f t="shared" si="0"/>
        <v>0</v>
      </c>
      <c r="H10" s="103" t="str">
        <f t="shared" si="1"/>
        <v/>
      </c>
      <c r="I10" s="104" t="str">
        <f t="shared" si="2"/>
        <v/>
      </c>
      <c r="J10" s="111"/>
      <c r="K10" s="105"/>
      <c r="L10" s="105" t="str">
        <f t="shared" si="6"/>
        <v/>
      </c>
      <c r="M10" s="112" t="str">
        <f t="shared" si="3"/>
        <v/>
      </c>
      <c r="N10" s="103" t="str">
        <f t="shared" si="4"/>
        <v/>
      </c>
      <c r="O10" s="105"/>
    </row>
    <row r="11" spans="1:15" x14ac:dyDescent="0.35">
      <c r="A11" s="52" t="s">
        <v>1</v>
      </c>
      <c r="B11" s="123">
        <v>1</v>
      </c>
      <c r="C11" s="94">
        <v>850</v>
      </c>
      <c r="D11" s="94">
        <f t="shared" si="5"/>
        <v>850</v>
      </c>
      <c r="F11" s="104"/>
      <c r="G11" s="112">
        <f t="shared" si="0"/>
        <v>0</v>
      </c>
      <c r="H11" s="103" t="str">
        <f t="shared" si="1"/>
        <v/>
      </c>
      <c r="I11" s="104" t="str">
        <f t="shared" si="2"/>
        <v/>
      </c>
      <c r="J11" s="111"/>
      <c r="K11" s="105"/>
      <c r="L11" s="105" t="str">
        <f t="shared" si="6"/>
        <v/>
      </c>
      <c r="M11" s="112" t="str">
        <f t="shared" si="3"/>
        <v/>
      </c>
      <c r="N11" s="103" t="str">
        <f t="shared" si="4"/>
        <v/>
      </c>
      <c r="O11" s="105"/>
    </row>
    <row r="12" spans="1:15" x14ac:dyDescent="0.35">
      <c r="A12" s="52" t="s">
        <v>30</v>
      </c>
      <c r="B12" s="123">
        <v>3</v>
      </c>
      <c r="C12" s="94">
        <v>150</v>
      </c>
      <c r="D12" s="94">
        <f t="shared" si="5"/>
        <v>450</v>
      </c>
      <c r="F12" s="104"/>
      <c r="G12" s="112">
        <f t="shared" si="0"/>
        <v>0</v>
      </c>
      <c r="H12" s="103" t="str">
        <f t="shared" si="1"/>
        <v/>
      </c>
      <c r="I12" s="104" t="str">
        <f t="shared" si="2"/>
        <v/>
      </c>
      <c r="J12" s="111"/>
      <c r="K12" s="105"/>
      <c r="L12" s="105" t="str">
        <f t="shared" si="6"/>
        <v/>
      </c>
      <c r="M12" s="112" t="str">
        <f t="shared" si="3"/>
        <v/>
      </c>
      <c r="N12" s="103" t="str">
        <f t="shared" si="4"/>
        <v/>
      </c>
      <c r="O12" s="105"/>
    </row>
    <row r="13" spans="1:15" x14ac:dyDescent="0.35">
      <c r="A13" s="52" t="s">
        <v>31</v>
      </c>
      <c r="B13" s="123">
        <v>1</v>
      </c>
      <c r="C13" s="94">
        <v>1000</v>
      </c>
      <c r="D13" s="94">
        <f t="shared" si="5"/>
        <v>1000</v>
      </c>
      <c r="F13" s="104"/>
      <c r="G13" s="112">
        <f t="shared" si="0"/>
        <v>0</v>
      </c>
      <c r="H13" s="103" t="str">
        <f t="shared" si="1"/>
        <v/>
      </c>
      <c r="I13" s="104" t="str">
        <f t="shared" si="2"/>
        <v/>
      </c>
      <c r="J13" s="111"/>
      <c r="K13" s="105"/>
      <c r="L13" s="105" t="str">
        <f t="shared" si="6"/>
        <v/>
      </c>
      <c r="M13" s="112" t="str">
        <f t="shared" si="3"/>
        <v/>
      </c>
      <c r="N13" s="103" t="str">
        <f t="shared" si="4"/>
        <v/>
      </c>
      <c r="O13" s="105"/>
    </row>
    <row r="14" spans="1:15" x14ac:dyDescent="0.35">
      <c r="A14" s="52" t="s">
        <v>119</v>
      </c>
      <c r="B14" s="123">
        <v>1</v>
      </c>
      <c r="C14" s="94">
        <v>400</v>
      </c>
      <c r="D14" s="94">
        <f t="shared" si="5"/>
        <v>400</v>
      </c>
      <c r="F14" s="104"/>
      <c r="G14" s="112">
        <f t="shared" si="0"/>
        <v>0</v>
      </c>
      <c r="H14" s="103" t="str">
        <f t="shared" si="1"/>
        <v/>
      </c>
      <c r="I14" s="104" t="str">
        <f t="shared" si="2"/>
        <v/>
      </c>
      <c r="J14" s="111"/>
      <c r="K14" s="105"/>
      <c r="L14" s="105" t="str">
        <f t="shared" si="6"/>
        <v/>
      </c>
      <c r="M14" s="112" t="str">
        <f t="shared" si="3"/>
        <v/>
      </c>
      <c r="N14" s="103" t="str">
        <f t="shared" si="4"/>
        <v/>
      </c>
      <c r="O14" s="105"/>
    </row>
    <row r="15" spans="1:15" ht="31" x14ac:dyDescent="0.35">
      <c r="A15" s="52" t="s">
        <v>148</v>
      </c>
      <c r="B15" s="123">
        <v>1</v>
      </c>
      <c r="C15" s="94">
        <v>7000</v>
      </c>
      <c r="D15" s="94">
        <f t="shared" si="5"/>
        <v>7000</v>
      </c>
      <c r="F15" s="104"/>
      <c r="G15" s="112">
        <f t="shared" si="0"/>
        <v>0</v>
      </c>
      <c r="H15" s="103" t="str">
        <f t="shared" si="1"/>
        <v/>
      </c>
      <c r="I15" s="104" t="str">
        <f t="shared" si="2"/>
        <v/>
      </c>
      <c r="J15" s="111"/>
      <c r="K15" s="105"/>
      <c r="L15" s="105" t="str">
        <f t="shared" si="6"/>
        <v/>
      </c>
      <c r="M15" s="112" t="str">
        <f t="shared" si="3"/>
        <v/>
      </c>
      <c r="N15" s="103" t="str">
        <f t="shared" si="4"/>
        <v/>
      </c>
      <c r="O15" s="105"/>
    </row>
    <row r="16" spans="1:15" x14ac:dyDescent="0.35">
      <c r="A16" s="52" t="s">
        <v>149</v>
      </c>
      <c r="B16" s="123">
        <v>1</v>
      </c>
      <c r="C16" s="94">
        <v>2000</v>
      </c>
      <c r="D16" s="94">
        <f t="shared" si="5"/>
        <v>2000</v>
      </c>
      <c r="F16" s="104"/>
      <c r="G16" s="112">
        <f t="shared" si="0"/>
        <v>0</v>
      </c>
      <c r="H16" s="103" t="str">
        <f t="shared" si="1"/>
        <v/>
      </c>
      <c r="I16" s="104" t="str">
        <f t="shared" si="2"/>
        <v/>
      </c>
      <c r="J16" s="111"/>
      <c r="K16" s="105"/>
      <c r="L16" s="105" t="str">
        <f t="shared" si="6"/>
        <v/>
      </c>
      <c r="M16" s="112" t="str">
        <f t="shared" si="3"/>
        <v/>
      </c>
      <c r="N16" s="103" t="str">
        <f t="shared" si="4"/>
        <v/>
      </c>
      <c r="O16" s="105"/>
    </row>
    <row r="17" spans="1:15" ht="15" customHeight="1" x14ac:dyDescent="0.35">
      <c r="A17" s="52" t="s">
        <v>150</v>
      </c>
      <c r="B17" s="123">
        <v>1</v>
      </c>
      <c r="C17" s="94">
        <v>3000</v>
      </c>
      <c r="D17" s="94">
        <f t="shared" si="5"/>
        <v>3000</v>
      </c>
      <c r="F17" s="104"/>
      <c r="G17" s="112">
        <f t="shared" si="0"/>
        <v>0</v>
      </c>
      <c r="H17" s="103" t="str">
        <f t="shared" si="1"/>
        <v/>
      </c>
      <c r="I17" s="104" t="str">
        <f t="shared" si="2"/>
        <v/>
      </c>
      <c r="J17" s="111"/>
      <c r="K17" s="105"/>
      <c r="L17" s="105" t="str">
        <f t="shared" si="6"/>
        <v/>
      </c>
      <c r="M17" s="112" t="str">
        <f t="shared" si="3"/>
        <v/>
      </c>
      <c r="N17" s="103" t="str">
        <f t="shared" si="4"/>
        <v/>
      </c>
      <c r="O17" s="105"/>
    </row>
    <row r="18" spans="1:15" x14ac:dyDescent="0.35">
      <c r="A18" s="52" t="s">
        <v>151</v>
      </c>
      <c r="B18" s="123">
        <v>1</v>
      </c>
      <c r="C18" s="94">
        <v>3000</v>
      </c>
      <c r="D18" s="94">
        <f t="shared" si="5"/>
        <v>3000</v>
      </c>
      <c r="F18" s="104"/>
      <c r="G18" s="112">
        <f t="shared" si="0"/>
        <v>0</v>
      </c>
      <c r="H18" s="103" t="str">
        <f t="shared" si="1"/>
        <v/>
      </c>
      <c r="I18" s="104" t="str">
        <f t="shared" si="2"/>
        <v/>
      </c>
      <c r="J18" s="111"/>
      <c r="K18" s="105"/>
      <c r="L18" s="105" t="str">
        <f t="shared" si="6"/>
        <v/>
      </c>
      <c r="M18" s="112" t="str">
        <f t="shared" si="3"/>
        <v/>
      </c>
      <c r="N18" s="103" t="str">
        <f t="shared" si="4"/>
        <v/>
      </c>
      <c r="O18" s="105"/>
    </row>
    <row r="19" spans="1:15" x14ac:dyDescent="0.35">
      <c r="A19" s="52" t="s">
        <v>152</v>
      </c>
      <c r="B19" s="123">
        <v>1</v>
      </c>
      <c r="C19" s="94">
        <v>2000</v>
      </c>
      <c r="D19" s="94">
        <f t="shared" si="5"/>
        <v>2000</v>
      </c>
      <c r="F19" s="104"/>
      <c r="G19" s="112">
        <f t="shared" si="0"/>
        <v>0</v>
      </c>
      <c r="H19" s="103" t="str">
        <f t="shared" si="1"/>
        <v/>
      </c>
      <c r="I19" s="104" t="str">
        <f t="shared" si="2"/>
        <v/>
      </c>
      <c r="J19" s="111"/>
      <c r="K19" s="105"/>
      <c r="L19" s="105" t="str">
        <f t="shared" si="6"/>
        <v/>
      </c>
      <c r="M19" s="112" t="str">
        <f t="shared" si="3"/>
        <v/>
      </c>
      <c r="N19" s="103" t="str">
        <f t="shared" si="4"/>
        <v/>
      </c>
      <c r="O19" s="105"/>
    </row>
    <row r="20" spans="1:15" x14ac:dyDescent="0.35">
      <c r="A20" s="52" t="s">
        <v>130</v>
      </c>
      <c r="B20" s="123">
        <v>1</v>
      </c>
      <c r="C20" s="94">
        <v>8000</v>
      </c>
      <c r="D20" s="94">
        <f t="shared" si="5"/>
        <v>8000</v>
      </c>
      <c r="F20" s="104"/>
      <c r="G20" s="112">
        <f t="shared" si="0"/>
        <v>0</v>
      </c>
      <c r="H20" s="103" t="str">
        <f t="shared" si="1"/>
        <v/>
      </c>
      <c r="I20" s="104" t="str">
        <f t="shared" si="2"/>
        <v/>
      </c>
      <c r="J20" s="111"/>
      <c r="K20" s="105"/>
      <c r="L20" s="105" t="str">
        <f t="shared" si="6"/>
        <v/>
      </c>
      <c r="M20" s="112" t="str">
        <f t="shared" si="3"/>
        <v/>
      </c>
      <c r="N20" s="103" t="str">
        <f t="shared" si="4"/>
        <v/>
      </c>
      <c r="O20" s="105"/>
    </row>
    <row r="21" spans="1:15" x14ac:dyDescent="0.35">
      <c r="A21" s="52" t="s">
        <v>131</v>
      </c>
      <c r="B21" s="123">
        <v>1</v>
      </c>
      <c r="C21" s="94">
        <v>3500</v>
      </c>
      <c r="D21" s="94">
        <f t="shared" si="5"/>
        <v>3500</v>
      </c>
      <c r="F21" s="104"/>
      <c r="G21" s="112">
        <f t="shared" si="0"/>
        <v>0</v>
      </c>
      <c r="H21" s="103" t="str">
        <f t="shared" si="1"/>
        <v/>
      </c>
      <c r="I21" s="104" t="str">
        <f t="shared" si="2"/>
        <v/>
      </c>
      <c r="J21" s="111"/>
      <c r="K21" s="105"/>
      <c r="L21" s="105" t="str">
        <f t="shared" si="6"/>
        <v/>
      </c>
      <c r="M21" s="112" t="str">
        <f t="shared" si="3"/>
        <v/>
      </c>
      <c r="N21" s="103" t="str">
        <f t="shared" si="4"/>
        <v/>
      </c>
      <c r="O21" s="105"/>
    </row>
    <row r="22" spans="1:15" x14ac:dyDescent="0.35">
      <c r="A22" s="52" t="s">
        <v>132</v>
      </c>
      <c r="B22" s="123">
        <v>1</v>
      </c>
      <c r="C22" s="94">
        <v>1000</v>
      </c>
      <c r="D22" s="94">
        <f t="shared" si="5"/>
        <v>1000</v>
      </c>
      <c r="F22" s="104"/>
      <c r="G22" s="112">
        <f t="shared" si="0"/>
        <v>0</v>
      </c>
      <c r="H22" s="103" t="str">
        <f t="shared" si="1"/>
        <v/>
      </c>
      <c r="I22" s="104" t="str">
        <f t="shared" si="2"/>
        <v/>
      </c>
      <c r="J22" s="111"/>
      <c r="K22" s="105"/>
      <c r="L22" s="105" t="str">
        <f t="shared" si="6"/>
        <v/>
      </c>
      <c r="M22" s="112" t="str">
        <f t="shared" si="3"/>
        <v/>
      </c>
      <c r="N22" s="103" t="str">
        <f t="shared" si="4"/>
        <v/>
      </c>
      <c r="O22" s="105"/>
    </row>
    <row r="23" spans="1:15" ht="16.5" customHeight="1" x14ac:dyDescent="0.35">
      <c r="A23" s="52" t="s">
        <v>133</v>
      </c>
      <c r="B23" s="123">
        <v>2</v>
      </c>
      <c r="C23" s="94">
        <v>2500</v>
      </c>
      <c r="D23" s="94">
        <f t="shared" si="5"/>
        <v>5000</v>
      </c>
      <c r="F23" s="104"/>
      <c r="G23" s="112">
        <f t="shared" si="0"/>
        <v>0</v>
      </c>
      <c r="H23" s="103" t="str">
        <f t="shared" si="1"/>
        <v/>
      </c>
      <c r="I23" s="104" t="str">
        <f t="shared" si="2"/>
        <v/>
      </c>
      <c r="J23" s="111"/>
      <c r="K23" s="105"/>
      <c r="L23" s="105" t="str">
        <f t="shared" si="6"/>
        <v/>
      </c>
      <c r="M23" s="112" t="str">
        <f t="shared" si="3"/>
        <v/>
      </c>
      <c r="N23" s="103" t="str">
        <f t="shared" si="4"/>
        <v/>
      </c>
      <c r="O23" s="105"/>
    </row>
    <row r="24" spans="1:15" ht="18" customHeight="1" x14ac:dyDescent="0.35">
      <c r="A24" s="52" t="s">
        <v>153</v>
      </c>
      <c r="B24" s="123">
        <v>1</v>
      </c>
      <c r="C24" s="94">
        <v>10000</v>
      </c>
      <c r="D24" s="94">
        <f t="shared" si="5"/>
        <v>10000</v>
      </c>
      <c r="F24" s="104"/>
      <c r="G24" s="112">
        <f t="shared" si="0"/>
        <v>0</v>
      </c>
      <c r="H24" s="103" t="str">
        <f t="shared" si="1"/>
        <v/>
      </c>
      <c r="I24" s="104" t="str">
        <f t="shared" si="2"/>
        <v/>
      </c>
      <c r="J24" s="111"/>
      <c r="K24" s="105"/>
      <c r="L24" s="105" t="str">
        <f t="shared" si="6"/>
        <v/>
      </c>
      <c r="M24" s="112" t="str">
        <f t="shared" si="3"/>
        <v/>
      </c>
      <c r="N24" s="103" t="str">
        <f t="shared" si="4"/>
        <v/>
      </c>
      <c r="O24" s="105"/>
    </row>
    <row r="25" spans="1:15" x14ac:dyDescent="0.35">
      <c r="A25" s="53" t="s">
        <v>333</v>
      </c>
      <c r="B25" s="123">
        <v>1</v>
      </c>
      <c r="C25" s="94">
        <v>550</v>
      </c>
      <c r="D25" s="94">
        <f t="shared" si="5"/>
        <v>550</v>
      </c>
      <c r="F25" s="104"/>
      <c r="G25" s="112">
        <f t="shared" si="0"/>
        <v>0</v>
      </c>
      <c r="H25" s="103" t="str">
        <f t="shared" si="1"/>
        <v/>
      </c>
      <c r="I25" s="104" t="str">
        <f t="shared" si="2"/>
        <v/>
      </c>
      <c r="J25" s="111"/>
      <c r="K25" s="105"/>
      <c r="L25" s="105" t="str">
        <f t="shared" si="6"/>
        <v/>
      </c>
      <c r="M25" s="112" t="str">
        <f t="shared" si="3"/>
        <v/>
      </c>
      <c r="N25" s="103" t="str">
        <f t="shared" si="4"/>
        <v/>
      </c>
      <c r="O25" s="105"/>
    </row>
    <row r="26" spans="1:15" ht="16.5" customHeight="1" x14ac:dyDescent="0.35">
      <c r="A26" s="52" t="s">
        <v>136</v>
      </c>
      <c r="B26" s="123">
        <v>1</v>
      </c>
      <c r="C26" s="94">
        <v>4500</v>
      </c>
      <c r="D26" s="94">
        <f t="shared" si="5"/>
        <v>4500</v>
      </c>
      <c r="F26" s="104"/>
      <c r="G26" s="112">
        <f t="shared" si="0"/>
        <v>0</v>
      </c>
      <c r="H26" s="103" t="str">
        <f t="shared" si="1"/>
        <v/>
      </c>
      <c r="I26" s="104" t="str">
        <f t="shared" si="2"/>
        <v/>
      </c>
      <c r="J26" s="111"/>
      <c r="K26" s="105"/>
      <c r="L26" s="105" t="str">
        <f t="shared" si="6"/>
        <v/>
      </c>
      <c r="M26" s="112" t="str">
        <f t="shared" si="3"/>
        <v/>
      </c>
      <c r="N26" s="103" t="str">
        <f t="shared" si="4"/>
        <v/>
      </c>
      <c r="O26" s="105"/>
    </row>
    <row r="27" spans="1:15" x14ac:dyDescent="0.35">
      <c r="A27" s="52" t="s">
        <v>154</v>
      </c>
      <c r="B27" s="123">
        <v>1</v>
      </c>
      <c r="C27" s="94">
        <v>400</v>
      </c>
      <c r="D27" s="94">
        <f t="shared" si="5"/>
        <v>400</v>
      </c>
      <c r="F27" s="104"/>
      <c r="G27" s="112">
        <f t="shared" si="0"/>
        <v>0</v>
      </c>
      <c r="H27" s="103" t="str">
        <f t="shared" si="1"/>
        <v/>
      </c>
      <c r="I27" s="104" t="str">
        <f t="shared" si="2"/>
        <v/>
      </c>
      <c r="J27" s="111"/>
      <c r="K27" s="105"/>
      <c r="L27" s="105" t="str">
        <f t="shared" si="6"/>
        <v/>
      </c>
      <c r="M27" s="112" t="str">
        <f t="shared" si="3"/>
        <v/>
      </c>
      <c r="N27" s="103" t="str">
        <f t="shared" si="4"/>
        <v/>
      </c>
      <c r="O27" s="105"/>
    </row>
    <row r="28" spans="1:15" x14ac:dyDescent="0.35">
      <c r="A28" s="52" t="s">
        <v>155</v>
      </c>
      <c r="B28" s="123">
        <v>2</v>
      </c>
      <c r="C28" s="94">
        <v>2500</v>
      </c>
      <c r="D28" s="94">
        <f t="shared" si="5"/>
        <v>5000</v>
      </c>
      <c r="F28" s="104"/>
      <c r="G28" s="112">
        <f t="shared" si="0"/>
        <v>0</v>
      </c>
      <c r="H28" s="103" t="str">
        <f t="shared" si="1"/>
        <v/>
      </c>
      <c r="I28" s="104" t="str">
        <f t="shared" si="2"/>
        <v/>
      </c>
      <c r="J28" s="111"/>
      <c r="K28" s="105"/>
      <c r="L28" s="105" t="str">
        <f t="shared" si="6"/>
        <v/>
      </c>
      <c r="M28" s="112" t="str">
        <f t="shared" si="3"/>
        <v/>
      </c>
      <c r="N28" s="103" t="str">
        <f t="shared" si="4"/>
        <v/>
      </c>
      <c r="O28" s="105"/>
    </row>
    <row r="29" spans="1:15" x14ac:dyDescent="0.35">
      <c r="A29" s="52" t="s">
        <v>156</v>
      </c>
      <c r="B29" s="123">
        <v>2</v>
      </c>
      <c r="C29" s="94">
        <v>2000</v>
      </c>
      <c r="D29" s="94">
        <f t="shared" si="5"/>
        <v>4000</v>
      </c>
      <c r="F29" s="104"/>
      <c r="G29" s="112">
        <f t="shared" si="0"/>
        <v>0</v>
      </c>
      <c r="H29" s="103" t="str">
        <f t="shared" si="1"/>
        <v/>
      </c>
      <c r="I29" s="104" t="str">
        <f t="shared" si="2"/>
        <v/>
      </c>
      <c r="J29" s="111"/>
      <c r="K29" s="105"/>
      <c r="L29" s="105" t="str">
        <f t="shared" si="6"/>
        <v/>
      </c>
      <c r="M29" s="112" t="str">
        <f t="shared" si="3"/>
        <v/>
      </c>
      <c r="N29" s="103" t="str">
        <f t="shared" si="4"/>
        <v/>
      </c>
      <c r="O29" s="105"/>
    </row>
    <row r="30" spans="1:15" x14ac:dyDescent="0.35">
      <c r="A30" s="280" t="s">
        <v>279</v>
      </c>
      <c r="B30" s="281"/>
      <c r="C30" s="281"/>
      <c r="D30" s="282"/>
      <c r="F30" s="106"/>
      <c r="G30" s="107">
        <f>SUM(G6:G29)</f>
        <v>0</v>
      </c>
      <c r="H30" s="108"/>
      <c r="I30" s="109"/>
      <c r="J30" s="111"/>
      <c r="K30" s="110"/>
      <c r="L30" s="100"/>
      <c r="M30" s="107">
        <f>SUM(M6:M29)</f>
        <v>0</v>
      </c>
      <c r="N30" s="108"/>
      <c r="O30" s="109"/>
    </row>
    <row r="31" spans="1:15" x14ac:dyDescent="0.35">
      <c r="C31" s="98"/>
      <c r="J31" s="45"/>
    </row>
    <row r="32" spans="1:15" x14ac:dyDescent="0.35">
      <c r="C32" s="98"/>
      <c r="J32" s="45"/>
    </row>
    <row r="33" spans="10:10" x14ac:dyDescent="0.35">
      <c r="J33" s="45"/>
    </row>
    <row r="34" spans="10:10" x14ac:dyDescent="0.35">
      <c r="J34" s="45"/>
    </row>
    <row r="35" spans="10:10" x14ac:dyDescent="0.35">
      <c r="J35" s="45"/>
    </row>
    <row r="36" spans="10:10" x14ac:dyDescent="0.35">
      <c r="J36" s="45"/>
    </row>
    <row r="37" spans="10:10" x14ac:dyDescent="0.35">
      <c r="J37" s="45"/>
    </row>
  </sheetData>
  <sheetProtection algorithmName="SHA-512" hashValue="0PaNWpk/0std20oDPqx/cb+WLxjIsLGT01Kr7z+5rcpzxuPEqVM6ycnrIQDGDhQ4jmE02nehO8ladOPKGTmufg==" saltValue="Q6I6weSI6SPpaPxZDSlaMA==" spinCount="100000" sheet="1" formatCells="0" formatColumns="0" formatRows="0"/>
  <mergeCells count="5">
    <mergeCell ref="A4:D4"/>
    <mergeCell ref="F4:I4"/>
    <mergeCell ref="K4:O4"/>
    <mergeCell ref="A2:D2"/>
    <mergeCell ref="A30:D30"/>
  </mergeCells>
  <conditionalFormatting sqref="H6:H29 N6:N29">
    <cfRule type="cellIs" dxfId="19" priority="2" operator="greaterThan">
      <formula>0</formula>
    </cfRule>
  </conditionalFormatting>
  <dataValidations count="1">
    <dataValidation type="list" allowBlank="1" showInputMessage="1" showErrorMessage="1" sqref="K6:K29">
      <formula1>"מאשר, מאשר חלקי"</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6"/>
  <dimension ref="A1:O84"/>
  <sheetViews>
    <sheetView rightToLeft="1" zoomScaleNormal="100" workbookViewId="0">
      <pane ySplit="5" topLeftCell="A6" activePane="bottomLeft" state="frozen"/>
      <selection pane="bottomLeft"/>
    </sheetView>
  </sheetViews>
  <sheetFormatPr defaultColWidth="9" defaultRowHeight="15.5" x14ac:dyDescent="0.35"/>
  <cols>
    <col min="1" max="1" width="35.58203125" style="41" customWidth="1"/>
    <col min="2" max="2" width="10.33203125" style="58" customWidth="1"/>
    <col min="3" max="3" width="14.58203125" style="58" customWidth="1"/>
    <col min="4" max="4" width="18.08203125" style="58" customWidth="1"/>
    <col min="5" max="5" width="1.58203125" style="41" customWidth="1"/>
    <col min="6" max="6" width="11.33203125" style="41" customWidth="1"/>
    <col min="7" max="7" width="9.08203125" style="41" bestFit="1" customWidth="1"/>
    <col min="8" max="8" width="16.58203125" style="41" customWidth="1"/>
    <col min="9" max="9" width="24.58203125" style="42" customWidth="1"/>
    <col min="10" max="10" width="1.08203125" style="41" customWidth="1"/>
    <col min="11" max="11" width="13.83203125" style="41" customWidth="1"/>
    <col min="12" max="12" width="10.08203125" style="43" customWidth="1"/>
    <col min="13" max="13" width="9.08203125" style="41" bestFit="1" customWidth="1"/>
    <col min="14" max="14" width="9" style="41"/>
    <col min="15" max="15" width="26.83203125" style="41" customWidth="1"/>
    <col min="16" max="16384" width="9" style="41"/>
  </cols>
  <sheetData>
    <row r="1" spans="1:15" ht="18.5" thickBot="1" x14ac:dyDescent="0.4">
      <c r="A1" s="253">
        <f>'שאלון-חובה'!D6</f>
        <v>0</v>
      </c>
    </row>
    <row r="2" spans="1:15" ht="18.5" thickBot="1" x14ac:dyDescent="0.45">
      <c r="A2" s="279" t="s">
        <v>335</v>
      </c>
      <c r="B2" s="279"/>
      <c r="C2" s="279"/>
      <c r="D2" s="279"/>
      <c r="F2" s="46" t="s">
        <v>22</v>
      </c>
      <c r="H2" s="45"/>
      <c r="I2" s="47"/>
      <c r="J2" s="45"/>
      <c r="K2" s="45"/>
      <c r="L2" s="48"/>
      <c r="M2" s="45"/>
      <c r="N2" s="45"/>
      <c r="O2" s="45"/>
    </row>
    <row r="3" spans="1:15" ht="4.9000000000000004" customHeight="1" x14ac:dyDescent="0.35">
      <c r="A3" s="45"/>
      <c r="B3" s="93"/>
      <c r="C3" s="93"/>
      <c r="I3" s="49"/>
      <c r="J3" s="45"/>
      <c r="O3" s="50"/>
    </row>
    <row r="4" spans="1:15" ht="18" x14ac:dyDescent="0.35">
      <c r="A4" s="283" t="s">
        <v>72</v>
      </c>
      <c r="B4" s="284"/>
      <c r="C4" s="284"/>
      <c r="D4" s="285"/>
      <c r="F4" s="276" t="s">
        <v>10</v>
      </c>
      <c r="G4" s="277"/>
      <c r="H4" s="277"/>
      <c r="I4" s="278"/>
      <c r="J4" s="45"/>
      <c r="K4" s="276" t="s">
        <v>334</v>
      </c>
      <c r="L4" s="277"/>
      <c r="M4" s="277"/>
      <c r="N4" s="277"/>
      <c r="O4" s="278"/>
    </row>
    <row r="5" spans="1:15" s="58" customFormat="1" ht="31" x14ac:dyDescent="0.3">
      <c r="A5" s="89" t="s">
        <v>0</v>
      </c>
      <c r="B5" s="90" t="s">
        <v>23</v>
      </c>
      <c r="C5" s="90" t="s">
        <v>2</v>
      </c>
      <c r="D5" s="90" t="s">
        <v>3</v>
      </c>
      <c r="F5" s="91" t="s">
        <v>46</v>
      </c>
      <c r="G5" s="91" t="s">
        <v>11</v>
      </c>
      <c r="H5" s="92" t="s">
        <v>12</v>
      </c>
      <c r="I5" s="90" t="s">
        <v>13</v>
      </c>
      <c r="J5" s="93"/>
      <c r="K5" s="91" t="s">
        <v>24</v>
      </c>
      <c r="L5" s="91" t="s">
        <v>25</v>
      </c>
      <c r="M5" s="91" t="s">
        <v>15</v>
      </c>
      <c r="N5" s="90" t="s">
        <v>12</v>
      </c>
      <c r="O5" s="90" t="s">
        <v>26</v>
      </c>
    </row>
    <row r="6" spans="1:15" x14ac:dyDescent="0.35">
      <c r="A6" s="289" t="s">
        <v>229</v>
      </c>
      <c r="B6" s="290"/>
      <c r="C6" s="290"/>
      <c r="D6" s="291"/>
      <c r="E6" s="124"/>
      <c r="F6" s="292" t="str">
        <f>A6</f>
        <v>טיפול באומנות</v>
      </c>
      <c r="G6" s="293"/>
      <c r="H6" s="293"/>
      <c r="I6" s="294"/>
      <c r="J6" s="125"/>
      <c r="K6" s="292" t="str">
        <f>A6</f>
        <v>טיפול באומנות</v>
      </c>
      <c r="L6" s="293"/>
      <c r="M6" s="293"/>
      <c r="N6" s="293"/>
      <c r="O6" s="294"/>
    </row>
    <row r="7" spans="1:15" ht="31" x14ac:dyDescent="0.35">
      <c r="A7" s="52" t="s">
        <v>230</v>
      </c>
      <c r="B7" s="94">
        <v>1</v>
      </c>
      <c r="C7" s="94">
        <v>5000</v>
      </c>
      <c r="D7" s="94">
        <f t="shared" ref="D7:D75" si="0">B7*C7</f>
        <v>5000</v>
      </c>
      <c r="F7" s="104"/>
      <c r="G7" s="112">
        <f t="shared" ref="G7:G33" si="1">F7*C7</f>
        <v>0</v>
      </c>
      <c r="H7" s="103" t="str">
        <f t="shared" ref="H7:H33" si="2">IF(G7=0,"",IF(OR(G7-$D7&gt;0,G7-$D7&lt;0), (G7-$D7)/$D7, ""))</f>
        <v/>
      </c>
      <c r="I7" s="104" t="str">
        <f t="shared" ref="I7:I33" si="3">IF(F7&gt;B7,"נא להסביר חריגה כאן","")</f>
        <v/>
      </c>
      <c r="J7" s="45"/>
      <c r="K7" s="105"/>
      <c r="L7" s="105" t="str">
        <f t="shared" ref="L7:L33" si="4">IF(ISBLANK(K7), "", IF(K7="מאשר", F7, "למלא כמות"))</f>
        <v/>
      </c>
      <c r="M7" s="112" t="str">
        <f t="shared" ref="M7:M33" si="5">IFERROR(L7*C7,"")</f>
        <v/>
      </c>
      <c r="N7" s="103" t="str">
        <f t="shared" ref="N7:N33" si="6">IFERROR(IF(M7=0,"",IF(OR(M7-$D7&gt;0,M7-$D7&lt;0), (M7-$D7)/$D7, "")),"")</f>
        <v/>
      </c>
      <c r="O7" s="105"/>
    </row>
    <row r="8" spans="1:15" x14ac:dyDescent="0.35">
      <c r="A8" s="52" t="s">
        <v>38</v>
      </c>
      <c r="B8" s="94">
        <v>1</v>
      </c>
      <c r="C8" s="94">
        <v>700</v>
      </c>
      <c r="D8" s="94">
        <f t="shared" si="0"/>
        <v>700</v>
      </c>
      <c r="F8" s="104"/>
      <c r="G8" s="112">
        <f t="shared" si="1"/>
        <v>0</v>
      </c>
      <c r="H8" s="103" t="str">
        <f t="shared" si="2"/>
        <v/>
      </c>
      <c r="I8" s="104" t="str">
        <f t="shared" si="3"/>
        <v/>
      </c>
      <c r="J8" s="45"/>
      <c r="K8" s="105"/>
      <c r="L8" s="105" t="str">
        <f t="shared" si="4"/>
        <v/>
      </c>
      <c r="M8" s="112" t="str">
        <f t="shared" si="5"/>
        <v/>
      </c>
      <c r="N8" s="103" t="str">
        <f t="shared" si="6"/>
        <v/>
      </c>
      <c r="O8" s="105"/>
    </row>
    <row r="9" spans="1:15" x14ac:dyDescent="0.35">
      <c r="A9" s="52" t="s">
        <v>27</v>
      </c>
      <c r="B9" s="94">
        <v>1</v>
      </c>
      <c r="C9" s="94">
        <v>800</v>
      </c>
      <c r="D9" s="94">
        <f t="shared" si="0"/>
        <v>800</v>
      </c>
      <c r="F9" s="104"/>
      <c r="G9" s="112">
        <f t="shared" si="1"/>
        <v>0</v>
      </c>
      <c r="H9" s="103" t="str">
        <f t="shared" si="2"/>
        <v/>
      </c>
      <c r="I9" s="104" t="str">
        <f t="shared" si="3"/>
        <v/>
      </c>
      <c r="J9" s="45"/>
      <c r="K9" s="105"/>
      <c r="L9" s="105" t="str">
        <f t="shared" si="4"/>
        <v/>
      </c>
      <c r="M9" s="112" t="str">
        <f t="shared" si="5"/>
        <v/>
      </c>
      <c r="N9" s="103" t="str">
        <f t="shared" si="6"/>
        <v/>
      </c>
      <c r="O9" s="105"/>
    </row>
    <row r="10" spans="1:15" x14ac:dyDescent="0.35">
      <c r="A10" s="52" t="s">
        <v>28</v>
      </c>
      <c r="B10" s="94">
        <v>1</v>
      </c>
      <c r="C10" s="94">
        <v>700</v>
      </c>
      <c r="D10" s="94">
        <f t="shared" si="0"/>
        <v>700</v>
      </c>
      <c r="F10" s="104"/>
      <c r="G10" s="112">
        <f t="shared" si="1"/>
        <v>0</v>
      </c>
      <c r="H10" s="103" t="str">
        <f t="shared" si="2"/>
        <v/>
      </c>
      <c r="I10" s="104" t="str">
        <f t="shared" si="3"/>
        <v/>
      </c>
      <c r="J10" s="45"/>
      <c r="K10" s="105"/>
      <c r="L10" s="105" t="str">
        <f t="shared" si="4"/>
        <v/>
      </c>
      <c r="M10" s="112" t="str">
        <f t="shared" si="5"/>
        <v/>
      </c>
      <c r="N10" s="103" t="str">
        <f t="shared" si="6"/>
        <v/>
      </c>
      <c r="O10" s="105"/>
    </row>
    <row r="11" spans="1:15" x14ac:dyDescent="0.35">
      <c r="A11" s="52" t="s">
        <v>29</v>
      </c>
      <c r="B11" s="94">
        <v>1</v>
      </c>
      <c r="C11" s="94">
        <v>850</v>
      </c>
      <c r="D11" s="94">
        <f t="shared" si="0"/>
        <v>850</v>
      </c>
      <c r="F11" s="104"/>
      <c r="G11" s="112">
        <f t="shared" si="1"/>
        <v>0</v>
      </c>
      <c r="H11" s="103" t="str">
        <f t="shared" si="2"/>
        <v/>
      </c>
      <c r="I11" s="104" t="str">
        <f t="shared" si="3"/>
        <v/>
      </c>
      <c r="J11" s="45"/>
      <c r="K11" s="105"/>
      <c r="L11" s="105" t="str">
        <f t="shared" si="4"/>
        <v/>
      </c>
      <c r="M11" s="112" t="str">
        <f t="shared" si="5"/>
        <v/>
      </c>
      <c r="N11" s="103" t="str">
        <f t="shared" si="6"/>
        <v/>
      </c>
      <c r="O11" s="105"/>
    </row>
    <row r="12" spans="1:15" x14ac:dyDescent="0.35">
      <c r="A12" s="52" t="s">
        <v>1</v>
      </c>
      <c r="B12" s="94">
        <v>1</v>
      </c>
      <c r="C12" s="94">
        <v>850</v>
      </c>
      <c r="D12" s="94">
        <f t="shared" si="0"/>
        <v>850</v>
      </c>
      <c r="F12" s="104"/>
      <c r="G12" s="112">
        <f t="shared" si="1"/>
        <v>0</v>
      </c>
      <c r="H12" s="103" t="str">
        <f t="shared" si="2"/>
        <v/>
      </c>
      <c r="I12" s="104" t="str">
        <f t="shared" si="3"/>
        <v/>
      </c>
      <c r="J12" s="45"/>
      <c r="K12" s="105"/>
      <c r="L12" s="105" t="str">
        <f t="shared" si="4"/>
        <v/>
      </c>
      <c r="M12" s="112" t="str">
        <f t="shared" si="5"/>
        <v/>
      </c>
      <c r="N12" s="103" t="str">
        <f t="shared" si="6"/>
        <v/>
      </c>
      <c r="O12" s="105"/>
    </row>
    <row r="13" spans="1:15" x14ac:dyDescent="0.35">
      <c r="A13" s="52" t="s">
        <v>30</v>
      </c>
      <c r="B13" s="94">
        <v>3</v>
      </c>
      <c r="C13" s="94">
        <v>150</v>
      </c>
      <c r="D13" s="94">
        <f t="shared" si="0"/>
        <v>450</v>
      </c>
      <c r="F13" s="104"/>
      <c r="G13" s="112">
        <f t="shared" si="1"/>
        <v>0</v>
      </c>
      <c r="H13" s="103" t="str">
        <f t="shared" si="2"/>
        <v/>
      </c>
      <c r="I13" s="104" t="str">
        <f t="shared" si="3"/>
        <v/>
      </c>
      <c r="J13" s="45"/>
      <c r="K13" s="105"/>
      <c r="L13" s="105" t="str">
        <f t="shared" si="4"/>
        <v/>
      </c>
      <c r="M13" s="112" t="str">
        <f t="shared" si="5"/>
        <v/>
      </c>
      <c r="N13" s="103" t="str">
        <f t="shared" si="6"/>
        <v/>
      </c>
      <c r="O13" s="105"/>
    </row>
    <row r="14" spans="1:15" x14ac:dyDescent="0.35">
      <c r="A14" s="52" t="s">
        <v>139</v>
      </c>
      <c r="B14" s="94">
        <v>1</v>
      </c>
      <c r="C14" s="94">
        <v>1000</v>
      </c>
      <c r="D14" s="94">
        <f t="shared" si="0"/>
        <v>1000</v>
      </c>
      <c r="F14" s="104"/>
      <c r="G14" s="112">
        <f t="shared" si="1"/>
        <v>0</v>
      </c>
      <c r="H14" s="103" t="str">
        <f t="shared" si="2"/>
        <v/>
      </c>
      <c r="I14" s="104" t="str">
        <f t="shared" si="3"/>
        <v/>
      </c>
      <c r="J14" s="45"/>
      <c r="K14" s="105"/>
      <c r="L14" s="105" t="str">
        <f t="shared" si="4"/>
        <v/>
      </c>
      <c r="M14" s="112" t="str">
        <f t="shared" si="5"/>
        <v/>
      </c>
      <c r="N14" s="103" t="str">
        <f t="shared" si="6"/>
        <v/>
      </c>
      <c r="O14" s="105"/>
    </row>
    <row r="15" spans="1:15" x14ac:dyDescent="0.35">
      <c r="A15" s="52" t="s">
        <v>119</v>
      </c>
      <c r="B15" s="94">
        <v>1</v>
      </c>
      <c r="C15" s="94">
        <v>400</v>
      </c>
      <c r="D15" s="94">
        <f t="shared" si="0"/>
        <v>400</v>
      </c>
      <c r="F15" s="104"/>
      <c r="G15" s="112">
        <f t="shared" si="1"/>
        <v>0</v>
      </c>
      <c r="H15" s="103" t="str">
        <f t="shared" si="2"/>
        <v/>
      </c>
      <c r="I15" s="104" t="str">
        <f t="shared" si="3"/>
        <v/>
      </c>
      <c r="J15" s="45"/>
      <c r="K15" s="105"/>
      <c r="L15" s="105" t="str">
        <f t="shared" si="4"/>
        <v/>
      </c>
      <c r="M15" s="112" t="str">
        <f t="shared" si="5"/>
        <v/>
      </c>
      <c r="N15" s="103" t="str">
        <f t="shared" si="6"/>
        <v/>
      </c>
      <c r="O15" s="105"/>
    </row>
    <row r="16" spans="1:15" x14ac:dyDescent="0.35">
      <c r="A16" s="52" t="s">
        <v>231</v>
      </c>
      <c r="B16" s="94">
        <v>3</v>
      </c>
      <c r="C16" s="94">
        <v>500</v>
      </c>
      <c r="D16" s="94">
        <f t="shared" si="0"/>
        <v>1500</v>
      </c>
      <c r="F16" s="104"/>
      <c r="G16" s="112">
        <f t="shared" si="1"/>
        <v>0</v>
      </c>
      <c r="H16" s="103" t="str">
        <f t="shared" si="2"/>
        <v/>
      </c>
      <c r="I16" s="104" t="str">
        <f t="shared" si="3"/>
        <v/>
      </c>
      <c r="J16" s="45"/>
      <c r="K16" s="105"/>
      <c r="L16" s="105" t="str">
        <f t="shared" si="4"/>
        <v/>
      </c>
      <c r="M16" s="112" t="str">
        <f t="shared" si="5"/>
        <v/>
      </c>
      <c r="N16" s="103" t="str">
        <f t="shared" si="6"/>
        <v/>
      </c>
      <c r="O16" s="105"/>
    </row>
    <row r="17" spans="1:15" x14ac:dyDescent="0.35">
      <c r="A17" s="52" t="s">
        <v>158</v>
      </c>
      <c r="B17" s="94">
        <v>1</v>
      </c>
      <c r="C17" s="94">
        <v>1000</v>
      </c>
      <c r="D17" s="94">
        <f t="shared" si="0"/>
        <v>1000</v>
      </c>
      <c r="F17" s="104"/>
      <c r="G17" s="112">
        <f t="shared" si="1"/>
        <v>0</v>
      </c>
      <c r="H17" s="103" t="str">
        <f t="shared" si="2"/>
        <v/>
      </c>
      <c r="I17" s="104" t="str">
        <f t="shared" si="3"/>
        <v/>
      </c>
      <c r="J17" s="45"/>
      <c r="K17" s="105"/>
      <c r="L17" s="105" t="str">
        <f t="shared" si="4"/>
        <v/>
      </c>
      <c r="M17" s="112" t="str">
        <f t="shared" si="5"/>
        <v/>
      </c>
      <c r="N17" s="103" t="str">
        <f t="shared" si="6"/>
        <v/>
      </c>
      <c r="O17" s="105"/>
    </row>
    <row r="18" spans="1:15" x14ac:dyDescent="0.35">
      <c r="A18" s="52" t="s">
        <v>232</v>
      </c>
      <c r="B18" s="94">
        <v>1</v>
      </c>
      <c r="C18" s="94">
        <v>1000</v>
      </c>
      <c r="D18" s="94">
        <f t="shared" si="0"/>
        <v>1000</v>
      </c>
      <c r="F18" s="104"/>
      <c r="G18" s="112">
        <f t="shared" si="1"/>
        <v>0</v>
      </c>
      <c r="H18" s="103" t="str">
        <f t="shared" si="2"/>
        <v/>
      </c>
      <c r="I18" s="104" t="str">
        <f t="shared" si="3"/>
        <v/>
      </c>
      <c r="J18" s="45"/>
      <c r="K18" s="105"/>
      <c r="L18" s="105" t="str">
        <f t="shared" si="4"/>
        <v/>
      </c>
      <c r="M18" s="112" t="str">
        <f t="shared" si="5"/>
        <v/>
      </c>
      <c r="N18" s="103" t="str">
        <f t="shared" si="6"/>
        <v/>
      </c>
      <c r="O18" s="105"/>
    </row>
    <row r="19" spans="1:15" x14ac:dyDescent="0.35">
      <c r="A19" s="52" t="s">
        <v>233</v>
      </c>
      <c r="B19" s="94">
        <v>1</v>
      </c>
      <c r="C19" s="94">
        <v>1500</v>
      </c>
      <c r="D19" s="94">
        <f t="shared" si="0"/>
        <v>1500</v>
      </c>
      <c r="F19" s="104"/>
      <c r="G19" s="112">
        <f t="shared" si="1"/>
        <v>0</v>
      </c>
      <c r="H19" s="103" t="str">
        <f t="shared" si="2"/>
        <v/>
      </c>
      <c r="I19" s="104" t="str">
        <f t="shared" si="3"/>
        <v/>
      </c>
      <c r="J19" s="45"/>
      <c r="K19" s="105"/>
      <c r="L19" s="105" t="str">
        <f t="shared" si="4"/>
        <v/>
      </c>
      <c r="M19" s="112" t="str">
        <f t="shared" si="5"/>
        <v/>
      </c>
      <c r="N19" s="103" t="str">
        <f t="shared" si="6"/>
        <v/>
      </c>
      <c r="O19" s="105"/>
    </row>
    <row r="20" spans="1:15" x14ac:dyDescent="0.35">
      <c r="A20" s="52" t="s">
        <v>234</v>
      </c>
      <c r="B20" s="94">
        <v>1</v>
      </c>
      <c r="C20" s="94">
        <v>450</v>
      </c>
      <c r="D20" s="94">
        <f t="shared" si="0"/>
        <v>450</v>
      </c>
      <c r="F20" s="104"/>
      <c r="G20" s="112">
        <f t="shared" si="1"/>
        <v>0</v>
      </c>
      <c r="H20" s="103" t="str">
        <f t="shared" si="2"/>
        <v/>
      </c>
      <c r="I20" s="104" t="str">
        <f t="shared" si="3"/>
        <v/>
      </c>
      <c r="J20" s="45"/>
      <c r="K20" s="105"/>
      <c r="L20" s="105" t="str">
        <f t="shared" si="4"/>
        <v/>
      </c>
      <c r="M20" s="112" t="str">
        <f t="shared" si="5"/>
        <v/>
      </c>
      <c r="N20" s="103" t="str">
        <f t="shared" si="6"/>
        <v/>
      </c>
      <c r="O20" s="105"/>
    </row>
    <row r="21" spans="1:15" x14ac:dyDescent="0.35">
      <c r="A21" s="52" t="s">
        <v>157</v>
      </c>
      <c r="B21" s="94">
        <v>1</v>
      </c>
      <c r="C21" s="94">
        <v>200</v>
      </c>
      <c r="D21" s="94">
        <f t="shared" si="0"/>
        <v>200</v>
      </c>
      <c r="F21" s="104"/>
      <c r="G21" s="112">
        <f t="shared" si="1"/>
        <v>0</v>
      </c>
      <c r="H21" s="103" t="str">
        <f t="shared" si="2"/>
        <v/>
      </c>
      <c r="I21" s="104" t="str">
        <f t="shared" si="3"/>
        <v/>
      </c>
      <c r="J21" s="45"/>
      <c r="K21" s="105"/>
      <c r="L21" s="105" t="str">
        <f t="shared" si="4"/>
        <v/>
      </c>
      <c r="M21" s="112" t="str">
        <f t="shared" si="5"/>
        <v/>
      </c>
      <c r="N21" s="103" t="str">
        <f t="shared" si="6"/>
        <v/>
      </c>
      <c r="O21" s="105"/>
    </row>
    <row r="22" spans="1:15" x14ac:dyDescent="0.35">
      <c r="A22" s="52" t="s">
        <v>161</v>
      </c>
      <c r="B22" s="94">
        <v>2</v>
      </c>
      <c r="C22" s="94">
        <v>500</v>
      </c>
      <c r="D22" s="94">
        <f t="shared" si="0"/>
        <v>1000</v>
      </c>
      <c r="F22" s="104"/>
      <c r="G22" s="112">
        <f t="shared" si="1"/>
        <v>0</v>
      </c>
      <c r="H22" s="103" t="str">
        <f t="shared" si="2"/>
        <v/>
      </c>
      <c r="I22" s="104" t="str">
        <f t="shared" si="3"/>
        <v/>
      </c>
      <c r="J22" s="45"/>
      <c r="K22" s="105"/>
      <c r="L22" s="105" t="str">
        <f t="shared" si="4"/>
        <v/>
      </c>
      <c r="M22" s="112" t="str">
        <f t="shared" si="5"/>
        <v/>
      </c>
      <c r="N22" s="103" t="str">
        <f t="shared" si="6"/>
        <v/>
      </c>
      <c r="O22" s="105"/>
    </row>
    <row r="23" spans="1:15" x14ac:dyDescent="0.35">
      <c r="A23" s="286" t="s">
        <v>251</v>
      </c>
      <c r="B23" s="287"/>
      <c r="C23" s="287"/>
      <c r="D23" s="288"/>
      <c r="E23" s="57"/>
      <c r="F23" s="129"/>
      <c r="G23" s="130">
        <f>SUM(G7:G22)</f>
        <v>0</v>
      </c>
      <c r="H23" s="218"/>
      <c r="I23" s="128"/>
      <c r="J23" s="45"/>
      <c r="K23" s="129"/>
      <c r="L23" s="128"/>
      <c r="M23" s="130">
        <f>SUM(M7:M22)</f>
        <v>0</v>
      </c>
      <c r="N23" s="218"/>
      <c r="O23" s="128"/>
    </row>
    <row r="24" spans="1:15" x14ac:dyDescent="0.35">
      <c r="A24" s="298" t="s">
        <v>235</v>
      </c>
      <c r="B24" s="299"/>
      <c r="C24" s="299"/>
      <c r="D24" s="300"/>
      <c r="E24" s="124"/>
      <c r="F24" s="292" t="str">
        <f>A24</f>
        <v xml:space="preserve">טיפול בדרמה ובתנועה </v>
      </c>
      <c r="G24" s="293"/>
      <c r="H24" s="293"/>
      <c r="I24" s="294"/>
      <c r="J24" s="125"/>
      <c r="K24" s="292" t="str">
        <f>A24</f>
        <v xml:space="preserve">טיפול בדרמה ובתנועה </v>
      </c>
      <c r="L24" s="293"/>
      <c r="M24" s="293"/>
      <c r="N24" s="293"/>
      <c r="O24" s="294"/>
    </row>
    <row r="25" spans="1:15" ht="31" x14ac:dyDescent="0.35">
      <c r="A25" s="52" t="s">
        <v>230</v>
      </c>
      <c r="B25" s="94">
        <v>1</v>
      </c>
      <c r="C25" s="94">
        <v>5000</v>
      </c>
      <c r="D25" s="94">
        <f t="shared" si="0"/>
        <v>5000</v>
      </c>
      <c r="F25" s="104"/>
      <c r="G25" s="112">
        <f t="shared" si="1"/>
        <v>0</v>
      </c>
      <c r="H25" s="103" t="str">
        <f t="shared" si="2"/>
        <v/>
      </c>
      <c r="I25" s="104" t="str">
        <f t="shared" si="3"/>
        <v/>
      </c>
      <c r="J25" s="45"/>
      <c r="K25" s="105"/>
      <c r="L25" s="105" t="str">
        <f t="shared" si="4"/>
        <v/>
      </c>
      <c r="M25" s="112" t="str">
        <f t="shared" si="5"/>
        <v/>
      </c>
      <c r="N25" s="103" t="str">
        <f t="shared" si="6"/>
        <v/>
      </c>
      <c r="O25" s="105"/>
    </row>
    <row r="26" spans="1:15" x14ac:dyDescent="0.35">
      <c r="A26" s="52" t="s">
        <v>27</v>
      </c>
      <c r="B26" s="94">
        <v>1</v>
      </c>
      <c r="C26" s="94">
        <v>800</v>
      </c>
      <c r="D26" s="94">
        <f t="shared" si="0"/>
        <v>800</v>
      </c>
      <c r="F26" s="104"/>
      <c r="G26" s="112">
        <f t="shared" si="1"/>
        <v>0</v>
      </c>
      <c r="H26" s="103" t="str">
        <f t="shared" si="2"/>
        <v/>
      </c>
      <c r="I26" s="104" t="str">
        <f t="shared" si="3"/>
        <v/>
      </c>
      <c r="J26" s="45"/>
      <c r="K26" s="105"/>
      <c r="L26" s="105" t="str">
        <f t="shared" si="4"/>
        <v/>
      </c>
      <c r="M26" s="112" t="str">
        <f t="shared" si="5"/>
        <v/>
      </c>
      <c r="N26" s="103" t="str">
        <f t="shared" si="6"/>
        <v/>
      </c>
      <c r="O26" s="105"/>
    </row>
    <row r="27" spans="1:15" x14ac:dyDescent="0.35">
      <c r="A27" s="52" t="s">
        <v>28</v>
      </c>
      <c r="B27" s="94">
        <v>1</v>
      </c>
      <c r="C27" s="94">
        <v>700</v>
      </c>
      <c r="D27" s="94">
        <f t="shared" si="0"/>
        <v>700</v>
      </c>
      <c r="F27" s="104"/>
      <c r="G27" s="112">
        <f t="shared" si="1"/>
        <v>0</v>
      </c>
      <c r="H27" s="103" t="str">
        <f t="shared" si="2"/>
        <v/>
      </c>
      <c r="I27" s="104" t="str">
        <f t="shared" si="3"/>
        <v/>
      </c>
      <c r="J27" s="45"/>
      <c r="K27" s="105"/>
      <c r="L27" s="105" t="str">
        <f t="shared" si="4"/>
        <v/>
      </c>
      <c r="M27" s="112" t="str">
        <f t="shared" si="5"/>
        <v/>
      </c>
      <c r="N27" s="103" t="str">
        <f t="shared" si="6"/>
        <v/>
      </c>
      <c r="O27" s="105"/>
    </row>
    <row r="28" spans="1:15" x14ac:dyDescent="0.35">
      <c r="A28" s="52" t="s">
        <v>29</v>
      </c>
      <c r="B28" s="94">
        <v>1</v>
      </c>
      <c r="C28" s="94">
        <v>850</v>
      </c>
      <c r="D28" s="94">
        <f t="shared" si="0"/>
        <v>850</v>
      </c>
      <c r="F28" s="104"/>
      <c r="G28" s="112">
        <f t="shared" si="1"/>
        <v>0</v>
      </c>
      <c r="H28" s="103" t="str">
        <f t="shared" si="2"/>
        <v/>
      </c>
      <c r="I28" s="104" t="str">
        <f t="shared" si="3"/>
        <v/>
      </c>
      <c r="J28" s="45"/>
      <c r="K28" s="105"/>
      <c r="L28" s="105" t="str">
        <f t="shared" si="4"/>
        <v/>
      </c>
      <c r="M28" s="112" t="str">
        <f t="shared" si="5"/>
        <v/>
      </c>
      <c r="N28" s="103" t="str">
        <f t="shared" si="6"/>
        <v/>
      </c>
      <c r="O28" s="105"/>
    </row>
    <row r="29" spans="1:15" x14ac:dyDescent="0.35">
      <c r="A29" s="52" t="s">
        <v>1</v>
      </c>
      <c r="B29" s="94">
        <v>1</v>
      </c>
      <c r="C29" s="94">
        <v>850</v>
      </c>
      <c r="D29" s="94">
        <f t="shared" si="0"/>
        <v>850</v>
      </c>
      <c r="F29" s="104"/>
      <c r="G29" s="112">
        <f t="shared" si="1"/>
        <v>0</v>
      </c>
      <c r="H29" s="103" t="str">
        <f t="shared" si="2"/>
        <v/>
      </c>
      <c r="I29" s="104" t="str">
        <f t="shared" si="3"/>
        <v/>
      </c>
      <c r="J29" s="45"/>
      <c r="K29" s="105"/>
      <c r="L29" s="105" t="str">
        <f t="shared" si="4"/>
        <v/>
      </c>
      <c r="M29" s="112" t="str">
        <f t="shared" si="5"/>
        <v/>
      </c>
      <c r="N29" s="103" t="str">
        <f t="shared" si="6"/>
        <v/>
      </c>
      <c r="O29" s="105"/>
    </row>
    <row r="30" spans="1:15" x14ac:dyDescent="0.35">
      <c r="A30" s="52" t="s">
        <v>30</v>
      </c>
      <c r="B30" s="94">
        <v>3</v>
      </c>
      <c r="C30" s="94">
        <v>150</v>
      </c>
      <c r="D30" s="94">
        <f t="shared" si="0"/>
        <v>450</v>
      </c>
      <c r="F30" s="104"/>
      <c r="G30" s="112">
        <f t="shared" si="1"/>
        <v>0</v>
      </c>
      <c r="H30" s="103" t="str">
        <f t="shared" si="2"/>
        <v/>
      </c>
      <c r="I30" s="104" t="str">
        <f t="shared" si="3"/>
        <v/>
      </c>
      <c r="J30" s="45"/>
      <c r="K30" s="105"/>
      <c r="L30" s="105" t="str">
        <f t="shared" si="4"/>
        <v/>
      </c>
      <c r="M30" s="112" t="str">
        <f t="shared" si="5"/>
        <v/>
      </c>
      <c r="N30" s="103" t="str">
        <f t="shared" si="6"/>
        <v/>
      </c>
      <c r="O30" s="105"/>
    </row>
    <row r="31" spans="1:15" x14ac:dyDescent="0.35">
      <c r="A31" s="52" t="s">
        <v>139</v>
      </c>
      <c r="B31" s="94">
        <v>1</v>
      </c>
      <c r="C31" s="94">
        <v>1000</v>
      </c>
      <c r="D31" s="94">
        <f t="shared" si="0"/>
        <v>1000</v>
      </c>
      <c r="F31" s="104"/>
      <c r="G31" s="112">
        <f t="shared" si="1"/>
        <v>0</v>
      </c>
      <c r="H31" s="103" t="str">
        <f t="shared" si="2"/>
        <v/>
      </c>
      <c r="I31" s="104" t="str">
        <f t="shared" si="3"/>
        <v/>
      </c>
      <c r="J31" s="45"/>
      <c r="K31" s="105"/>
      <c r="L31" s="105" t="str">
        <f t="shared" si="4"/>
        <v/>
      </c>
      <c r="M31" s="112" t="str">
        <f t="shared" si="5"/>
        <v/>
      </c>
      <c r="N31" s="103" t="str">
        <f t="shared" si="6"/>
        <v/>
      </c>
      <c r="O31" s="105"/>
    </row>
    <row r="32" spans="1:15" x14ac:dyDescent="0.35">
      <c r="A32" s="52" t="s">
        <v>119</v>
      </c>
      <c r="B32" s="94">
        <v>1</v>
      </c>
      <c r="C32" s="94">
        <v>400</v>
      </c>
      <c r="D32" s="94">
        <f t="shared" si="0"/>
        <v>400</v>
      </c>
      <c r="F32" s="104"/>
      <c r="G32" s="112">
        <f t="shared" si="1"/>
        <v>0</v>
      </c>
      <c r="H32" s="103" t="str">
        <f t="shared" si="2"/>
        <v/>
      </c>
      <c r="I32" s="104" t="str">
        <f t="shared" si="3"/>
        <v/>
      </c>
      <c r="J32" s="45"/>
      <c r="K32" s="105"/>
      <c r="L32" s="105" t="str">
        <f t="shared" si="4"/>
        <v/>
      </c>
      <c r="M32" s="112" t="str">
        <f t="shared" si="5"/>
        <v/>
      </c>
      <c r="N32" s="103" t="str">
        <f t="shared" si="6"/>
        <v/>
      </c>
      <c r="O32" s="105"/>
    </row>
    <row r="33" spans="1:15" x14ac:dyDescent="0.35">
      <c r="A33" s="52" t="s">
        <v>236</v>
      </c>
      <c r="B33" s="94">
        <v>1</v>
      </c>
      <c r="C33" s="94">
        <v>600</v>
      </c>
      <c r="D33" s="94">
        <f t="shared" si="0"/>
        <v>600</v>
      </c>
      <c r="F33" s="104"/>
      <c r="G33" s="112">
        <f t="shared" si="1"/>
        <v>0</v>
      </c>
      <c r="H33" s="103" t="str">
        <f t="shared" si="2"/>
        <v/>
      </c>
      <c r="I33" s="104" t="str">
        <f t="shared" si="3"/>
        <v/>
      </c>
      <c r="J33" s="45"/>
      <c r="K33" s="105"/>
      <c r="L33" s="105" t="str">
        <f t="shared" si="4"/>
        <v/>
      </c>
      <c r="M33" s="112" t="str">
        <f t="shared" si="5"/>
        <v/>
      </c>
      <c r="N33" s="103" t="str">
        <f t="shared" si="6"/>
        <v/>
      </c>
      <c r="O33" s="105"/>
    </row>
    <row r="34" spans="1:15" x14ac:dyDescent="0.35">
      <c r="A34" s="52" t="s">
        <v>159</v>
      </c>
      <c r="B34" s="94">
        <v>1</v>
      </c>
      <c r="C34" s="94">
        <v>1000</v>
      </c>
      <c r="D34" s="94">
        <f t="shared" si="0"/>
        <v>1000</v>
      </c>
      <c r="F34" s="104"/>
      <c r="G34" s="112">
        <f t="shared" ref="G34:G75" si="7">F34*C34</f>
        <v>0</v>
      </c>
      <c r="H34" s="103" t="str">
        <f t="shared" ref="H34:H75" si="8">IF(G34=0,"",IF(OR(G34-$D34&gt;0,G34-$D34&lt;0), (G34-$D34)/$D34, ""))</f>
        <v/>
      </c>
      <c r="I34" s="104" t="str">
        <f t="shared" ref="I34:I75" si="9">IF(F34&gt;B34,"נא להסביר חריגה כאן","")</f>
        <v/>
      </c>
      <c r="J34" s="45"/>
      <c r="K34" s="105"/>
      <c r="L34" s="105" t="str">
        <f t="shared" ref="L34:L75" si="10">IF(ISBLANK(K34), "", IF(K34="מאשר", F34, "למלא כמות"))</f>
        <v/>
      </c>
      <c r="M34" s="112" t="str">
        <f t="shared" ref="M34:M75" si="11">IFERROR(L34*C34,"")</f>
        <v/>
      </c>
      <c r="N34" s="103" t="str">
        <f t="shared" ref="N34:N75" si="12">IFERROR(IF(M34=0,"",IF(OR(M34-$D34&gt;0,M34-$D34&lt;0), (M34-$D34)/$D34, "")),"")</f>
        <v/>
      </c>
      <c r="O34" s="105"/>
    </row>
    <row r="35" spans="1:15" ht="19.5" customHeight="1" x14ac:dyDescent="0.35">
      <c r="A35" s="52" t="s">
        <v>160</v>
      </c>
      <c r="B35" s="94">
        <v>1</v>
      </c>
      <c r="C35" s="94">
        <v>1000</v>
      </c>
      <c r="D35" s="94">
        <f t="shared" si="0"/>
        <v>1000</v>
      </c>
      <c r="F35" s="104"/>
      <c r="G35" s="112">
        <f t="shared" si="7"/>
        <v>0</v>
      </c>
      <c r="H35" s="103" t="str">
        <f t="shared" si="8"/>
        <v/>
      </c>
      <c r="I35" s="104" t="str">
        <f t="shared" si="9"/>
        <v/>
      </c>
      <c r="J35" s="45"/>
      <c r="K35" s="105"/>
      <c r="L35" s="105" t="str">
        <f t="shared" si="10"/>
        <v/>
      </c>
      <c r="M35" s="112" t="str">
        <f t="shared" si="11"/>
        <v/>
      </c>
      <c r="N35" s="103" t="str">
        <f t="shared" si="12"/>
        <v/>
      </c>
      <c r="O35" s="105"/>
    </row>
    <row r="36" spans="1:15" ht="31" x14ac:dyDescent="0.35">
      <c r="A36" s="52" t="s">
        <v>150</v>
      </c>
      <c r="B36" s="94">
        <v>1</v>
      </c>
      <c r="C36" s="94">
        <v>3000</v>
      </c>
      <c r="D36" s="94">
        <f t="shared" si="0"/>
        <v>3000</v>
      </c>
      <c r="F36" s="104"/>
      <c r="G36" s="112">
        <f t="shared" si="7"/>
        <v>0</v>
      </c>
      <c r="H36" s="103" t="str">
        <f t="shared" si="8"/>
        <v/>
      </c>
      <c r="I36" s="104" t="str">
        <f t="shared" si="9"/>
        <v/>
      </c>
      <c r="J36" s="45"/>
      <c r="K36" s="105"/>
      <c r="L36" s="105" t="str">
        <f t="shared" si="10"/>
        <v/>
      </c>
      <c r="M36" s="112" t="str">
        <f t="shared" si="11"/>
        <v/>
      </c>
      <c r="N36" s="103" t="str">
        <f t="shared" si="12"/>
        <v/>
      </c>
      <c r="O36" s="105"/>
    </row>
    <row r="37" spans="1:15" x14ac:dyDescent="0.35">
      <c r="A37" s="52" t="s">
        <v>237</v>
      </c>
      <c r="B37" s="94">
        <v>1</v>
      </c>
      <c r="C37" s="94">
        <v>1500</v>
      </c>
      <c r="D37" s="94">
        <f t="shared" si="0"/>
        <v>1500</v>
      </c>
      <c r="F37" s="104"/>
      <c r="G37" s="112">
        <f t="shared" si="7"/>
        <v>0</v>
      </c>
      <c r="H37" s="103" t="str">
        <f t="shared" si="8"/>
        <v/>
      </c>
      <c r="I37" s="104" t="str">
        <f t="shared" si="9"/>
        <v/>
      </c>
      <c r="J37" s="45"/>
      <c r="K37" s="105"/>
      <c r="L37" s="105" t="str">
        <f t="shared" si="10"/>
        <v/>
      </c>
      <c r="M37" s="112" t="str">
        <f t="shared" si="11"/>
        <v/>
      </c>
      <c r="N37" s="103" t="str">
        <f t="shared" si="12"/>
        <v/>
      </c>
      <c r="O37" s="105"/>
    </row>
    <row r="38" spans="1:15" x14ac:dyDescent="0.35">
      <c r="A38" s="52" t="s">
        <v>161</v>
      </c>
      <c r="B38" s="94">
        <v>2</v>
      </c>
      <c r="C38" s="94">
        <v>500</v>
      </c>
      <c r="D38" s="94">
        <f t="shared" si="0"/>
        <v>1000</v>
      </c>
      <c r="F38" s="104"/>
      <c r="G38" s="112">
        <f t="shared" si="7"/>
        <v>0</v>
      </c>
      <c r="H38" s="103" t="str">
        <f t="shared" si="8"/>
        <v/>
      </c>
      <c r="I38" s="104" t="str">
        <f t="shared" si="9"/>
        <v/>
      </c>
      <c r="J38" s="45"/>
      <c r="K38" s="105"/>
      <c r="L38" s="105" t="str">
        <f t="shared" si="10"/>
        <v/>
      </c>
      <c r="M38" s="112" t="str">
        <f t="shared" si="11"/>
        <v/>
      </c>
      <c r="N38" s="103" t="str">
        <f t="shared" si="12"/>
        <v/>
      </c>
      <c r="O38" s="105"/>
    </row>
    <row r="39" spans="1:15" ht="31" x14ac:dyDescent="0.35">
      <c r="A39" s="52" t="s">
        <v>238</v>
      </c>
      <c r="B39" s="94">
        <v>1</v>
      </c>
      <c r="C39" s="94">
        <v>4000</v>
      </c>
      <c r="D39" s="94">
        <f t="shared" si="0"/>
        <v>4000</v>
      </c>
      <c r="F39" s="104"/>
      <c r="G39" s="112">
        <f t="shared" si="7"/>
        <v>0</v>
      </c>
      <c r="H39" s="103" t="str">
        <f t="shared" si="8"/>
        <v/>
      </c>
      <c r="I39" s="104" t="str">
        <f t="shared" si="9"/>
        <v/>
      </c>
      <c r="J39" s="45"/>
      <c r="K39" s="105"/>
      <c r="L39" s="105" t="str">
        <f t="shared" si="10"/>
        <v/>
      </c>
      <c r="M39" s="112" t="str">
        <f t="shared" si="11"/>
        <v/>
      </c>
      <c r="N39" s="103" t="str">
        <f t="shared" si="12"/>
        <v/>
      </c>
      <c r="O39" s="105"/>
    </row>
    <row r="40" spans="1:15" x14ac:dyDescent="0.35">
      <c r="A40" s="52" t="s">
        <v>239</v>
      </c>
      <c r="B40" s="94">
        <v>1</v>
      </c>
      <c r="C40" s="94">
        <v>600</v>
      </c>
      <c r="D40" s="94">
        <f t="shared" si="0"/>
        <v>600</v>
      </c>
      <c r="F40" s="104"/>
      <c r="G40" s="112">
        <f t="shared" si="7"/>
        <v>0</v>
      </c>
      <c r="H40" s="103" t="str">
        <f t="shared" si="8"/>
        <v/>
      </c>
      <c r="I40" s="104" t="str">
        <f t="shared" si="9"/>
        <v/>
      </c>
      <c r="J40" s="45"/>
      <c r="K40" s="105"/>
      <c r="L40" s="105" t="str">
        <f t="shared" si="10"/>
        <v/>
      </c>
      <c r="M40" s="112" t="str">
        <f t="shared" si="11"/>
        <v/>
      </c>
      <c r="N40" s="103" t="str">
        <f t="shared" si="12"/>
        <v/>
      </c>
      <c r="O40" s="105"/>
    </row>
    <row r="41" spans="1:15" x14ac:dyDescent="0.35">
      <c r="A41" s="295" t="s">
        <v>280</v>
      </c>
      <c r="B41" s="296"/>
      <c r="C41" s="296"/>
      <c r="D41" s="297"/>
      <c r="E41" s="57"/>
      <c r="F41" s="129"/>
      <c r="G41" s="130">
        <f>SUM(G25:G40)</f>
        <v>0</v>
      </c>
      <c r="H41" s="218"/>
      <c r="I41" s="128"/>
      <c r="J41" s="45"/>
      <c r="K41" s="129"/>
      <c r="L41" s="128"/>
      <c r="M41" s="130">
        <f>SUM(M25:M40)</f>
        <v>0</v>
      </c>
      <c r="N41" s="218"/>
      <c r="O41" s="128"/>
    </row>
    <row r="42" spans="1:15" x14ac:dyDescent="0.35">
      <c r="A42" s="298" t="s">
        <v>240</v>
      </c>
      <c r="B42" s="299"/>
      <c r="C42" s="299"/>
      <c r="D42" s="300"/>
      <c r="E42" s="124"/>
      <c r="F42" s="292" t="str">
        <f>A42</f>
        <v>טיפול במוזיקה</v>
      </c>
      <c r="G42" s="293"/>
      <c r="H42" s="293"/>
      <c r="I42" s="294"/>
      <c r="J42" s="125"/>
      <c r="K42" s="301" t="str">
        <f>A42</f>
        <v>טיפול במוזיקה</v>
      </c>
      <c r="L42" s="302"/>
      <c r="M42" s="302"/>
      <c r="N42" s="302"/>
      <c r="O42" s="303"/>
    </row>
    <row r="43" spans="1:15" ht="31" x14ac:dyDescent="0.35">
      <c r="A43" s="52" t="s">
        <v>230</v>
      </c>
      <c r="B43" s="94">
        <v>1</v>
      </c>
      <c r="C43" s="94">
        <v>5000</v>
      </c>
      <c r="D43" s="94">
        <f t="shared" si="0"/>
        <v>5000</v>
      </c>
      <c r="F43" s="104"/>
      <c r="G43" s="112">
        <f t="shared" si="7"/>
        <v>0</v>
      </c>
      <c r="H43" s="103" t="str">
        <f t="shared" si="8"/>
        <v/>
      </c>
      <c r="I43" s="104" t="str">
        <f t="shared" si="9"/>
        <v/>
      </c>
      <c r="J43" s="45"/>
      <c r="K43" s="105"/>
      <c r="L43" s="105" t="str">
        <f t="shared" si="10"/>
        <v/>
      </c>
      <c r="M43" s="112" t="str">
        <f t="shared" si="11"/>
        <v/>
      </c>
      <c r="N43" s="103" t="str">
        <f t="shared" si="12"/>
        <v/>
      </c>
      <c r="O43" s="105"/>
    </row>
    <row r="44" spans="1:15" x14ac:dyDescent="0.35">
      <c r="A44" s="52" t="s">
        <v>38</v>
      </c>
      <c r="B44" s="94">
        <v>1</v>
      </c>
      <c r="C44" s="94">
        <v>500</v>
      </c>
      <c r="D44" s="94">
        <f t="shared" si="0"/>
        <v>500</v>
      </c>
      <c r="F44" s="104"/>
      <c r="G44" s="112">
        <f t="shared" si="7"/>
        <v>0</v>
      </c>
      <c r="H44" s="103" t="str">
        <f t="shared" si="8"/>
        <v/>
      </c>
      <c r="I44" s="104" t="str">
        <f t="shared" si="9"/>
        <v/>
      </c>
      <c r="J44" s="45"/>
      <c r="K44" s="105"/>
      <c r="L44" s="105" t="str">
        <f t="shared" si="10"/>
        <v/>
      </c>
      <c r="M44" s="112" t="str">
        <f t="shared" si="11"/>
        <v/>
      </c>
      <c r="N44" s="103" t="str">
        <f t="shared" si="12"/>
        <v/>
      </c>
      <c r="O44" s="105"/>
    </row>
    <row r="45" spans="1:15" x14ac:dyDescent="0.35">
      <c r="A45" s="52" t="s">
        <v>27</v>
      </c>
      <c r="B45" s="94">
        <v>1</v>
      </c>
      <c r="C45" s="94">
        <v>800</v>
      </c>
      <c r="D45" s="94">
        <f t="shared" si="0"/>
        <v>800</v>
      </c>
      <c r="F45" s="104"/>
      <c r="G45" s="112">
        <f t="shared" si="7"/>
        <v>0</v>
      </c>
      <c r="H45" s="103" t="str">
        <f t="shared" si="8"/>
        <v/>
      </c>
      <c r="I45" s="104" t="str">
        <f t="shared" si="9"/>
        <v/>
      </c>
      <c r="J45" s="45"/>
      <c r="K45" s="105"/>
      <c r="L45" s="105" t="str">
        <f t="shared" si="10"/>
        <v/>
      </c>
      <c r="M45" s="112" t="str">
        <f t="shared" si="11"/>
        <v/>
      </c>
      <c r="N45" s="103" t="str">
        <f t="shared" si="12"/>
        <v/>
      </c>
      <c r="O45" s="105"/>
    </row>
    <row r="46" spans="1:15" x14ac:dyDescent="0.35">
      <c r="A46" s="52" t="s">
        <v>28</v>
      </c>
      <c r="B46" s="94">
        <v>1</v>
      </c>
      <c r="C46" s="94">
        <v>700</v>
      </c>
      <c r="D46" s="94">
        <f t="shared" si="0"/>
        <v>700</v>
      </c>
      <c r="F46" s="104"/>
      <c r="G46" s="112">
        <f t="shared" si="7"/>
        <v>0</v>
      </c>
      <c r="H46" s="103" t="str">
        <f t="shared" si="8"/>
        <v/>
      </c>
      <c r="I46" s="104" t="str">
        <f t="shared" si="9"/>
        <v/>
      </c>
      <c r="J46" s="45"/>
      <c r="K46" s="105"/>
      <c r="L46" s="105" t="str">
        <f t="shared" si="10"/>
        <v/>
      </c>
      <c r="M46" s="112" t="str">
        <f t="shared" si="11"/>
        <v/>
      </c>
      <c r="N46" s="103" t="str">
        <f t="shared" si="12"/>
        <v/>
      </c>
      <c r="O46" s="105"/>
    </row>
    <row r="47" spans="1:15" x14ac:dyDescent="0.35">
      <c r="A47" s="52" t="s">
        <v>29</v>
      </c>
      <c r="B47" s="94">
        <v>1</v>
      </c>
      <c r="C47" s="94">
        <v>850</v>
      </c>
      <c r="D47" s="94">
        <f t="shared" si="0"/>
        <v>850</v>
      </c>
      <c r="F47" s="104"/>
      <c r="G47" s="112">
        <f t="shared" si="7"/>
        <v>0</v>
      </c>
      <c r="H47" s="103" t="str">
        <f t="shared" si="8"/>
        <v/>
      </c>
      <c r="I47" s="104" t="str">
        <f t="shared" si="9"/>
        <v/>
      </c>
      <c r="J47" s="45"/>
      <c r="K47" s="105"/>
      <c r="L47" s="105" t="str">
        <f t="shared" si="10"/>
        <v/>
      </c>
      <c r="M47" s="112" t="str">
        <f t="shared" si="11"/>
        <v/>
      </c>
      <c r="N47" s="103" t="str">
        <f t="shared" si="12"/>
        <v/>
      </c>
      <c r="O47" s="105"/>
    </row>
    <row r="48" spans="1:15" x14ac:dyDescent="0.35">
      <c r="A48" s="52" t="s">
        <v>1</v>
      </c>
      <c r="B48" s="94">
        <v>1</v>
      </c>
      <c r="C48" s="94">
        <v>850</v>
      </c>
      <c r="D48" s="94">
        <f t="shared" si="0"/>
        <v>850</v>
      </c>
      <c r="F48" s="104"/>
      <c r="G48" s="112">
        <f t="shared" si="7"/>
        <v>0</v>
      </c>
      <c r="H48" s="103" t="str">
        <f t="shared" si="8"/>
        <v/>
      </c>
      <c r="I48" s="104" t="str">
        <f t="shared" si="9"/>
        <v/>
      </c>
      <c r="J48" s="45"/>
      <c r="K48" s="105"/>
      <c r="L48" s="105" t="str">
        <f t="shared" si="10"/>
        <v/>
      </c>
      <c r="M48" s="112" t="str">
        <f t="shared" si="11"/>
        <v/>
      </c>
      <c r="N48" s="103" t="str">
        <f t="shared" si="12"/>
        <v/>
      </c>
      <c r="O48" s="105"/>
    </row>
    <row r="49" spans="1:15" x14ac:dyDescent="0.35">
      <c r="A49" s="52" t="s">
        <v>30</v>
      </c>
      <c r="B49" s="94">
        <v>3</v>
      </c>
      <c r="C49" s="94">
        <v>150</v>
      </c>
      <c r="D49" s="94">
        <f t="shared" si="0"/>
        <v>450</v>
      </c>
      <c r="F49" s="104"/>
      <c r="G49" s="112">
        <f t="shared" si="7"/>
        <v>0</v>
      </c>
      <c r="H49" s="103" t="str">
        <f t="shared" si="8"/>
        <v/>
      </c>
      <c r="I49" s="104" t="str">
        <f t="shared" si="9"/>
        <v/>
      </c>
      <c r="J49" s="45"/>
      <c r="K49" s="105"/>
      <c r="L49" s="105" t="str">
        <f t="shared" si="10"/>
        <v/>
      </c>
      <c r="M49" s="112" t="str">
        <f t="shared" si="11"/>
        <v/>
      </c>
      <c r="N49" s="103" t="str">
        <f t="shared" si="12"/>
        <v/>
      </c>
      <c r="O49" s="105"/>
    </row>
    <row r="50" spans="1:15" x14ac:dyDescent="0.35">
      <c r="A50" s="52" t="s">
        <v>139</v>
      </c>
      <c r="B50" s="94">
        <v>1</v>
      </c>
      <c r="C50" s="94">
        <v>1000</v>
      </c>
      <c r="D50" s="94">
        <f t="shared" si="0"/>
        <v>1000</v>
      </c>
      <c r="F50" s="104"/>
      <c r="G50" s="112">
        <f t="shared" si="7"/>
        <v>0</v>
      </c>
      <c r="H50" s="103" t="str">
        <f t="shared" si="8"/>
        <v/>
      </c>
      <c r="I50" s="104" t="str">
        <f t="shared" si="9"/>
        <v/>
      </c>
      <c r="J50" s="45"/>
      <c r="K50" s="105"/>
      <c r="L50" s="105" t="str">
        <f t="shared" si="10"/>
        <v/>
      </c>
      <c r="M50" s="112" t="str">
        <f t="shared" si="11"/>
        <v/>
      </c>
      <c r="N50" s="103" t="str">
        <f t="shared" si="12"/>
        <v/>
      </c>
      <c r="O50" s="105"/>
    </row>
    <row r="51" spans="1:15" x14ac:dyDescent="0.35">
      <c r="A51" s="52" t="s">
        <v>119</v>
      </c>
      <c r="B51" s="94">
        <v>1</v>
      </c>
      <c r="C51" s="94">
        <v>400</v>
      </c>
      <c r="D51" s="94">
        <f t="shared" si="0"/>
        <v>400</v>
      </c>
      <c r="F51" s="104"/>
      <c r="G51" s="112">
        <f t="shared" si="7"/>
        <v>0</v>
      </c>
      <c r="H51" s="103" t="str">
        <f t="shared" si="8"/>
        <v/>
      </c>
      <c r="I51" s="104" t="str">
        <f t="shared" si="9"/>
        <v/>
      </c>
      <c r="J51" s="45"/>
      <c r="K51" s="105"/>
      <c r="L51" s="105" t="str">
        <f t="shared" si="10"/>
        <v/>
      </c>
      <c r="M51" s="112" t="str">
        <f t="shared" si="11"/>
        <v/>
      </c>
      <c r="N51" s="103" t="str">
        <f t="shared" si="12"/>
        <v/>
      </c>
      <c r="O51" s="105"/>
    </row>
    <row r="52" spans="1:15" x14ac:dyDescent="0.35">
      <c r="A52" s="52" t="s">
        <v>241</v>
      </c>
      <c r="B52" s="94">
        <v>2</v>
      </c>
      <c r="C52" s="94">
        <v>370</v>
      </c>
      <c r="D52" s="94">
        <f t="shared" si="0"/>
        <v>740</v>
      </c>
      <c r="F52" s="104"/>
      <c r="G52" s="112">
        <f t="shared" si="7"/>
        <v>0</v>
      </c>
      <c r="H52" s="103" t="str">
        <f t="shared" si="8"/>
        <v/>
      </c>
      <c r="I52" s="104" t="str">
        <f t="shared" si="9"/>
        <v/>
      </c>
      <c r="J52" s="45"/>
      <c r="K52" s="105"/>
      <c r="L52" s="105" t="str">
        <f t="shared" si="10"/>
        <v/>
      </c>
      <c r="M52" s="112" t="str">
        <f t="shared" si="11"/>
        <v/>
      </c>
      <c r="N52" s="103" t="str">
        <f t="shared" si="12"/>
        <v/>
      </c>
      <c r="O52" s="105"/>
    </row>
    <row r="53" spans="1:15" x14ac:dyDescent="0.35">
      <c r="A53" s="52" t="s">
        <v>163</v>
      </c>
      <c r="B53" s="94">
        <v>1</v>
      </c>
      <c r="C53" s="94">
        <v>1500</v>
      </c>
      <c r="D53" s="94">
        <f t="shared" si="0"/>
        <v>1500</v>
      </c>
      <c r="F53" s="104"/>
      <c r="G53" s="112">
        <f t="shared" si="7"/>
        <v>0</v>
      </c>
      <c r="H53" s="103" t="str">
        <f t="shared" si="8"/>
        <v/>
      </c>
      <c r="I53" s="104" t="str">
        <f t="shared" si="9"/>
        <v/>
      </c>
      <c r="J53" s="45"/>
      <c r="K53" s="105"/>
      <c r="L53" s="105" t="str">
        <f t="shared" si="10"/>
        <v/>
      </c>
      <c r="M53" s="112" t="str">
        <f t="shared" si="11"/>
        <v/>
      </c>
      <c r="N53" s="103" t="str">
        <f t="shared" si="12"/>
        <v/>
      </c>
      <c r="O53" s="105"/>
    </row>
    <row r="54" spans="1:15" x14ac:dyDescent="0.35">
      <c r="A54" s="52" t="s">
        <v>242</v>
      </c>
      <c r="B54" s="94">
        <v>2</v>
      </c>
      <c r="C54" s="94">
        <v>700</v>
      </c>
      <c r="D54" s="94">
        <f t="shared" si="0"/>
        <v>1400</v>
      </c>
      <c r="F54" s="104"/>
      <c r="G54" s="112">
        <f t="shared" si="7"/>
        <v>0</v>
      </c>
      <c r="H54" s="103" t="str">
        <f t="shared" si="8"/>
        <v/>
      </c>
      <c r="I54" s="104" t="str">
        <f t="shared" si="9"/>
        <v/>
      </c>
      <c r="J54" s="45"/>
      <c r="K54" s="105"/>
      <c r="L54" s="105" t="str">
        <f t="shared" si="10"/>
        <v/>
      </c>
      <c r="M54" s="112" t="str">
        <f t="shared" si="11"/>
        <v/>
      </c>
      <c r="N54" s="103" t="str">
        <f t="shared" si="12"/>
        <v/>
      </c>
      <c r="O54" s="105"/>
    </row>
    <row r="55" spans="1:15" x14ac:dyDescent="0.35">
      <c r="A55" s="52" t="s">
        <v>243</v>
      </c>
      <c r="B55" s="94">
        <v>1</v>
      </c>
      <c r="C55" s="94">
        <v>2500</v>
      </c>
      <c r="D55" s="94">
        <f t="shared" si="0"/>
        <v>2500</v>
      </c>
      <c r="F55" s="104"/>
      <c r="G55" s="112">
        <f t="shared" si="7"/>
        <v>0</v>
      </c>
      <c r="H55" s="103" t="str">
        <f t="shared" si="8"/>
        <v/>
      </c>
      <c r="I55" s="104" t="str">
        <f t="shared" si="9"/>
        <v/>
      </c>
      <c r="J55" s="45"/>
      <c r="K55" s="105"/>
      <c r="L55" s="105" t="str">
        <f t="shared" si="10"/>
        <v/>
      </c>
      <c r="M55" s="112" t="str">
        <f t="shared" si="11"/>
        <v/>
      </c>
      <c r="N55" s="103" t="str">
        <f t="shared" si="12"/>
        <v/>
      </c>
      <c r="O55" s="105"/>
    </row>
    <row r="56" spans="1:15" ht="31" x14ac:dyDescent="0.35">
      <c r="A56" s="52" t="s">
        <v>244</v>
      </c>
      <c r="B56" s="94">
        <v>1</v>
      </c>
      <c r="C56" s="94">
        <v>3000</v>
      </c>
      <c r="D56" s="94">
        <f t="shared" si="0"/>
        <v>3000</v>
      </c>
      <c r="F56" s="104"/>
      <c r="G56" s="112">
        <f t="shared" si="7"/>
        <v>0</v>
      </c>
      <c r="H56" s="103" t="str">
        <f t="shared" si="8"/>
        <v/>
      </c>
      <c r="I56" s="104" t="str">
        <f t="shared" si="9"/>
        <v/>
      </c>
      <c r="J56" s="45"/>
      <c r="K56" s="105"/>
      <c r="L56" s="105" t="str">
        <f t="shared" si="10"/>
        <v/>
      </c>
      <c r="M56" s="112" t="str">
        <f t="shared" si="11"/>
        <v/>
      </c>
      <c r="N56" s="103" t="str">
        <f t="shared" si="12"/>
        <v/>
      </c>
      <c r="O56" s="105"/>
    </row>
    <row r="57" spans="1:15" ht="46.5" x14ac:dyDescent="0.35">
      <c r="A57" s="52" t="s">
        <v>245</v>
      </c>
      <c r="B57" s="94">
        <v>1</v>
      </c>
      <c r="C57" s="94">
        <v>3500</v>
      </c>
      <c r="D57" s="94">
        <f t="shared" si="0"/>
        <v>3500</v>
      </c>
      <c r="F57" s="104"/>
      <c r="G57" s="112">
        <f t="shared" si="7"/>
        <v>0</v>
      </c>
      <c r="H57" s="103" t="str">
        <f t="shared" si="8"/>
        <v/>
      </c>
      <c r="I57" s="104" t="str">
        <f t="shared" si="9"/>
        <v/>
      </c>
      <c r="J57" s="45"/>
      <c r="K57" s="105"/>
      <c r="L57" s="105" t="str">
        <f t="shared" si="10"/>
        <v/>
      </c>
      <c r="M57" s="112" t="str">
        <f t="shared" si="11"/>
        <v/>
      </c>
      <c r="N57" s="103" t="str">
        <f t="shared" si="12"/>
        <v/>
      </c>
      <c r="O57" s="105"/>
    </row>
    <row r="58" spans="1:15" x14ac:dyDescent="0.35">
      <c r="A58" s="52" t="s">
        <v>246</v>
      </c>
      <c r="B58" s="94">
        <v>1</v>
      </c>
      <c r="C58" s="94">
        <v>1500</v>
      </c>
      <c r="D58" s="94">
        <f t="shared" si="0"/>
        <v>1500</v>
      </c>
      <c r="F58" s="104"/>
      <c r="G58" s="112">
        <f t="shared" si="7"/>
        <v>0</v>
      </c>
      <c r="H58" s="103" t="str">
        <f t="shared" si="8"/>
        <v/>
      </c>
      <c r="I58" s="104" t="str">
        <f t="shared" si="9"/>
        <v/>
      </c>
      <c r="J58" s="45"/>
      <c r="K58" s="105"/>
      <c r="L58" s="105" t="str">
        <f t="shared" si="10"/>
        <v/>
      </c>
      <c r="M58" s="112" t="str">
        <f t="shared" si="11"/>
        <v/>
      </c>
      <c r="N58" s="103" t="str">
        <f t="shared" si="12"/>
        <v/>
      </c>
      <c r="O58" s="105"/>
    </row>
    <row r="59" spans="1:15" x14ac:dyDescent="0.35">
      <c r="A59" s="52" t="s">
        <v>239</v>
      </c>
      <c r="B59" s="94">
        <v>1</v>
      </c>
      <c r="C59" s="94">
        <v>600</v>
      </c>
      <c r="D59" s="94">
        <f t="shared" si="0"/>
        <v>600</v>
      </c>
      <c r="F59" s="104"/>
      <c r="G59" s="112">
        <f t="shared" si="7"/>
        <v>0</v>
      </c>
      <c r="H59" s="103" t="str">
        <f t="shared" si="8"/>
        <v/>
      </c>
      <c r="I59" s="104" t="str">
        <f t="shared" si="9"/>
        <v/>
      </c>
      <c r="J59" s="45"/>
      <c r="K59" s="105"/>
      <c r="L59" s="105" t="str">
        <f t="shared" si="10"/>
        <v/>
      </c>
      <c r="M59" s="112" t="str">
        <f t="shared" si="11"/>
        <v/>
      </c>
      <c r="N59" s="103" t="str">
        <f t="shared" si="12"/>
        <v/>
      </c>
      <c r="O59" s="105"/>
    </row>
    <row r="60" spans="1:15" x14ac:dyDescent="0.35">
      <c r="A60" s="286" t="s">
        <v>252</v>
      </c>
      <c r="B60" s="287"/>
      <c r="C60" s="287"/>
      <c r="D60" s="288"/>
      <c r="E60" s="57"/>
      <c r="F60" s="129"/>
      <c r="G60" s="130">
        <f>SUM(G43:G59)</f>
        <v>0</v>
      </c>
      <c r="H60" s="218"/>
      <c r="I60" s="128"/>
      <c r="J60" s="45"/>
      <c r="K60" s="129"/>
      <c r="L60" s="128"/>
      <c r="M60" s="130">
        <f>SUM(M43:M59)</f>
        <v>0</v>
      </c>
      <c r="N60" s="218"/>
      <c r="O60" s="128"/>
    </row>
    <row r="61" spans="1:15" x14ac:dyDescent="0.35">
      <c r="A61" s="298" t="s">
        <v>247</v>
      </c>
      <c r="B61" s="299"/>
      <c r="C61" s="299"/>
      <c r="D61" s="300"/>
      <c r="E61" s="124"/>
      <c r="F61" s="292" t="str">
        <f>A61</f>
        <v>ביבליותרפיה</v>
      </c>
      <c r="G61" s="293"/>
      <c r="H61" s="293"/>
      <c r="I61" s="294"/>
      <c r="J61" s="125"/>
      <c r="K61" s="301" t="str">
        <f>A61</f>
        <v>ביבליותרפיה</v>
      </c>
      <c r="L61" s="302"/>
      <c r="M61" s="302"/>
      <c r="N61" s="302"/>
      <c r="O61" s="303"/>
    </row>
    <row r="62" spans="1:15" ht="31" x14ac:dyDescent="0.35">
      <c r="A62" s="52" t="s">
        <v>230</v>
      </c>
      <c r="B62" s="94">
        <v>1</v>
      </c>
      <c r="C62" s="94">
        <v>5000</v>
      </c>
      <c r="D62" s="94">
        <f t="shared" si="0"/>
        <v>5000</v>
      </c>
      <c r="F62" s="104"/>
      <c r="G62" s="112">
        <f t="shared" si="7"/>
        <v>0</v>
      </c>
      <c r="H62" s="103" t="str">
        <f t="shared" si="8"/>
        <v/>
      </c>
      <c r="I62" s="104" t="str">
        <f t="shared" si="9"/>
        <v/>
      </c>
      <c r="J62" s="45"/>
      <c r="K62" s="105"/>
      <c r="L62" s="105" t="str">
        <f t="shared" si="10"/>
        <v/>
      </c>
      <c r="M62" s="112" t="str">
        <f t="shared" si="11"/>
        <v/>
      </c>
      <c r="N62" s="103" t="str">
        <f t="shared" si="12"/>
        <v/>
      </c>
      <c r="O62" s="105"/>
    </row>
    <row r="63" spans="1:15" x14ac:dyDescent="0.35">
      <c r="A63" s="52" t="s">
        <v>29</v>
      </c>
      <c r="B63" s="94">
        <v>1</v>
      </c>
      <c r="C63" s="94">
        <v>850</v>
      </c>
      <c r="D63" s="94">
        <f t="shared" si="0"/>
        <v>850</v>
      </c>
      <c r="F63" s="104"/>
      <c r="G63" s="112">
        <f t="shared" si="7"/>
        <v>0</v>
      </c>
      <c r="H63" s="103" t="str">
        <f t="shared" si="8"/>
        <v/>
      </c>
      <c r="I63" s="104" t="str">
        <f t="shared" si="9"/>
        <v/>
      </c>
      <c r="J63" s="45"/>
      <c r="K63" s="105"/>
      <c r="L63" s="105" t="str">
        <f t="shared" si="10"/>
        <v/>
      </c>
      <c r="M63" s="112" t="str">
        <f t="shared" si="11"/>
        <v/>
      </c>
      <c r="N63" s="103" t="str">
        <f t="shared" si="12"/>
        <v/>
      </c>
      <c r="O63" s="105"/>
    </row>
    <row r="64" spans="1:15" x14ac:dyDescent="0.35">
      <c r="A64" s="52" t="s">
        <v>1</v>
      </c>
      <c r="B64" s="94">
        <v>1</v>
      </c>
      <c r="C64" s="94">
        <v>850</v>
      </c>
      <c r="D64" s="94">
        <f t="shared" si="0"/>
        <v>850</v>
      </c>
      <c r="F64" s="104"/>
      <c r="G64" s="112">
        <f t="shared" si="7"/>
        <v>0</v>
      </c>
      <c r="H64" s="103" t="str">
        <f t="shared" si="8"/>
        <v/>
      </c>
      <c r="I64" s="104" t="str">
        <f t="shared" si="9"/>
        <v/>
      </c>
      <c r="J64" s="45"/>
      <c r="K64" s="105"/>
      <c r="L64" s="105" t="str">
        <f t="shared" si="10"/>
        <v/>
      </c>
      <c r="M64" s="112" t="str">
        <f t="shared" si="11"/>
        <v/>
      </c>
      <c r="N64" s="103" t="str">
        <f t="shared" si="12"/>
        <v/>
      </c>
      <c r="O64" s="105"/>
    </row>
    <row r="65" spans="1:15" x14ac:dyDescent="0.35">
      <c r="A65" s="52" t="s">
        <v>30</v>
      </c>
      <c r="B65" s="94">
        <v>3</v>
      </c>
      <c r="C65" s="94">
        <v>150</v>
      </c>
      <c r="D65" s="94">
        <f t="shared" si="0"/>
        <v>450</v>
      </c>
      <c r="F65" s="104"/>
      <c r="G65" s="112">
        <f t="shared" si="7"/>
        <v>0</v>
      </c>
      <c r="H65" s="103" t="str">
        <f t="shared" si="8"/>
        <v/>
      </c>
      <c r="I65" s="104" t="str">
        <f t="shared" si="9"/>
        <v/>
      </c>
      <c r="J65" s="45"/>
      <c r="K65" s="105"/>
      <c r="L65" s="105" t="str">
        <f t="shared" si="10"/>
        <v/>
      </c>
      <c r="M65" s="112" t="str">
        <f t="shared" si="11"/>
        <v/>
      </c>
      <c r="N65" s="103" t="str">
        <f t="shared" si="12"/>
        <v/>
      </c>
      <c r="O65" s="105"/>
    </row>
    <row r="66" spans="1:15" x14ac:dyDescent="0.35">
      <c r="A66" s="52" t="s">
        <v>139</v>
      </c>
      <c r="B66" s="94">
        <v>1</v>
      </c>
      <c r="C66" s="94">
        <v>1000</v>
      </c>
      <c r="D66" s="94">
        <f t="shared" si="0"/>
        <v>1000</v>
      </c>
      <c r="F66" s="104"/>
      <c r="G66" s="112">
        <f t="shared" si="7"/>
        <v>0</v>
      </c>
      <c r="H66" s="103" t="str">
        <f t="shared" si="8"/>
        <v/>
      </c>
      <c r="I66" s="104" t="str">
        <f t="shared" si="9"/>
        <v/>
      </c>
      <c r="J66" s="45"/>
      <c r="K66" s="105"/>
      <c r="L66" s="105" t="str">
        <f t="shared" si="10"/>
        <v/>
      </c>
      <c r="M66" s="112" t="str">
        <f t="shared" si="11"/>
        <v/>
      </c>
      <c r="N66" s="103" t="str">
        <f t="shared" si="12"/>
        <v/>
      </c>
      <c r="O66" s="105"/>
    </row>
    <row r="67" spans="1:15" x14ac:dyDescent="0.35">
      <c r="A67" s="52" t="s">
        <v>119</v>
      </c>
      <c r="B67" s="94">
        <v>1</v>
      </c>
      <c r="C67" s="94">
        <v>400</v>
      </c>
      <c r="D67" s="94">
        <f t="shared" si="0"/>
        <v>400</v>
      </c>
      <c r="F67" s="104"/>
      <c r="G67" s="112">
        <f t="shared" si="7"/>
        <v>0</v>
      </c>
      <c r="H67" s="103" t="str">
        <f t="shared" si="8"/>
        <v/>
      </c>
      <c r="I67" s="104" t="str">
        <f t="shared" si="9"/>
        <v/>
      </c>
      <c r="J67" s="45"/>
      <c r="K67" s="105"/>
      <c r="L67" s="105" t="str">
        <f t="shared" si="10"/>
        <v/>
      </c>
      <c r="M67" s="112" t="str">
        <f t="shared" si="11"/>
        <v/>
      </c>
      <c r="N67" s="103" t="str">
        <f t="shared" si="12"/>
        <v/>
      </c>
      <c r="O67" s="105"/>
    </row>
    <row r="68" spans="1:15" x14ac:dyDescent="0.35">
      <c r="A68" s="52" t="s">
        <v>241</v>
      </c>
      <c r="B68" s="94">
        <v>2</v>
      </c>
      <c r="C68" s="94">
        <v>370</v>
      </c>
      <c r="D68" s="94">
        <f t="shared" si="0"/>
        <v>740</v>
      </c>
      <c r="F68" s="104"/>
      <c r="G68" s="112">
        <f t="shared" si="7"/>
        <v>0</v>
      </c>
      <c r="H68" s="103" t="str">
        <f t="shared" si="8"/>
        <v/>
      </c>
      <c r="I68" s="104" t="str">
        <f t="shared" si="9"/>
        <v/>
      </c>
      <c r="J68" s="45"/>
      <c r="K68" s="105"/>
      <c r="L68" s="105" t="str">
        <f t="shared" si="10"/>
        <v/>
      </c>
      <c r="M68" s="112" t="str">
        <f t="shared" si="11"/>
        <v/>
      </c>
      <c r="N68" s="103" t="str">
        <f t="shared" si="12"/>
        <v/>
      </c>
      <c r="O68" s="105"/>
    </row>
    <row r="69" spans="1:15" x14ac:dyDescent="0.35">
      <c r="A69" s="52" t="s">
        <v>162</v>
      </c>
      <c r="B69" s="94">
        <v>1</v>
      </c>
      <c r="C69" s="94">
        <v>3000</v>
      </c>
      <c r="D69" s="94">
        <f t="shared" si="0"/>
        <v>3000</v>
      </c>
      <c r="F69" s="104"/>
      <c r="G69" s="112">
        <f t="shared" si="7"/>
        <v>0</v>
      </c>
      <c r="H69" s="103" t="str">
        <f t="shared" si="8"/>
        <v/>
      </c>
      <c r="I69" s="104" t="str">
        <f t="shared" si="9"/>
        <v/>
      </c>
      <c r="J69" s="45"/>
      <c r="K69" s="105"/>
      <c r="L69" s="105" t="str">
        <f t="shared" si="10"/>
        <v/>
      </c>
      <c r="M69" s="112" t="str">
        <f t="shared" si="11"/>
        <v/>
      </c>
      <c r="N69" s="103" t="str">
        <f t="shared" si="12"/>
        <v/>
      </c>
      <c r="O69" s="105"/>
    </row>
    <row r="70" spans="1:15" x14ac:dyDescent="0.35">
      <c r="A70" s="52" t="s">
        <v>248</v>
      </c>
      <c r="B70" s="94">
        <v>1</v>
      </c>
      <c r="C70" s="94">
        <v>2000</v>
      </c>
      <c r="D70" s="94">
        <f t="shared" si="0"/>
        <v>2000</v>
      </c>
      <c r="F70" s="104"/>
      <c r="G70" s="112">
        <f t="shared" si="7"/>
        <v>0</v>
      </c>
      <c r="H70" s="103" t="str">
        <f t="shared" si="8"/>
        <v/>
      </c>
      <c r="I70" s="104" t="str">
        <f t="shared" si="9"/>
        <v/>
      </c>
      <c r="J70" s="45"/>
      <c r="K70" s="105"/>
      <c r="L70" s="105" t="str">
        <f t="shared" si="10"/>
        <v/>
      </c>
      <c r="M70" s="112" t="str">
        <f t="shared" si="11"/>
        <v/>
      </c>
      <c r="N70" s="103" t="str">
        <f t="shared" si="12"/>
        <v/>
      </c>
      <c r="O70" s="105"/>
    </row>
    <row r="71" spans="1:15" x14ac:dyDescent="0.35">
      <c r="A71" s="304" t="s">
        <v>253</v>
      </c>
      <c r="B71" s="305"/>
      <c r="C71" s="305"/>
      <c r="D71" s="306"/>
      <c r="E71" s="57"/>
      <c r="F71" s="131"/>
      <c r="G71" s="130">
        <f>SUM(G62:G70)</f>
        <v>0</v>
      </c>
      <c r="H71" s="218"/>
      <c r="I71" s="128"/>
      <c r="J71" s="45"/>
      <c r="K71" s="129"/>
      <c r="L71" s="128"/>
      <c r="M71" s="132">
        <f>SUM(M62:M70)</f>
        <v>0</v>
      </c>
      <c r="N71" s="218"/>
      <c r="O71" s="128"/>
    </row>
    <row r="72" spans="1:15" x14ac:dyDescent="0.35">
      <c r="A72" s="298" t="s">
        <v>249</v>
      </c>
      <c r="B72" s="299"/>
      <c r="C72" s="299"/>
      <c r="D72" s="300"/>
      <c r="E72" s="124"/>
      <c r="F72" s="292" t="str">
        <f>A72</f>
        <v>חדר רגיעה</v>
      </c>
      <c r="G72" s="293"/>
      <c r="H72" s="293"/>
      <c r="I72" s="294"/>
      <c r="J72" s="125"/>
      <c r="K72" s="301" t="str">
        <f>A72</f>
        <v>חדר רגיעה</v>
      </c>
      <c r="L72" s="302"/>
      <c r="M72" s="302"/>
      <c r="N72" s="302"/>
      <c r="O72" s="303"/>
    </row>
    <row r="73" spans="1:15" x14ac:dyDescent="0.35">
      <c r="A73" s="52" t="s">
        <v>119</v>
      </c>
      <c r="B73" s="94">
        <v>1</v>
      </c>
      <c r="C73" s="94">
        <v>400</v>
      </c>
      <c r="D73" s="94">
        <f t="shared" si="0"/>
        <v>400</v>
      </c>
      <c r="F73" s="104"/>
      <c r="G73" s="112">
        <f t="shared" si="7"/>
        <v>0</v>
      </c>
      <c r="H73" s="103" t="str">
        <f t="shared" si="8"/>
        <v/>
      </c>
      <c r="I73" s="104" t="str">
        <f t="shared" si="9"/>
        <v/>
      </c>
      <c r="J73" s="45"/>
      <c r="K73" s="105"/>
      <c r="L73" s="105" t="str">
        <f t="shared" si="10"/>
        <v/>
      </c>
      <c r="M73" s="112" t="str">
        <f t="shared" si="11"/>
        <v/>
      </c>
      <c r="N73" s="103" t="str">
        <f t="shared" si="12"/>
        <v/>
      </c>
      <c r="O73" s="105"/>
    </row>
    <row r="74" spans="1:15" x14ac:dyDescent="0.35">
      <c r="A74" s="52" t="s">
        <v>250</v>
      </c>
      <c r="B74" s="94">
        <v>1</v>
      </c>
      <c r="C74" s="94">
        <v>5000</v>
      </c>
      <c r="D74" s="94">
        <f t="shared" si="0"/>
        <v>5000</v>
      </c>
      <c r="F74" s="104"/>
      <c r="G74" s="112">
        <f t="shared" si="7"/>
        <v>0</v>
      </c>
      <c r="H74" s="103" t="str">
        <f t="shared" si="8"/>
        <v/>
      </c>
      <c r="I74" s="104" t="str">
        <f t="shared" si="9"/>
        <v/>
      </c>
      <c r="J74" s="45"/>
      <c r="K74" s="105"/>
      <c r="L74" s="105" t="str">
        <f t="shared" si="10"/>
        <v/>
      </c>
      <c r="M74" s="112" t="str">
        <f t="shared" si="11"/>
        <v/>
      </c>
      <c r="N74" s="103" t="str">
        <f t="shared" si="12"/>
        <v/>
      </c>
      <c r="O74" s="105"/>
    </row>
    <row r="75" spans="1:15" x14ac:dyDescent="0.35">
      <c r="A75" s="52" t="s">
        <v>139</v>
      </c>
      <c r="B75" s="94">
        <v>1</v>
      </c>
      <c r="C75" s="94">
        <v>1000</v>
      </c>
      <c r="D75" s="94">
        <f t="shared" si="0"/>
        <v>1000</v>
      </c>
      <c r="F75" s="104"/>
      <c r="G75" s="112">
        <f t="shared" si="7"/>
        <v>0</v>
      </c>
      <c r="H75" s="103" t="str">
        <f t="shared" si="8"/>
        <v/>
      </c>
      <c r="I75" s="104" t="str">
        <f t="shared" si="9"/>
        <v/>
      </c>
      <c r="J75" s="45"/>
      <c r="K75" s="105"/>
      <c r="L75" s="105" t="str">
        <f t="shared" si="10"/>
        <v/>
      </c>
      <c r="M75" s="112" t="str">
        <f t="shared" si="11"/>
        <v/>
      </c>
      <c r="N75" s="103" t="str">
        <f t="shared" si="12"/>
        <v/>
      </c>
      <c r="O75" s="105"/>
    </row>
    <row r="76" spans="1:15" x14ac:dyDescent="0.35">
      <c r="A76" s="286" t="s">
        <v>254</v>
      </c>
      <c r="B76" s="287"/>
      <c r="C76" s="287"/>
      <c r="D76" s="288"/>
      <c r="F76" s="129"/>
      <c r="G76" s="130">
        <f>SUM(G73:G75)</f>
        <v>0</v>
      </c>
      <c r="H76" s="218"/>
      <c r="I76" s="128"/>
      <c r="J76" s="45"/>
      <c r="K76" s="129"/>
      <c r="L76" s="128"/>
      <c r="M76" s="130">
        <f>SUM(M73:M75)</f>
        <v>0</v>
      </c>
      <c r="N76" s="218"/>
      <c r="O76" s="128"/>
    </row>
    <row r="77" spans="1:15" x14ac:dyDescent="0.35">
      <c r="A77" s="280" t="s">
        <v>281</v>
      </c>
      <c r="B77" s="281"/>
      <c r="C77" s="281"/>
      <c r="D77" s="282"/>
      <c r="F77" s="106"/>
      <c r="G77" s="107">
        <f>G23+G41+G60+G71+G76</f>
        <v>0</v>
      </c>
      <c r="H77" s="108"/>
      <c r="I77" s="109"/>
      <c r="J77" s="45"/>
      <c r="K77" s="110"/>
      <c r="L77" s="100"/>
      <c r="M77" s="107">
        <f>M23+M41+M60+M71+M76</f>
        <v>0</v>
      </c>
      <c r="N77" s="108"/>
      <c r="O77" s="109"/>
    </row>
    <row r="78" spans="1:15" x14ac:dyDescent="0.35">
      <c r="C78" s="98"/>
      <c r="J78" s="45"/>
    </row>
    <row r="79" spans="1:15" x14ac:dyDescent="0.35">
      <c r="A79" s="307" t="s">
        <v>255</v>
      </c>
      <c r="B79" s="308"/>
      <c r="C79" s="308"/>
      <c r="D79" s="309"/>
      <c r="J79" s="45"/>
    </row>
    <row r="80" spans="1:15" x14ac:dyDescent="0.35">
      <c r="J80" s="45"/>
    </row>
    <row r="81" spans="10:10" x14ac:dyDescent="0.35">
      <c r="J81" s="45"/>
    </row>
    <row r="82" spans="10:10" x14ac:dyDescent="0.35">
      <c r="J82" s="45"/>
    </row>
    <row r="83" spans="10:10" x14ac:dyDescent="0.35">
      <c r="J83" s="45"/>
    </row>
    <row r="84" spans="10:10" x14ac:dyDescent="0.35">
      <c r="J84" s="45"/>
    </row>
  </sheetData>
  <sheetProtection algorithmName="SHA-512" hashValue="iFDc2vFiWj/uHbxTAB9A5SqCqrdEfdYluEDyghqSVi1nK54gxXwqJLXDU8yN7CMFVx2H6cpeSEiASH6Cj0KDZg==" saltValue="BRJtJJtgXlNd/fuuGXzAfw==" spinCount="100000" sheet="1" formatCells="0" formatColumns="0" formatRows="0"/>
  <mergeCells count="26">
    <mergeCell ref="A72:D72"/>
    <mergeCell ref="F72:I72"/>
    <mergeCell ref="K72:O72"/>
    <mergeCell ref="A77:D77"/>
    <mergeCell ref="A79:D79"/>
    <mergeCell ref="A76:D76"/>
    <mergeCell ref="A60:D60"/>
    <mergeCell ref="A61:D61"/>
    <mergeCell ref="F61:I61"/>
    <mergeCell ref="K61:O61"/>
    <mergeCell ref="A71:D71"/>
    <mergeCell ref="A41:D41"/>
    <mergeCell ref="A24:D24"/>
    <mergeCell ref="F24:I24"/>
    <mergeCell ref="K24:O24"/>
    <mergeCell ref="A42:D42"/>
    <mergeCell ref="F42:I42"/>
    <mergeCell ref="K42:O42"/>
    <mergeCell ref="A4:D4"/>
    <mergeCell ref="F4:I4"/>
    <mergeCell ref="K4:O4"/>
    <mergeCell ref="A2:D2"/>
    <mergeCell ref="A23:D23"/>
    <mergeCell ref="A6:D6"/>
    <mergeCell ref="F6:I6"/>
    <mergeCell ref="K6:O6"/>
  </mergeCells>
  <conditionalFormatting sqref="H7:H23 H25:H41 H43:H60 H62:H71 H73:H76">
    <cfRule type="cellIs" dxfId="18" priority="16" operator="greaterThan">
      <formula>0</formula>
    </cfRule>
  </conditionalFormatting>
  <conditionalFormatting sqref="N7:N23">
    <cfRule type="cellIs" dxfId="17" priority="2" operator="greaterThan">
      <formula>0</formula>
    </cfRule>
  </conditionalFormatting>
  <conditionalFormatting sqref="N25:N41">
    <cfRule type="cellIs" dxfId="16" priority="5" operator="greaterThan">
      <formula>0</formula>
    </cfRule>
  </conditionalFormatting>
  <conditionalFormatting sqref="N43:N60">
    <cfRule type="cellIs" dxfId="15" priority="4" operator="greaterThan">
      <formula>0</formula>
    </cfRule>
  </conditionalFormatting>
  <conditionalFormatting sqref="N62:N71">
    <cfRule type="cellIs" dxfId="14" priority="3" operator="greaterThan">
      <formula>0</formula>
    </cfRule>
  </conditionalFormatting>
  <conditionalFormatting sqref="N73:N76">
    <cfRule type="cellIs" dxfId="13" priority="1" operator="greaterThan">
      <formula>0</formula>
    </cfRule>
  </conditionalFormatting>
  <dataValidations count="1">
    <dataValidation type="list" allowBlank="1" showInputMessage="1" showErrorMessage="1" sqref="K7:K22 K25:K40 K43:K59 K62:K70 K73:K75">
      <formula1>"מאשר, מאשר חלקי"</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7"/>
  <dimension ref="A1:O25"/>
  <sheetViews>
    <sheetView rightToLeft="1" zoomScaleNormal="100" workbookViewId="0">
      <pane ySplit="5" topLeftCell="A6" activePane="bottomLeft" state="frozen"/>
      <selection pane="bottomLeft"/>
    </sheetView>
  </sheetViews>
  <sheetFormatPr defaultColWidth="9" defaultRowHeight="15.5" x14ac:dyDescent="0.35"/>
  <cols>
    <col min="1" max="1" width="37.33203125" style="41" customWidth="1"/>
    <col min="2" max="2" width="10.33203125" style="58" customWidth="1"/>
    <col min="3" max="3" width="12.33203125" style="58" customWidth="1"/>
    <col min="4" max="4" width="13.58203125" style="58" customWidth="1"/>
    <col min="5" max="5" width="1.58203125" style="41" customWidth="1"/>
    <col min="6" max="6" width="11.33203125" style="41" customWidth="1"/>
    <col min="7" max="7" width="13.08203125" style="41" customWidth="1"/>
    <col min="8" max="8" width="12.08203125" style="41" customWidth="1"/>
    <col min="9" max="9" width="28" style="42" customWidth="1"/>
    <col min="10" max="10" width="1.08203125" style="41" customWidth="1"/>
    <col min="11" max="11" width="13.83203125" style="41" customWidth="1"/>
    <col min="12" max="12" width="10.08203125" style="43" customWidth="1"/>
    <col min="13" max="13" width="9.08203125" style="41" bestFit="1" customWidth="1"/>
    <col min="14" max="14" width="9" style="41"/>
    <col min="15" max="15" width="27.58203125" style="41" customWidth="1"/>
    <col min="16" max="16384" width="9" style="41"/>
  </cols>
  <sheetData>
    <row r="1" spans="1:15" ht="18.5" thickBot="1" x14ac:dyDescent="0.4">
      <c r="A1" s="253">
        <f>'שאלון-חובה'!D6</f>
        <v>0</v>
      </c>
    </row>
    <row r="2" spans="1:15" ht="18.5" thickBot="1" x14ac:dyDescent="0.45">
      <c r="A2" s="279" t="s">
        <v>47</v>
      </c>
      <c r="B2" s="279"/>
      <c r="C2" s="279"/>
      <c r="D2" s="279"/>
      <c r="F2" s="46" t="s">
        <v>22</v>
      </c>
      <c r="H2" s="45"/>
      <c r="I2" s="47"/>
      <c r="J2" s="45"/>
      <c r="K2" s="45"/>
      <c r="L2" s="48"/>
      <c r="M2" s="45"/>
      <c r="N2" s="45"/>
      <c r="O2" s="45"/>
    </row>
    <row r="3" spans="1:15" ht="4.9000000000000004" customHeight="1" x14ac:dyDescent="0.35">
      <c r="A3" s="45"/>
      <c r="B3" s="93"/>
      <c r="C3" s="93"/>
      <c r="I3" s="49"/>
      <c r="J3" s="45"/>
      <c r="O3" s="50"/>
    </row>
    <row r="4" spans="1:15" x14ac:dyDescent="0.35">
      <c r="A4" s="310" t="s">
        <v>72</v>
      </c>
      <c r="B4" s="311"/>
      <c r="C4" s="311"/>
      <c r="D4" s="312"/>
      <c r="F4" s="310" t="s">
        <v>10</v>
      </c>
      <c r="G4" s="311"/>
      <c r="H4" s="311"/>
      <c r="I4" s="312"/>
      <c r="J4" s="45"/>
      <c r="K4" s="310" t="s">
        <v>334</v>
      </c>
      <c r="L4" s="311"/>
      <c r="M4" s="311"/>
      <c r="N4" s="311"/>
      <c r="O4" s="312"/>
    </row>
    <row r="5" spans="1:15" ht="31" x14ac:dyDescent="0.35">
      <c r="A5" s="51" t="s">
        <v>0</v>
      </c>
      <c r="B5" s="90" t="s">
        <v>23</v>
      </c>
      <c r="C5" s="90" t="s">
        <v>2</v>
      </c>
      <c r="D5" s="90" t="s">
        <v>3</v>
      </c>
      <c r="F5" s="91" t="s">
        <v>46</v>
      </c>
      <c r="G5" s="91" t="s">
        <v>11</v>
      </c>
      <c r="H5" s="92" t="s">
        <v>12</v>
      </c>
      <c r="I5" s="90" t="s">
        <v>13</v>
      </c>
      <c r="J5" s="45"/>
      <c r="K5" s="91" t="s">
        <v>24</v>
      </c>
      <c r="L5" s="91" t="s">
        <v>25</v>
      </c>
      <c r="M5" s="91" t="s">
        <v>15</v>
      </c>
      <c r="N5" s="90" t="s">
        <v>12</v>
      </c>
      <c r="O5" s="90" t="s">
        <v>26</v>
      </c>
    </row>
    <row r="6" spans="1:15" x14ac:dyDescent="0.35">
      <c r="A6" s="52" t="s">
        <v>164</v>
      </c>
      <c r="B6" s="123">
        <v>50</v>
      </c>
      <c r="C6" s="94">
        <v>350</v>
      </c>
      <c r="D6" s="94">
        <f>B6*C6</f>
        <v>17500</v>
      </c>
      <c r="F6" s="101"/>
      <c r="G6" s="102">
        <f t="shared" ref="G6:G19" si="0">F6*C6</f>
        <v>0</v>
      </c>
      <c r="H6" s="103" t="str">
        <f t="shared" ref="H6:H19" si="1">IF(G6=0,"",IF(OR(G6-$D6&gt;0,G6-$D6&lt;0), (G6-$D6)/$D6, ""))</f>
        <v/>
      </c>
      <c r="I6" s="104" t="str">
        <f t="shared" ref="I6:I19" si="2">IF(F6&gt;B6,"נא להסביר חריגה כאן","")</f>
        <v/>
      </c>
      <c r="J6" s="45"/>
      <c r="K6" s="99"/>
      <c r="L6" s="99" t="str">
        <f>IF(ISBLANK(K6), "", IF(K6="מאשר", F6, "למלא כמות"))</f>
        <v/>
      </c>
      <c r="M6" s="102" t="str">
        <f t="shared" ref="M6:M19" si="3">IFERROR(L6*C6,"")</f>
        <v/>
      </c>
      <c r="N6" s="103" t="str">
        <f t="shared" ref="N6:N19" si="4">IFERROR(IF(M6=0,"",IF(OR(M6-$D6&gt;0,M6-$D6&lt;0), (M6-$D6)/$D6, "")),"")</f>
        <v/>
      </c>
      <c r="O6" s="105"/>
    </row>
    <row r="7" spans="1:15" x14ac:dyDescent="0.35">
      <c r="A7" s="52" t="s">
        <v>165</v>
      </c>
      <c r="B7" s="123">
        <v>1</v>
      </c>
      <c r="C7" s="94">
        <v>3000</v>
      </c>
      <c r="D7" s="94">
        <f t="shared" ref="D7:D19" si="5">B7*C7</f>
        <v>3000</v>
      </c>
      <c r="F7" s="101"/>
      <c r="G7" s="102">
        <f t="shared" si="0"/>
        <v>0</v>
      </c>
      <c r="H7" s="103" t="str">
        <f t="shared" si="1"/>
        <v/>
      </c>
      <c r="I7" s="104" t="str">
        <f t="shared" si="2"/>
        <v/>
      </c>
      <c r="J7" s="45"/>
      <c r="K7" s="99"/>
      <c r="L7" s="99" t="str">
        <f t="shared" ref="L7:L19" si="6">IF(ISBLANK(K7), "", IF(K7="מאשר", F7, "למלא כמות"))</f>
        <v/>
      </c>
      <c r="M7" s="102" t="str">
        <f t="shared" si="3"/>
        <v/>
      </c>
      <c r="N7" s="103" t="str">
        <f t="shared" si="4"/>
        <v/>
      </c>
      <c r="O7" s="105"/>
    </row>
    <row r="8" spans="1:15" x14ac:dyDescent="0.35">
      <c r="A8" s="52" t="s">
        <v>166</v>
      </c>
      <c r="B8" s="123">
        <v>1</v>
      </c>
      <c r="C8" s="94">
        <v>13500</v>
      </c>
      <c r="D8" s="94">
        <f t="shared" si="5"/>
        <v>13500</v>
      </c>
      <c r="F8" s="101"/>
      <c r="G8" s="102">
        <f t="shared" si="0"/>
        <v>0</v>
      </c>
      <c r="H8" s="103" t="str">
        <f t="shared" si="1"/>
        <v/>
      </c>
      <c r="I8" s="104"/>
      <c r="J8" s="45"/>
      <c r="K8" s="99"/>
      <c r="L8" s="99" t="str">
        <f t="shared" si="6"/>
        <v/>
      </c>
      <c r="M8" s="102" t="str">
        <f t="shared" si="3"/>
        <v/>
      </c>
      <c r="N8" s="103" t="str">
        <f t="shared" si="4"/>
        <v/>
      </c>
      <c r="O8" s="105"/>
    </row>
    <row r="9" spans="1:15" x14ac:dyDescent="0.35">
      <c r="A9" s="52" t="s">
        <v>167</v>
      </c>
      <c r="B9" s="123">
        <v>1</v>
      </c>
      <c r="C9" s="94">
        <v>1400</v>
      </c>
      <c r="D9" s="94">
        <f t="shared" si="5"/>
        <v>1400</v>
      </c>
      <c r="F9" s="101"/>
      <c r="G9" s="102">
        <f t="shared" si="0"/>
        <v>0</v>
      </c>
      <c r="H9" s="103" t="str">
        <f t="shared" si="1"/>
        <v/>
      </c>
      <c r="I9" s="104" t="str">
        <f t="shared" si="2"/>
        <v/>
      </c>
      <c r="J9" s="45"/>
      <c r="K9" s="99"/>
      <c r="L9" s="99" t="str">
        <f t="shared" si="6"/>
        <v/>
      </c>
      <c r="M9" s="102" t="str">
        <f t="shared" si="3"/>
        <v/>
      </c>
      <c r="N9" s="103" t="str">
        <f t="shared" si="4"/>
        <v/>
      </c>
      <c r="O9" s="105"/>
    </row>
    <row r="10" spans="1:15" x14ac:dyDescent="0.35">
      <c r="A10" s="52" t="s">
        <v>168</v>
      </c>
      <c r="B10" s="123">
        <v>1</v>
      </c>
      <c r="C10" s="94">
        <v>7000</v>
      </c>
      <c r="D10" s="94">
        <f t="shared" si="5"/>
        <v>7000</v>
      </c>
      <c r="F10" s="101"/>
      <c r="G10" s="102">
        <f t="shared" si="0"/>
        <v>0</v>
      </c>
      <c r="H10" s="103" t="str">
        <f t="shared" si="1"/>
        <v/>
      </c>
      <c r="I10" s="104" t="str">
        <f t="shared" si="2"/>
        <v/>
      </c>
      <c r="J10" s="45"/>
      <c r="K10" s="99"/>
      <c r="L10" s="99" t="str">
        <f t="shared" si="6"/>
        <v/>
      </c>
      <c r="M10" s="102" t="str">
        <f t="shared" si="3"/>
        <v/>
      </c>
      <c r="N10" s="103" t="str">
        <f t="shared" si="4"/>
        <v/>
      </c>
      <c r="O10" s="105"/>
    </row>
    <row r="11" spans="1:15" x14ac:dyDescent="0.35">
      <c r="A11" s="52" t="s">
        <v>169</v>
      </c>
      <c r="B11" s="123">
        <v>1</v>
      </c>
      <c r="C11" s="94">
        <v>9000</v>
      </c>
      <c r="D11" s="94">
        <f t="shared" si="5"/>
        <v>9000</v>
      </c>
      <c r="F11" s="101"/>
      <c r="G11" s="102">
        <f t="shared" si="0"/>
        <v>0</v>
      </c>
      <c r="H11" s="103" t="str">
        <f t="shared" si="1"/>
        <v/>
      </c>
      <c r="I11" s="104" t="str">
        <f t="shared" si="2"/>
        <v/>
      </c>
      <c r="J11" s="45"/>
      <c r="K11" s="99"/>
      <c r="L11" s="99" t="str">
        <f t="shared" si="6"/>
        <v/>
      </c>
      <c r="M11" s="102" t="str">
        <f t="shared" si="3"/>
        <v/>
      </c>
      <c r="N11" s="103" t="str">
        <f t="shared" si="4"/>
        <v/>
      </c>
      <c r="O11" s="105"/>
    </row>
    <row r="12" spans="1:15" x14ac:dyDescent="0.35">
      <c r="A12" s="52" t="s">
        <v>170</v>
      </c>
      <c r="B12" s="123">
        <v>1</v>
      </c>
      <c r="C12" s="94">
        <v>5500</v>
      </c>
      <c r="D12" s="94">
        <f t="shared" si="5"/>
        <v>5500</v>
      </c>
      <c r="F12" s="101"/>
      <c r="G12" s="102">
        <f t="shared" si="0"/>
        <v>0</v>
      </c>
      <c r="H12" s="103" t="str">
        <f t="shared" si="1"/>
        <v/>
      </c>
      <c r="I12" s="104" t="str">
        <f t="shared" si="2"/>
        <v/>
      </c>
      <c r="J12" s="45"/>
      <c r="K12" s="99"/>
      <c r="L12" s="99" t="str">
        <f t="shared" si="6"/>
        <v/>
      </c>
      <c r="M12" s="102" t="str">
        <f t="shared" si="3"/>
        <v/>
      </c>
      <c r="N12" s="103" t="str">
        <f t="shared" si="4"/>
        <v/>
      </c>
      <c r="O12" s="105"/>
    </row>
    <row r="13" spans="1:15" x14ac:dyDescent="0.35">
      <c r="A13" s="52" t="s">
        <v>171</v>
      </c>
      <c r="B13" s="123">
        <v>1</v>
      </c>
      <c r="C13" s="94">
        <v>8500</v>
      </c>
      <c r="D13" s="94">
        <f t="shared" si="5"/>
        <v>8500</v>
      </c>
      <c r="F13" s="101"/>
      <c r="G13" s="102">
        <f t="shared" si="0"/>
        <v>0</v>
      </c>
      <c r="H13" s="103" t="str">
        <f t="shared" si="1"/>
        <v/>
      </c>
      <c r="I13" s="104" t="str">
        <f t="shared" si="2"/>
        <v/>
      </c>
      <c r="J13" s="45"/>
      <c r="K13" s="99"/>
      <c r="L13" s="99" t="str">
        <f t="shared" si="6"/>
        <v/>
      </c>
      <c r="M13" s="102" t="str">
        <f t="shared" si="3"/>
        <v/>
      </c>
      <c r="N13" s="103" t="str">
        <f t="shared" si="4"/>
        <v/>
      </c>
      <c r="O13" s="105"/>
    </row>
    <row r="14" spans="1:15" x14ac:dyDescent="0.35">
      <c r="A14" s="52" t="s">
        <v>172</v>
      </c>
      <c r="B14" s="123">
        <v>1</v>
      </c>
      <c r="C14" s="94">
        <v>1500</v>
      </c>
      <c r="D14" s="94">
        <f t="shared" si="5"/>
        <v>1500</v>
      </c>
      <c r="F14" s="101"/>
      <c r="G14" s="102">
        <f t="shared" si="0"/>
        <v>0</v>
      </c>
      <c r="H14" s="103" t="str">
        <f t="shared" si="1"/>
        <v/>
      </c>
      <c r="I14" s="104" t="str">
        <f t="shared" si="2"/>
        <v/>
      </c>
      <c r="J14" s="45"/>
      <c r="K14" s="99"/>
      <c r="L14" s="99" t="str">
        <f t="shared" si="6"/>
        <v/>
      </c>
      <c r="M14" s="102" t="str">
        <f t="shared" si="3"/>
        <v/>
      </c>
      <c r="N14" s="103" t="str">
        <f t="shared" si="4"/>
        <v/>
      </c>
      <c r="O14" s="105"/>
    </row>
    <row r="15" spans="1:15" x14ac:dyDescent="0.35">
      <c r="A15" s="52" t="s">
        <v>173</v>
      </c>
      <c r="B15" s="123">
        <v>1</v>
      </c>
      <c r="C15" s="94">
        <v>2000</v>
      </c>
      <c r="D15" s="94">
        <f t="shared" si="5"/>
        <v>2000</v>
      </c>
      <c r="F15" s="101"/>
      <c r="G15" s="102">
        <f t="shared" si="0"/>
        <v>0</v>
      </c>
      <c r="H15" s="103" t="str">
        <f t="shared" si="1"/>
        <v/>
      </c>
      <c r="I15" s="104" t="str">
        <f t="shared" si="2"/>
        <v/>
      </c>
      <c r="J15" s="45"/>
      <c r="K15" s="99"/>
      <c r="L15" s="99" t="str">
        <f t="shared" si="6"/>
        <v/>
      </c>
      <c r="M15" s="102" t="str">
        <f t="shared" si="3"/>
        <v/>
      </c>
      <c r="N15" s="103" t="str">
        <f t="shared" si="4"/>
        <v/>
      </c>
      <c r="O15" s="105"/>
    </row>
    <row r="16" spans="1:15" x14ac:dyDescent="0.35">
      <c r="A16" s="52" t="s">
        <v>174</v>
      </c>
      <c r="B16" s="123">
        <v>1</v>
      </c>
      <c r="C16" s="94">
        <v>2500</v>
      </c>
      <c r="D16" s="94">
        <f t="shared" si="5"/>
        <v>2500</v>
      </c>
      <c r="F16" s="101"/>
      <c r="G16" s="102">
        <f t="shared" si="0"/>
        <v>0</v>
      </c>
      <c r="H16" s="103" t="str">
        <f t="shared" si="1"/>
        <v/>
      </c>
      <c r="I16" s="104" t="str">
        <f t="shared" si="2"/>
        <v/>
      </c>
      <c r="J16" s="45"/>
      <c r="K16" s="99"/>
      <c r="L16" s="99" t="str">
        <f t="shared" si="6"/>
        <v/>
      </c>
      <c r="M16" s="102" t="str">
        <f t="shared" si="3"/>
        <v/>
      </c>
      <c r="N16" s="103" t="str">
        <f t="shared" si="4"/>
        <v/>
      </c>
      <c r="O16" s="105"/>
    </row>
    <row r="17" spans="1:15" ht="31" x14ac:dyDescent="0.35">
      <c r="A17" s="52" t="s">
        <v>175</v>
      </c>
      <c r="B17" s="123">
        <v>1</v>
      </c>
      <c r="C17" s="94">
        <v>5000</v>
      </c>
      <c r="D17" s="94">
        <f t="shared" si="5"/>
        <v>5000</v>
      </c>
      <c r="F17" s="101"/>
      <c r="G17" s="102">
        <f t="shared" si="0"/>
        <v>0</v>
      </c>
      <c r="H17" s="103" t="str">
        <f t="shared" si="1"/>
        <v/>
      </c>
      <c r="I17" s="104" t="str">
        <f t="shared" si="2"/>
        <v/>
      </c>
      <c r="J17" s="45"/>
      <c r="K17" s="99"/>
      <c r="L17" s="99" t="str">
        <f t="shared" si="6"/>
        <v/>
      </c>
      <c r="M17" s="102" t="str">
        <f t="shared" si="3"/>
        <v/>
      </c>
      <c r="N17" s="103" t="str">
        <f t="shared" si="4"/>
        <v/>
      </c>
      <c r="O17" s="105"/>
    </row>
    <row r="18" spans="1:15" x14ac:dyDescent="0.35">
      <c r="A18" s="52" t="s">
        <v>176</v>
      </c>
      <c r="B18" s="123">
        <v>1</v>
      </c>
      <c r="C18" s="94">
        <v>2500</v>
      </c>
      <c r="D18" s="94">
        <f t="shared" si="5"/>
        <v>2500</v>
      </c>
      <c r="F18" s="101"/>
      <c r="G18" s="102">
        <f t="shared" si="0"/>
        <v>0</v>
      </c>
      <c r="H18" s="103" t="str">
        <f t="shared" si="1"/>
        <v/>
      </c>
      <c r="I18" s="104" t="str">
        <f t="shared" si="2"/>
        <v/>
      </c>
      <c r="J18" s="45"/>
      <c r="K18" s="99"/>
      <c r="L18" s="99" t="str">
        <f t="shared" si="6"/>
        <v/>
      </c>
      <c r="M18" s="102" t="str">
        <f t="shared" si="3"/>
        <v/>
      </c>
      <c r="N18" s="103" t="str">
        <f t="shared" si="4"/>
        <v/>
      </c>
      <c r="O18" s="105"/>
    </row>
    <row r="19" spans="1:15" ht="31" x14ac:dyDescent="0.35">
      <c r="A19" s="52" t="s">
        <v>331</v>
      </c>
      <c r="B19" s="123">
        <v>1</v>
      </c>
      <c r="C19" s="94">
        <v>25000</v>
      </c>
      <c r="D19" s="94">
        <f t="shared" si="5"/>
        <v>25000</v>
      </c>
      <c r="F19" s="101"/>
      <c r="G19" s="102">
        <f t="shared" si="0"/>
        <v>0</v>
      </c>
      <c r="H19" s="103" t="str">
        <f t="shared" si="1"/>
        <v/>
      </c>
      <c r="I19" s="104" t="str">
        <f t="shared" si="2"/>
        <v/>
      </c>
      <c r="J19" s="45"/>
      <c r="K19" s="99"/>
      <c r="L19" s="99" t="str">
        <f t="shared" si="6"/>
        <v/>
      </c>
      <c r="M19" s="102" t="str">
        <f t="shared" si="3"/>
        <v/>
      </c>
      <c r="N19" s="103" t="str">
        <f t="shared" si="4"/>
        <v/>
      </c>
      <c r="O19" s="105"/>
    </row>
    <row r="20" spans="1:15" x14ac:dyDescent="0.35">
      <c r="A20" s="54" t="s">
        <v>282</v>
      </c>
      <c r="B20" s="95"/>
      <c r="C20" s="96"/>
      <c r="D20" s="97"/>
      <c r="F20" s="106"/>
      <c r="G20" s="107">
        <f>SUM(G6:G19)</f>
        <v>0</v>
      </c>
      <c r="H20" s="108"/>
      <c r="I20" s="109"/>
      <c r="J20" s="45"/>
      <c r="K20" s="110"/>
      <c r="L20" s="100"/>
      <c r="M20" s="107">
        <f>SUM(M6:M19)</f>
        <v>0</v>
      </c>
      <c r="N20" s="108"/>
      <c r="O20" s="109"/>
    </row>
    <row r="21" spans="1:15" x14ac:dyDescent="0.35">
      <c r="C21" s="98"/>
      <c r="J21" s="45"/>
      <c r="K21" s="58"/>
      <c r="L21" s="58"/>
      <c r="M21" s="58"/>
      <c r="N21" s="58"/>
      <c r="O21" s="58"/>
    </row>
    <row r="22" spans="1:15" x14ac:dyDescent="0.35">
      <c r="A22" s="133" t="s">
        <v>109</v>
      </c>
      <c r="B22" s="134"/>
      <c r="C22" s="135"/>
      <c r="D22" s="136"/>
      <c r="F22" s="43"/>
      <c r="G22" s="43"/>
      <c r="H22" s="43"/>
      <c r="I22" s="43"/>
      <c r="J22" s="45"/>
    </row>
    <row r="23" spans="1:15" x14ac:dyDescent="0.35">
      <c r="A23" s="137" t="s">
        <v>110</v>
      </c>
      <c r="B23" s="138"/>
      <c r="C23" s="139"/>
      <c r="D23" s="140"/>
      <c r="F23" s="43"/>
      <c r="G23" s="43"/>
      <c r="H23" s="43"/>
      <c r="I23" s="43"/>
      <c r="J23" s="45"/>
    </row>
    <row r="24" spans="1:15" x14ac:dyDescent="0.35">
      <c r="A24" s="137" t="s">
        <v>214</v>
      </c>
      <c r="B24" s="138"/>
      <c r="C24" s="139"/>
      <c r="D24" s="140"/>
      <c r="F24" s="43"/>
      <c r="G24" s="43"/>
      <c r="H24" s="43"/>
      <c r="I24" s="43"/>
      <c r="J24" s="45"/>
    </row>
    <row r="25" spans="1:15" x14ac:dyDescent="0.35">
      <c r="A25" s="141" t="s">
        <v>48</v>
      </c>
      <c r="B25" s="142"/>
      <c r="C25" s="143"/>
      <c r="D25" s="144"/>
      <c r="F25" s="43"/>
      <c r="G25" s="43"/>
      <c r="H25" s="43"/>
      <c r="I25" s="43"/>
      <c r="J25" s="45"/>
    </row>
  </sheetData>
  <sheetProtection algorithmName="SHA-512" hashValue="TTtq1JVVzeFZTq2Ge8A/Ktap4PshDu0PX0Tcpo4qYFnKihhTkaJWecQ0DPsYCn3yg5xca749B/xfNYC/ahaFHw==" saltValue="7fK/FRPWlN6r/YIf4c5yxA==" spinCount="100000" sheet="1" formatCells="0" formatColumns="0" formatRows="0"/>
  <mergeCells count="4">
    <mergeCell ref="A4:D4"/>
    <mergeCell ref="F4:I4"/>
    <mergeCell ref="K4:O4"/>
    <mergeCell ref="A2:D2"/>
  </mergeCells>
  <conditionalFormatting sqref="H6:H19 N6:N19">
    <cfRule type="cellIs" dxfId="12" priority="2" operator="greaterThan">
      <formula>0</formula>
    </cfRule>
  </conditionalFormatting>
  <dataValidations count="1">
    <dataValidation type="list" allowBlank="1" showInputMessage="1" showErrorMessage="1" sqref="K6:K19">
      <formula1>"מאשר, מאשר חלקי"</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8"/>
  <dimension ref="A1:O20"/>
  <sheetViews>
    <sheetView rightToLeft="1" zoomScaleNormal="100" workbookViewId="0">
      <pane ySplit="5" topLeftCell="A6" activePane="bottomLeft" state="frozen"/>
      <selection pane="bottomLeft" sqref="A1:D2"/>
    </sheetView>
  </sheetViews>
  <sheetFormatPr defaultColWidth="9" defaultRowHeight="15.5" x14ac:dyDescent="0.35"/>
  <cols>
    <col min="1" max="1" width="45.83203125" style="41" customWidth="1"/>
    <col min="2" max="2" width="10.33203125" style="58" customWidth="1"/>
    <col min="3" max="3" width="12.33203125" style="58" customWidth="1"/>
    <col min="4" max="4" width="12" style="58" customWidth="1"/>
    <col min="5" max="5" width="1.58203125" style="41" customWidth="1"/>
    <col min="6" max="6" width="11.33203125" style="41" customWidth="1"/>
    <col min="7" max="7" width="9.08203125" style="41" bestFit="1" customWidth="1"/>
    <col min="8" max="8" width="15.58203125" style="41" customWidth="1"/>
    <col min="9" max="9" width="23.58203125" style="42" customWidth="1"/>
    <col min="10" max="10" width="1.08203125" style="41" customWidth="1"/>
    <col min="11" max="11" width="13.83203125" style="41" customWidth="1"/>
    <col min="12" max="12" width="10.08203125" style="43" customWidth="1"/>
    <col min="13" max="13" width="9.08203125" style="41" bestFit="1" customWidth="1"/>
    <col min="14" max="14" width="9" style="41"/>
    <col min="15" max="15" width="26.5" style="41" customWidth="1"/>
    <col min="16" max="16384" width="9" style="41"/>
  </cols>
  <sheetData>
    <row r="1" spans="1:15" ht="18.5" thickBot="1" x14ac:dyDescent="0.4">
      <c r="A1" s="253">
        <f>'שאלון-חובה'!D6</f>
        <v>0</v>
      </c>
    </row>
    <row r="2" spans="1:15" ht="18.5" thickBot="1" x14ac:dyDescent="0.45">
      <c r="A2" s="279" t="s">
        <v>108</v>
      </c>
      <c r="B2" s="279"/>
      <c r="C2" s="279"/>
      <c r="D2" s="279"/>
      <c r="F2" s="46" t="s">
        <v>22</v>
      </c>
      <c r="H2" s="45"/>
      <c r="I2" s="47"/>
      <c r="J2" s="45"/>
      <c r="K2" s="45"/>
      <c r="L2" s="48"/>
      <c r="M2" s="45"/>
      <c r="N2" s="45"/>
      <c r="O2" s="45"/>
    </row>
    <row r="3" spans="1:15" ht="4.9000000000000004" customHeight="1" x14ac:dyDescent="0.35">
      <c r="A3" s="45"/>
      <c r="B3" s="93"/>
      <c r="C3" s="93"/>
      <c r="I3" s="49"/>
      <c r="J3" s="45"/>
      <c r="O3" s="50"/>
    </row>
    <row r="4" spans="1:15" x14ac:dyDescent="0.35">
      <c r="A4" s="310" t="s">
        <v>72</v>
      </c>
      <c r="B4" s="311"/>
      <c r="C4" s="311"/>
      <c r="D4" s="312"/>
      <c r="F4" s="310" t="s">
        <v>10</v>
      </c>
      <c r="G4" s="311"/>
      <c r="H4" s="311"/>
      <c r="I4" s="312"/>
      <c r="J4" s="45"/>
      <c r="K4" s="310" t="s">
        <v>334</v>
      </c>
      <c r="L4" s="311"/>
      <c r="M4" s="311"/>
      <c r="N4" s="311"/>
      <c r="O4" s="312"/>
    </row>
    <row r="5" spans="1:15" ht="31" x14ac:dyDescent="0.35">
      <c r="A5" s="51" t="s">
        <v>0</v>
      </c>
      <c r="B5" s="90" t="s">
        <v>23</v>
      </c>
      <c r="C5" s="90" t="s">
        <v>2</v>
      </c>
      <c r="D5" s="90" t="s">
        <v>3</v>
      </c>
      <c r="F5" s="91" t="s">
        <v>46</v>
      </c>
      <c r="G5" s="91" t="s">
        <v>11</v>
      </c>
      <c r="H5" s="92" t="s">
        <v>12</v>
      </c>
      <c r="I5" s="90" t="s">
        <v>13</v>
      </c>
      <c r="J5" s="45"/>
      <c r="K5" s="91" t="s">
        <v>24</v>
      </c>
      <c r="L5" s="91" t="s">
        <v>25</v>
      </c>
      <c r="M5" s="91" t="s">
        <v>15</v>
      </c>
      <c r="N5" s="90" t="s">
        <v>12</v>
      </c>
      <c r="O5" s="90" t="s">
        <v>26</v>
      </c>
    </row>
    <row r="6" spans="1:15" x14ac:dyDescent="0.35">
      <c r="A6" s="52" t="s">
        <v>177</v>
      </c>
      <c r="B6" s="123">
        <v>2</v>
      </c>
      <c r="C6" s="94">
        <v>25000</v>
      </c>
      <c r="D6" s="94">
        <f>B6*C6</f>
        <v>50000</v>
      </c>
      <c r="F6" s="101"/>
      <c r="G6" s="102">
        <f>F6*C6</f>
        <v>0</v>
      </c>
      <c r="H6" s="103" t="str">
        <f t="shared" ref="H6:H12" si="0">IF(G6=0,"",IF(OR(G6-$D6&gt;0,G6-$D6&lt;0), (G6-$D6)/$D6, ""))</f>
        <v/>
      </c>
      <c r="I6" s="104" t="str">
        <f>IF(F6&gt;B6,"נא להסביר חריגה כאן","")</f>
        <v/>
      </c>
      <c r="J6" s="45"/>
      <c r="K6" s="99"/>
      <c r="L6" s="99" t="str">
        <f>IF(ISBLANK(K6), "", IF(K6="מאשר", F6, "למלא כמות"))</f>
        <v/>
      </c>
      <c r="M6" s="102" t="str">
        <f t="shared" ref="M6:M12" si="1">IFERROR(L6*C6,"")</f>
        <v/>
      </c>
      <c r="N6" s="103" t="str">
        <f t="shared" ref="N6:N12" si="2">IFERROR(IF(M6=0,"",IF(OR(M6-$D6&gt;0,M6-$D6&lt;0), (M6-$D6)/$D6, "")),"")</f>
        <v/>
      </c>
      <c r="O6" s="105"/>
    </row>
    <row r="7" spans="1:15" x14ac:dyDescent="0.35">
      <c r="A7" s="52" t="s">
        <v>207</v>
      </c>
      <c r="B7" s="123">
        <v>1</v>
      </c>
      <c r="C7" s="94">
        <v>25000</v>
      </c>
      <c r="D7" s="94">
        <f t="shared" ref="D7:D12" si="3">B7*C7</f>
        <v>25000</v>
      </c>
      <c r="F7" s="101"/>
      <c r="G7" s="102">
        <f>F7*C7</f>
        <v>0</v>
      </c>
      <c r="H7" s="103" t="str">
        <f t="shared" si="0"/>
        <v/>
      </c>
      <c r="I7" s="104" t="str">
        <f>IF(F7&gt;B7,"נא להסביר חריגה כאן","")</f>
        <v/>
      </c>
      <c r="J7" s="45"/>
      <c r="K7" s="99"/>
      <c r="L7" s="99" t="str">
        <f>IF(ISBLANK(K7), "", IF(K7="מאשר", F7, "למלא כמות"))</f>
        <v/>
      </c>
      <c r="M7" s="102" t="str">
        <f t="shared" si="1"/>
        <v/>
      </c>
      <c r="N7" s="103" t="str">
        <f t="shared" si="2"/>
        <v/>
      </c>
      <c r="O7" s="105"/>
    </row>
    <row r="8" spans="1:15" x14ac:dyDescent="0.35">
      <c r="A8" s="52" t="s">
        <v>208</v>
      </c>
      <c r="B8" s="123">
        <v>80</v>
      </c>
      <c r="C8" s="94">
        <v>300</v>
      </c>
      <c r="D8" s="94">
        <f t="shared" si="3"/>
        <v>24000</v>
      </c>
      <c r="F8" s="101"/>
      <c r="G8" s="102">
        <f t="shared" ref="G8:G12" si="4">F8*C8</f>
        <v>0</v>
      </c>
      <c r="H8" s="103" t="str">
        <f t="shared" si="0"/>
        <v/>
      </c>
      <c r="I8" s="104" t="str">
        <f t="shared" ref="I8:I12" si="5">IF(F8&gt;B8,"נא להסביר חריגה כאן","")</f>
        <v/>
      </c>
      <c r="J8" s="45"/>
      <c r="K8" s="99"/>
      <c r="L8" s="99" t="str">
        <f t="shared" ref="L8:L12" si="6">IF(ISBLANK(K8), "", IF(K8="מאשר", F8, "למלא כמות"))</f>
        <v/>
      </c>
      <c r="M8" s="102" t="str">
        <f t="shared" si="1"/>
        <v/>
      </c>
      <c r="N8" s="103" t="str">
        <f t="shared" si="2"/>
        <v/>
      </c>
      <c r="O8" s="105"/>
    </row>
    <row r="9" spans="1:15" x14ac:dyDescent="0.35">
      <c r="A9" s="52" t="s">
        <v>209</v>
      </c>
      <c r="B9" s="123">
        <v>1</v>
      </c>
      <c r="C9" s="94">
        <v>30000</v>
      </c>
      <c r="D9" s="94">
        <f t="shared" si="3"/>
        <v>30000</v>
      </c>
      <c r="F9" s="101"/>
      <c r="G9" s="102">
        <f t="shared" si="4"/>
        <v>0</v>
      </c>
      <c r="H9" s="103" t="str">
        <f t="shared" si="0"/>
        <v/>
      </c>
      <c r="I9" s="104" t="str">
        <f t="shared" si="5"/>
        <v/>
      </c>
      <c r="J9" s="45"/>
      <c r="K9" s="99"/>
      <c r="L9" s="99" t="str">
        <f t="shared" si="6"/>
        <v/>
      </c>
      <c r="M9" s="102" t="str">
        <f t="shared" si="1"/>
        <v/>
      </c>
      <c r="N9" s="103" t="str">
        <f t="shared" si="2"/>
        <v/>
      </c>
      <c r="O9" s="105"/>
    </row>
    <row r="10" spans="1:15" x14ac:dyDescent="0.35">
      <c r="A10" s="52" t="s">
        <v>210</v>
      </c>
      <c r="B10" s="123">
        <v>1</v>
      </c>
      <c r="C10" s="94">
        <v>3000</v>
      </c>
      <c r="D10" s="94">
        <f t="shared" si="3"/>
        <v>3000</v>
      </c>
      <c r="F10" s="101"/>
      <c r="G10" s="102">
        <f t="shared" si="4"/>
        <v>0</v>
      </c>
      <c r="H10" s="103" t="str">
        <f t="shared" si="0"/>
        <v/>
      </c>
      <c r="I10" s="104" t="str">
        <f t="shared" si="5"/>
        <v/>
      </c>
      <c r="J10" s="45"/>
      <c r="K10" s="99"/>
      <c r="L10" s="99" t="str">
        <f t="shared" si="6"/>
        <v/>
      </c>
      <c r="M10" s="102" t="str">
        <f t="shared" si="1"/>
        <v/>
      </c>
      <c r="N10" s="103" t="str">
        <f t="shared" si="2"/>
        <v/>
      </c>
      <c r="O10" s="105"/>
    </row>
    <row r="11" spans="1:15" x14ac:dyDescent="0.35">
      <c r="A11" s="52" t="s">
        <v>211</v>
      </c>
      <c r="B11" s="123">
        <v>1</v>
      </c>
      <c r="C11" s="94">
        <v>3000</v>
      </c>
      <c r="D11" s="94">
        <f t="shared" si="3"/>
        <v>3000</v>
      </c>
      <c r="F11" s="101"/>
      <c r="G11" s="102">
        <f t="shared" si="4"/>
        <v>0</v>
      </c>
      <c r="H11" s="103" t="str">
        <f t="shared" si="0"/>
        <v/>
      </c>
      <c r="I11" s="104" t="str">
        <f t="shared" si="5"/>
        <v/>
      </c>
      <c r="J11" s="45"/>
      <c r="K11" s="99"/>
      <c r="L11" s="99" t="str">
        <f t="shared" si="6"/>
        <v/>
      </c>
      <c r="M11" s="102" t="str">
        <f t="shared" si="1"/>
        <v/>
      </c>
      <c r="N11" s="103" t="str">
        <f t="shared" si="2"/>
        <v/>
      </c>
      <c r="O11" s="105"/>
    </row>
    <row r="12" spans="1:15" x14ac:dyDescent="0.35">
      <c r="A12" s="52" t="s">
        <v>212</v>
      </c>
      <c r="B12" s="123">
        <v>1</v>
      </c>
      <c r="C12" s="94">
        <v>3000</v>
      </c>
      <c r="D12" s="94">
        <f t="shared" si="3"/>
        <v>3000</v>
      </c>
      <c r="F12" s="101"/>
      <c r="G12" s="102">
        <f t="shared" si="4"/>
        <v>0</v>
      </c>
      <c r="H12" s="103" t="str">
        <f t="shared" si="0"/>
        <v/>
      </c>
      <c r="I12" s="104" t="str">
        <f t="shared" si="5"/>
        <v/>
      </c>
      <c r="J12" s="45"/>
      <c r="K12" s="99"/>
      <c r="L12" s="99" t="str">
        <f t="shared" si="6"/>
        <v/>
      </c>
      <c r="M12" s="102" t="str">
        <f t="shared" si="1"/>
        <v/>
      </c>
      <c r="N12" s="103" t="str">
        <f t="shared" si="2"/>
        <v/>
      </c>
      <c r="O12" s="105"/>
    </row>
    <row r="13" spans="1:15" x14ac:dyDescent="0.35">
      <c r="A13" s="54" t="s">
        <v>283</v>
      </c>
      <c r="B13" s="95"/>
      <c r="C13" s="96"/>
      <c r="D13" s="97"/>
      <c r="F13" s="106"/>
      <c r="G13" s="107">
        <f>SUM(G6:G12)</f>
        <v>0</v>
      </c>
      <c r="H13" s="108"/>
      <c r="I13" s="109"/>
      <c r="J13" s="45"/>
      <c r="K13" s="110"/>
      <c r="L13" s="100"/>
      <c r="M13" s="107">
        <f>SUM(M6:M12)</f>
        <v>0</v>
      </c>
      <c r="N13" s="108"/>
      <c r="O13" s="109"/>
    </row>
    <row r="14" spans="1:15" x14ac:dyDescent="0.35">
      <c r="C14" s="98"/>
      <c r="J14" s="45"/>
    </row>
    <row r="15" spans="1:15" x14ac:dyDescent="0.35">
      <c r="A15" s="133" t="s">
        <v>58</v>
      </c>
      <c r="B15" s="134"/>
      <c r="C15" s="134"/>
      <c r="D15" s="145"/>
      <c r="J15" s="45"/>
    </row>
    <row r="16" spans="1:15" x14ac:dyDescent="0.35">
      <c r="A16" s="137" t="s">
        <v>332</v>
      </c>
      <c r="B16" s="138"/>
      <c r="C16" s="138"/>
      <c r="D16" s="146"/>
      <c r="J16" s="45"/>
    </row>
    <row r="17" spans="1:10" x14ac:dyDescent="0.35">
      <c r="A17" s="137" t="s">
        <v>59</v>
      </c>
      <c r="B17" s="138"/>
      <c r="C17" s="138"/>
      <c r="D17" s="140"/>
      <c r="J17" s="45"/>
    </row>
    <row r="18" spans="1:10" x14ac:dyDescent="0.35">
      <c r="A18" s="137" t="s">
        <v>60</v>
      </c>
      <c r="B18" s="138"/>
      <c r="C18" s="138"/>
      <c r="D18" s="140"/>
      <c r="J18" s="45"/>
    </row>
    <row r="19" spans="1:10" x14ac:dyDescent="0.35">
      <c r="A19" s="141" t="s">
        <v>213</v>
      </c>
      <c r="B19" s="142"/>
      <c r="C19" s="142"/>
      <c r="D19" s="144"/>
      <c r="J19" s="45"/>
    </row>
    <row r="20" spans="1:10" x14ac:dyDescent="0.35">
      <c r="J20" s="45"/>
    </row>
  </sheetData>
  <sheetProtection algorithmName="SHA-512" hashValue="oRlq/44EOaWDclOARqT0E7Fp28nlV4+wEfg1Ow9gD85dPkxD57K9aO7Bu0scq9gHCRZ1PAsJIDRhCT6V8SpERw==" saltValue="d7UL3shKRogZLP4r+lp1iw==" spinCount="100000" sheet="1" formatCells="0" formatColumns="0" formatRows="0"/>
  <mergeCells count="4">
    <mergeCell ref="A4:D4"/>
    <mergeCell ref="F4:I4"/>
    <mergeCell ref="K4:O4"/>
    <mergeCell ref="A2:D2"/>
  </mergeCells>
  <conditionalFormatting sqref="H6:H12 N6:N12">
    <cfRule type="cellIs" dxfId="11" priority="2" operator="greaterThan">
      <formula>0</formula>
    </cfRule>
  </conditionalFormatting>
  <dataValidations count="1">
    <dataValidation type="list" allowBlank="1" showInputMessage="1" showErrorMessage="1" sqref="K6:K12">
      <formula1>"מאשר, מאשר חלקי"</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9"/>
  <dimension ref="A1:O36"/>
  <sheetViews>
    <sheetView rightToLeft="1" zoomScaleNormal="100" workbookViewId="0">
      <pane ySplit="5" topLeftCell="A6" activePane="bottomLeft" state="frozen"/>
      <selection pane="bottomLeft"/>
    </sheetView>
  </sheetViews>
  <sheetFormatPr defaultColWidth="9" defaultRowHeight="15.5" x14ac:dyDescent="0.35"/>
  <cols>
    <col min="1" max="1" width="37.33203125" style="41" customWidth="1"/>
    <col min="2" max="2" width="10.33203125" style="58" customWidth="1"/>
    <col min="3" max="3" width="12.33203125" style="58" customWidth="1"/>
    <col min="4" max="4" width="12" style="58" customWidth="1"/>
    <col min="5" max="5" width="1.58203125" style="41" customWidth="1"/>
    <col min="6" max="6" width="11.33203125" style="41" customWidth="1"/>
    <col min="7" max="7" width="9.08203125" style="41" bestFit="1" customWidth="1"/>
    <col min="8" max="8" width="15.33203125" style="41" customWidth="1"/>
    <col min="9" max="9" width="26.58203125" style="42" customWidth="1"/>
    <col min="10" max="10" width="1.08203125" style="41" customWidth="1"/>
    <col min="11" max="11" width="13.83203125" style="41" customWidth="1"/>
    <col min="12" max="12" width="10.08203125" style="43" customWidth="1"/>
    <col min="13" max="13" width="9.08203125" style="41" customWidth="1"/>
    <col min="14" max="14" width="8.58203125" style="41" customWidth="1"/>
    <col min="15" max="15" width="28.5" style="41" customWidth="1"/>
    <col min="16" max="16384" width="9" style="41"/>
  </cols>
  <sheetData>
    <row r="1" spans="1:15" ht="18.5" thickBot="1" x14ac:dyDescent="0.4">
      <c r="A1" s="253">
        <f>'שאלון-חובה'!D6</f>
        <v>0</v>
      </c>
    </row>
    <row r="2" spans="1:15" ht="18.75" customHeight="1" thickBot="1" x14ac:dyDescent="0.4">
      <c r="A2" s="279" t="s">
        <v>285</v>
      </c>
      <c r="B2" s="279"/>
      <c r="C2" s="279"/>
      <c r="D2" s="279"/>
      <c r="F2" s="46" t="s">
        <v>22</v>
      </c>
      <c r="H2" s="45"/>
      <c r="I2" s="47"/>
      <c r="J2" s="45"/>
      <c r="K2" s="45"/>
      <c r="L2" s="48"/>
      <c r="M2" s="45"/>
      <c r="N2" s="45"/>
      <c r="O2" s="45"/>
    </row>
    <row r="3" spans="1:15" ht="4.9000000000000004" customHeight="1" x14ac:dyDescent="0.35">
      <c r="A3" s="313"/>
      <c r="B3" s="313"/>
      <c r="C3" s="313"/>
      <c r="D3" s="313"/>
      <c r="I3" s="49"/>
      <c r="J3" s="45"/>
      <c r="O3" s="50"/>
    </row>
    <row r="4" spans="1:15" s="113" customFormat="1" ht="18" x14ac:dyDescent="0.4">
      <c r="A4" s="273" t="s">
        <v>72</v>
      </c>
      <c r="B4" s="274"/>
      <c r="C4" s="274"/>
      <c r="D4" s="275"/>
      <c r="F4" s="273" t="s">
        <v>10</v>
      </c>
      <c r="G4" s="274"/>
      <c r="H4" s="274"/>
      <c r="I4" s="275"/>
      <c r="J4" s="44"/>
      <c r="K4" s="273" t="s">
        <v>188</v>
      </c>
      <c r="L4" s="274"/>
      <c r="M4" s="274"/>
      <c r="N4" s="274"/>
      <c r="O4" s="275"/>
    </row>
    <row r="5" spans="1:15" s="180" customFormat="1" ht="31" x14ac:dyDescent="0.3">
      <c r="A5" s="90" t="s">
        <v>0</v>
      </c>
      <c r="B5" s="90" t="s">
        <v>23</v>
      </c>
      <c r="C5" s="90" t="s">
        <v>2</v>
      </c>
      <c r="D5" s="90" t="s">
        <v>3</v>
      </c>
      <c r="F5" s="91" t="s">
        <v>46</v>
      </c>
      <c r="G5" s="91" t="s">
        <v>11</v>
      </c>
      <c r="H5" s="92" t="s">
        <v>12</v>
      </c>
      <c r="I5" s="90" t="s">
        <v>13</v>
      </c>
      <c r="J5" s="111"/>
      <c r="K5" s="91" t="s">
        <v>24</v>
      </c>
      <c r="L5" s="91" t="s">
        <v>25</v>
      </c>
      <c r="M5" s="91" t="s">
        <v>15</v>
      </c>
      <c r="N5" s="90" t="s">
        <v>12</v>
      </c>
      <c r="O5" s="90" t="s">
        <v>26</v>
      </c>
    </row>
    <row r="6" spans="1:15" ht="31" x14ac:dyDescent="0.35">
      <c r="A6" s="52" t="s">
        <v>206</v>
      </c>
      <c r="B6" s="123">
        <v>1</v>
      </c>
      <c r="C6" s="94">
        <v>11000</v>
      </c>
      <c r="D6" s="94">
        <f>B6*C6</f>
        <v>11000</v>
      </c>
      <c r="F6" s="101"/>
      <c r="G6" s="102">
        <f t="shared" ref="G6:G28" si="0">F6*C6</f>
        <v>0</v>
      </c>
      <c r="H6" s="103" t="str">
        <f t="shared" ref="H6:H28" si="1">IF(G6=0,"",IF(OR(G6-$D6&gt;0,G6-$D6&lt;0), (G6-$D6)/$D6, ""))</f>
        <v/>
      </c>
      <c r="I6" s="104" t="str">
        <f t="shared" ref="I6:I28" si="2">IF(F6&gt;B6,"נא להסביר חריגה כאן","")</f>
        <v/>
      </c>
      <c r="J6" s="45"/>
      <c r="K6" s="105"/>
      <c r="L6" s="105" t="str">
        <f>IF(ISBLANK(K6), "", IF(K6="מאשר", F6, "למלא כמות"))</f>
        <v/>
      </c>
      <c r="M6" s="112" t="str">
        <f t="shared" ref="M6:M25" si="3">IFERROR(L6*C6,"")</f>
        <v/>
      </c>
      <c r="N6" s="103" t="str">
        <f t="shared" ref="N6:N28" si="4">IFERROR(IF(M6=0,"",IF(OR(M6-$D6&gt;0,M6-$D6&lt;0), (M6-$D6)/$D6, "")),"")</f>
        <v/>
      </c>
      <c r="O6" s="105"/>
    </row>
    <row r="7" spans="1:15" x14ac:dyDescent="0.35">
      <c r="A7" s="52" t="s">
        <v>256</v>
      </c>
      <c r="B7" s="123">
        <v>1</v>
      </c>
      <c r="C7" s="94">
        <v>2500</v>
      </c>
      <c r="D7" s="94">
        <f t="shared" ref="D7:D28" si="5">B7*C7</f>
        <v>2500</v>
      </c>
      <c r="F7" s="101"/>
      <c r="G7" s="112">
        <f t="shared" si="0"/>
        <v>0</v>
      </c>
      <c r="H7" s="103" t="str">
        <f t="shared" si="1"/>
        <v/>
      </c>
      <c r="I7" s="104" t="str">
        <f t="shared" si="2"/>
        <v/>
      </c>
      <c r="J7" s="45"/>
      <c r="K7" s="105"/>
      <c r="L7" s="105" t="str">
        <f t="shared" ref="L7:L28" si="6">IF(ISBLANK(K7), "", IF(K7="מאשר", F7, "למלא כמות"))</f>
        <v/>
      </c>
      <c r="M7" s="112" t="str">
        <f t="shared" si="3"/>
        <v/>
      </c>
      <c r="N7" s="103" t="str">
        <f t="shared" si="4"/>
        <v/>
      </c>
      <c r="O7" s="105"/>
    </row>
    <row r="8" spans="1:15" x14ac:dyDescent="0.35">
      <c r="A8" s="52" t="s">
        <v>257</v>
      </c>
      <c r="B8" s="123">
        <v>1</v>
      </c>
      <c r="C8" s="94">
        <v>400</v>
      </c>
      <c r="D8" s="94">
        <f t="shared" si="5"/>
        <v>400</v>
      </c>
      <c r="F8" s="101"/>
      <c r="G8" s="112">
        <f t="shared" si="0"/>
        <v>0</v>
      </c>
      <c r="H8" s="103" t="str">
        <f t="shared" si="1"/>
        <v/>
      </c>
      <c r="I8" s="104" t="str">
        <f t="shared" si="2"/>
        <v/>
      </c>
      <c r="J8" s="45"/>
      <c r="K8" s="105"/>
      <c r="L8" s="105" t="str">
        <f t="shared" si="6"/>
        <v/>
      </c>
      <c r="M8" s="112" t="str">
        <f t="shared" si="3"/>
        <v/>
      </c>
      <c r="N8" s="103" t="str">
        <f t="shared" si="4"/>
        <v/>
      </c>
      <c r="O8" s="105"/>
    </row>
    <row r="9" spans="1:15" x14ac:dyDescent="0.35">
      <c r="A9" s="52" t="s">
        <v>258</v>
      </c>
      <c r="B9" s="123">
        <v>1</v>
      </c>
      <c r="C9" s="94">
        <v>500</v>
      </c>
      <c r="D9" s="94">
        <f t="shared" si="5"/>
        <v>500</v>
      </c>
      <c r="F9" s="101"/>
      <c r="G9" s="112">
        <f t="shared" si="0"/>
        <v>0</v>
      </c>
      <c r="H9" s="103" t="str">
        <f t="shared" si="1"/>
        <v/>
      </c>
      <c r="I9" s="104" t="str">
        <f t="shared" si="2"/>
        <v/>
      </c>
      <c r="J9" s="45"/>
      <c r="K9" s="105"/>
      <c r="L9" s="105" t="str">
        <f t="shared" si="6"/>
        <v/>
      </c>
      <c r="M9" s="112" t="str">
        <f t="shared" si="3"/>
        <v/>
      </c>
      <c r="N9" s="103" t="str">
        <f t="shared" si="4"/>
        <v/>
      </c>
      <c r="O9" s="105"/>
    </row>
    <row r="10" spans="1:15" x14ac:dyDescent="0.35">
      <c r="A10" s="52" t="s">
        <v>259</v>
      </c>
      <c r="B10" s="123">
        <v>1</v>
      </c>
      <c r="C10" s="94">
        <v>1500</v>
      </c>
      <c r="D10" s="94">
        <f t="shared" si="5"/>
        <v>1500</v>
      </c>
      <c r="F10" s="101"/>
      <c r="G10" s="112">
        <f t="shared" si="0"/>
        <v>0</v>
      </c>
      <c r="H10" s="103" t="str">
        <f t="shared" si="1"/>
        <v/>
      </c>
      <c r="I10" s="104" t="str">
        <f t="shared" si="2"/>
        <v/>
      </c>
      <c r="J10" s="45"/>
      <c r="K10" s="105"/>
      <c r="L10" s="105" t="str">
        <f t="shared" si="6"/>
        <v/>
      </c>
      <c r="M10" s="112" t="str">
        <f t="shared" si="3"/>
        <v/>
      </c>
      <c r="N10" s="103" t="str">
        <f t="shared" si="4"/>
        <v/>
      </c>
      <c r="O10" s="105"/>
    </row>
    <row r="11" spans="1:15" x14ac:dyDescent="0.35">
      <c r="A11" s="52" t="s">
        <v>260</v>
      </c>
      <c r="B11" s="123">
        <v>1</v>
      </c>
      <c r="C11" s="94">
        <v>6500</v>
      </c>
      <c r="D11" s="94">
        <f t="shared" si="5"/>
        <v>6500</v>
      </c>
      <c r="F11" s="101"/>
      <c r="G11" s="112">
        <f t="shared" si="0"/>
        <v>0</v>
      </c>
      <c r="H11" s="103" t="str">
        <f t="shared" si="1"/>
        <v/>
      </c>
      <c r="I11" s="104" t="str">
        <f t="shared" si="2"/>
        <v/>
      </c>
      <c r="J11" s="45"/>
      <c r="K11" s="105"/>
      <c r="L11" s="105" t="str">
        <f t="shared" si="6"/>
        <v/>
      </c>
      <c r="M11" s="112" t="str">
        <f t="shared" si="3"/>
        <v/>
      </c>
      <c r="N11" s="103" t="str">
        <f t="shared" si="4"/>
        <v/>
      </c>
      <c r="O11" s="105"/>
    </row>
    <row r="12" spans="1:15" x14ac:dyDescent="0.35">
      <c r="A12" s="52" t="s">
        <v>261</v>
      </c>
      <c r="B12" s="123">
        <v>1</v>
      </c>
      <c r="C12" s="94">
        <v>1600</v>
      </c>
      <c r="D12" s="94">
        <f t="shared" si="5"/>
        <v>1600</v>
      </c>
      <c r="F12" s="101"/>
      <c r="G12" s="112">
        <f t="shared" si="0"/>
        <v>0</v>
      </c>
      <c r="H12" s="103" t="str">
        <f t="shared" si="1"/>
        <v/>
      </c>
      <c r="I12" s="104" t="str">
        <f t="shared" si="2"/>
        <v/>
      </c>
      <c r="J12" s="45"/>
      <c r="K12" s="105"/>
      <c r="L12" s="105" t="str">
        <f t="shared" si="6"/>
        <v/>
      </c>
      <c r="M12" s="112" t="str">
        <f t="shared" si="3"/>
        <v/>
      </c>
      <c r="N12" s="103" t="str">
        <f t="shared" si="4"/>
        <v/>
      </c>
      <c r="O12" s="105"/>
    </row>
    <row r="13" spans="1:15" x14ac:dyDescent="0.35">
      <c r="A13" s="52" t="s">
        <v>262</v>
      </c>
      <c r="B13" s="123">
        <v>1</v>
      </c>
      <c r="C13" s="94">
        <v>450</v>
      </c>
      <c r="D13" s="94">
        <f t="shared" si="5"/>
        <v>450</v>
      </c>
      <c r="F13" s="101"/>
      <c r="G13" s="112">
        <f t="shared" si="0"/>
        <v>0</v>
      </c>
      <c r="H13" s="103" t="str">
        <f t="shared" si="1"/>
        <v/>
      </c>
      <c r="I13" s="104" t="str">
        <f t="shared" si="2"/>
        <v/>
      </c>
      <c r="J13" s="45"/>
      <c r="K13" s="105"/>
      <c r="L13" s="105" t="str">
        <f t="shared" si="6"/>
        <v/>
      </c>
      <c r="M13" s="112" t="str">
        <f t="shared" si="3"/>
        <v/>
      </c>
      <c r="N13" s="103" t="str">
        <f t="shared" si="4"/>
        <v/>
      </c>
      <c r="O13" s="105"/>
    </row>
    <row r="14" spans="1:15" x14ac:dyDescent="0.35">
      <c r="A14" s="52" t="s">
        <v>263</v>
      </c>
      <c r="B14" s="123">
        <v>1</v>
      </c>
      <c r="C14" s="94">
        <v>500</v>
      </c>
      <c r="D14" s="94">
        <f t="shared" si="5"/>
        <v>500</v>
      </c>
      <c r="F14" s="101"/>
      <c r="G14" s="112">
        <f t="shared" si="0"/>
        <v>0</v>
      </c>
      <c r="H14" s="103" t="str">
        <f t="shared" si="1"/>
        <v/>
      </c>
      <c r="I14" s="104" t="str">
        <f t="shared" si="2"/>
        <v/>
      </c>
      <c r="J14" s="45"/>
      <c r="K14" s="105"/>
      <c r="L14" s="105" t="str">
        <f t="shared" si="6"/>
        <v/>
      </c>
      <c r="M14" s="112" t="str">
        <f t="shared" si="3"/>
        <v/>
      </c>
      <c r="N14" s="103" t="str">
        <f t="shared" si="4"/>
        <v/>
      </c>
      <c r="O14" s="105"/>
    </row>
    <row r="15" spans="1:15" x14ac:dyDescent="0.35">
      <c r="A15" s="52" t="s">
        <v>264</v>
      </c>
      <c r="B15" s="123">
        <v>1</v>
      </c>
      <c r="C15" s="94">
        <v>200</v>
      </c>
      <c r="D15" s="94">
        <f t="shared" si="5"/>
        <v>200</v>
      </c>
      <c r="F15" s="101"/>
      <c r="G15" s="112">
        <f t="shared" si="0"/>
        <v>0</v>
      </c>
      <c r="H15" s="103" t="str">
        <f t="shared" si="1"/>
        <v/>
      </c>
      <c r="I15" s="104" t="str">
        <f t="shared" si="2"/>
        <v/>
      </c>
      <c r="J15" s="45"/>
      <c r="K15" s="105"/>
      <c r="L15" s="105" t="str">
        <f t="shared" si="6"/>
        <v/>
      </c>
      <c r="M15" s="112" t="str">
        <f t="shared" si="3"/>
        <v/>
      </c>
      <c r="N15" s="103" t="str">
        <f t="shared" si="4"/>
        <v/>
      </c>
      <c r="O15" s="105"/>
    </row>
    <row r="16" spans="1:15" x14ac:dyDescent="0.35">
      <c r="A16" s="52" t="s">
        <v>265</v>
      </c>
      <c r="B16" s="123">
        <v>1</v>
      </c>
      <c r="C16" s="94">
        <v>200</v>
      </c>
      <c r="D16" s="94">
        <f t="shared" si="5"/>
        <v>200</v>
      </c>
      <c r="F16" s="101"/>
      <c r="G16" s="112">
        <f t="shared" si="0"/>
        <v>0</v>
      </c>
      <c r="H16" s="103" t="str">
        <f t="shared" si="1"/>
        <v/>
      </c>
      <c r="I16" s="104" t="str">
        <f t="shared" si="2"/>
        <v/>
      </c>
      <c r="J16" s="45"/>
      <c r="K16" s="105"/>
      <c r="L16" s="105" t="str">
        <f t="shared" si="6"/>
        <v/>
      </c>
      <c r="M16" s="112" t="str">
        <f t="shared" si="3"/>
        <v/>
      </c>
      <c r="N16" s="103" t="str">
        <f t="shared" si="4"/>
        <v/>
      </c>
      <c r="O16" s="105"/>
    </row>
    <row r="17" spans="1:15" x14ac:dyDescent="0.35">
      <c r="A17" s="52" t="s">
        <v>266</v>
      </c>
      <c r="B17" s="123">
        <v>1</v>
      </c>
      <c r="C17" s="94">
        <v>2000</v>
      </c>
      <c r="D17" s="94">
        <f t="shared" si="5"/>
        <v>2000</v>
      </c>
      <c r="F17" s="101"/>
      <c r="G17" s="112">
        <f t="shared" si="0"/>
        <v>0</v>
      </c>
      <c r="H17" s="103" t="str">
        <f t="shared" si="1"/>
        <v/>
      </c>
      <c r="I17" s="104" t="str">
        <f t="shared" si="2"/>
        <v/>
      </c>
      <c r="J17" s="45"/>
      <c r="K17" s="105"/>
      <c r="L17" s="105" t="str">
        <f t="shared" si="6"/>
        <v/>
      </c>
      <c r="M17" s="112" t="str">
        <f t="shared" si="3"/>
        <v/>
      </c>
      <c r="N17" s="103" t="str">
        <f t="shared" si="4"/>
        <v/>
      </c>
      <c r="O17" s="105"/>
    </row>
    <row r="18" spans="1:15" x14ac:dyDescent="0.35">
      <c r="A18" s="52" t="s">
        <v>267</v>
      </c>
      <c r="B18" s="123">
        <v>1</v>
      </c>
      <c r="C18" s="94">
        <v>400</v>
      </c>
      <c r="D18" s="94">
        <f t="shared" si="5"/>
        <v>400</v>
      </c>
      <c r="F18" s="101"/>
      <c r="G18" s="112">
        <f t="shared" si="0"/>
        <v>0</v>
      </c>
      <c r="H18" s="103" t="str">
        <f t="shared" si="1"/>
        <v/>
      </c>
      <c r="I18" s="104" t="str">
        <f t="shared" si="2"/>
        <v/>
      </c>
      <c r="J18" s="45"/>
      <c r="K18" s="105"/>
      <c r="L18" s="105" t="str">
        <f t="shared" si="6"/>
        <v/>
      </c>
      <c r="M18" s="112" t="str">
        <f t="shared" si="3"/>
        <v/>
      </c>
      <c r="N18" s="103" t="str">
        <f t="shared" si="4"/>
        <v/>
      </c>
      <c r="O18" s="105"/>
    </row>
    <row r="19" spans="1:15" x14ac:dyDescent="0.35">
      <c r="A19" s="52" t="s">
        <v>268</v>
      </c>
      <c r="B19" s="123">
        <v>1</v>
      </c>
      <c r="C19" s="94">
        <v>2400</v>
      </c>
      <c r="D19" s="94">
        <f t="shared" si="5"/>
        <v>2400</v>
      </c>
      <c r="F19" s="101"/>
      <c r="G19" s="112">
        <f t="shared" si="0"/>
        <v>0</v>
      </c>
      <c r="H19" s="103" t="str">
        <f t="shared" si="1"/>
        <v/>
      </c>
      <c r="I19" s="104" t="str">
        <f t="shared" si="2"/>
        <v/>
      </c>
      <c r="J19" s="45"/>
      <c r="K19" s="105"/>
      <c r="L19" s="105" t="str">
        <f t="shared" si="6"/>
        <v/>
      </c>
      <c r="M19" s="112" t="str">
        <f t="shared" si="3"/>
        <v/>
      </c>
      <c r="N19" s="103" t="str">
        <f t="shared" si="4"/>
        <v/>
      </c>
      <c r="O19" s="105"/>
    </row>
    <row r="20" spans="1:15" x14ac:dyDescent="0.35">
      <c r="A20" s="52" t="s">
        <v>269</v>
      </c>
      <c r="B20" s="123">
        <v>1</v>
      </c>
      <c r="C20" s="94">
        <v>2500</v>
      </c>
      <c r="D20" s="94">
        <f t="shared" si="5"/>
        <v>2500</v>
      </c>
      <c r="F20" s="101"/>
      <c r="G20" s="112">
        <f t="shared" si="0"/>
        <v>0</v>
      </c>
      <c r="H20" s="103" t="str">
        <f t="shared" si="1"/>
        <v/>
      </c>
      <c r="I20" s="104" t="str">
        <f t="shared" si="2"/>
        <v/>
      </c>
      <c r="J20" s="45"/>
      <c r="K20" s="105"/>
      <c r="L20" s="105" t="str">
        <f t="shared" si="6"/>
        <v/>
      </c>
      <c r="M20" s="112" t="str">
        <f t="shared" si="3"/>
        <v/>
      </c>
      <c r="N20" s="103" t="str">
        <f t="shared" si="4"/>
        <v/>
      </c>
      <c r="O20" s="105"/>
    </row>
    <row r="21" spans="1:15" x14ac:dyDescent="0.35">
      <c r="A21" s="52" t="s">
        <v>270</v>
      </c>
      <c r="B21" s="123">
        <v>1</v>
      </c>
      <c r="C21" s="94">
        <v>1300</v>
      </c>
      <c r="D21" s="94">
        <f t="shared" si="5"/>
        <v>1300</v>
      </c>
      <c r="F21" s="101"/>
      <c r="G21" s="112">
        <f t="shared" si="0"/>
        <v>0</v>
      </c>
      <c r="H21" s="103" t="str">
        <f t="shared" si="1"/>
        <v/>
      </c>
      <c r="I21" s="104" t="str">
        <f t="shared" si="2"/>
        <v/>
      </c>
      <c r="J21" s="45"/>
      <c r="K21" s="105"/>
      <c r="L21" s="105" t="str">
        <f t="shared" si="6"/>
        <v/>
      </c>
      <c r="M21" s="112" t="str">
        <f t="shared" si="3"/>
        <v/>
      </c>
      <c r="N21" s="103" t="str">
        <f t="shared" si="4"/>
        <v/>
      </c>
      <c r="O21" s="105"/>
    </row>
    <row r="22" spans="1:15" x14ac:dyDescent="0.35">
      <c r="A22" s="52" t="s">
        <v>271</v>
      </c>
      <c r="B22" s="123">
        <v>1</v>
      </c>
      <c r="C22" s="94">
        <v>350</v>
      </c>
      <c r="D22" s="94">
        <f t="shared" si="5"/>
        <v>350</v>
      </c>
      <c r="F22" s="101"/>
      <c r="G22" s="112">
        <f t="shared" si="0"/>
        <v>0</v>
      </c>
      <c r="H22" s="103" t="str">
        <f t="shared" si="1"/>
        <v/>
      </c>
      <c r="I22" s="104" t="str">
        <f t="shared" si="2"/>
        <v/>
      </c>
      <c r="J22" s="45"/>
      <c r="K22" s="105"/>
      <c r="L22" s="105" t="str">
        <f t="shared" si="6"/>
        <v/>
      </c>
      <c r="M22" s="112" t="str">
        <f t="shared" si="3"/>
        <v/>
      </c>
      <c r="N22" s="103" t="str">
        <f t="shared" si="4"/>
        <v/>
      </c>
      <c r="O22" s="105"/>
    </row>
    <row r="23" spans="1:15" ht="31" x14ac:dyDescent="0.35">
      <c r="A23" s="52" t="s">
        <v>272</v>
      </c>
      <c r="B23" s="123">
        <v>2</v>
      </c>
      <c r="C23" s="94">
        <v>1700</v>
      </c>
      <c r="D23" s="94">
        <f t="shared" si="5"/>
        <v>3400</v>
      </c>
      <c r="F23" s="101"/>
      <c r="G23" s="112">
        <f t="shared" si="0"/>
        <v>0</v>
      </c>
      <c r="H23" s="103" t="str">
        <f t="shared" si="1"/>
        <v/>
      </c>
      <c r="I23" s="104" t="str">
        <f t="shared" si="2"/>
        <v/>
      </c>
      <c r="J23" s="45"/>
      <c r="K23" s="105"/>
      <c r="L23" s="105" t="str">
        <f t="shared" si="6"/>
        <v/>
      </c>
      <c r="M23" s="112" t="str">
        <f t="shared" si="3"/>
        <v/>
      </c>
      <c r="N23" s="103" t="str">
        <f t="shared" si="4"/>
        <v/>
      </c>
      <c r="O23" s="105"/>
    </row>
    <row r="24" spans="1:15" x14ac:dyDescent="0.35">
      <c r="A24" s="52" t="s">
        <v>273</v>
      </c>
      <c r="B24" s="123">
        <v>1</v>
      </c>
      <c r="C24" s="94">
        <v>3000</v>
      </c>
      <c r="D24" s="94">
        <f t="shared" si="5"/>
        <v>3000</v>
      </c>
      <c r="F24" s="101"/>
      <c r="G24" s="112">
        <f t="shared" si="0"/>
        <v>0</v>
      </c>
      <c r="H24" s="103" t="str">
        <f t="shared" si="1"/>
        <v/>
      </c>
      <c r="I24" s="104" t="str">
        <f t="shared" si="2"/>
        <v/>
      </c>
      <c r="J24" s="45"/>
      <c r="K24" s="105"/>
      <c r="L24" s="105" t="str">
        <f t="shared" si="6"/>
        <v/>
      </c>
      <c r="M24" s="112" t="str">
        <f t="shared" si="3"/>
        <v/>
      </c>
      <c r="N24" s="103" t="str">
        <f t="shared" si="4"/>
        <v/>
      </c>
      <c r="O24" s="105"/>
    </row>
    <row r="25" spans="1:15" x14ac:dyDescent="0.35">
      <c r="A25" s="52" t="s">
        <v>274</v>
      </c>
      <c r="B25" s="123">
        <v>1</v>
      </c>
      <c r="C25" s="94">
        <v>1400</v>
      </c>
      <c r="D25" s="94">
        <f t="shared" si="5"/>
        <v>1400</v>
      </c>
      <c r="F25" s="101"/>
      <c r="G25" s="112">
        <f t="shared" si="0"/>
        <v>0</v>
      </c>
      <c r="H25" s="103" t="str">
        <f t="shared" si="1"/>
        <v/>
      </c>
      <c r="I25" s="104" t="str">
        <f t="shared" si="2"/>
        <v/>
      </c>
      <c r="J25" s="45"/>
      <c r="K25" s="105"/>
      <c r="L25" s="105" t="str">
        <f t="shared" si="6"/>
        <v/>
      </c>
      <c r="M25" s="112" t="str">
        <f t="shared" si="3"/>
        <v/>
      </c>
      <c r="N25" s="103" t="str">
        <f t="shared" si="4"/>
        <v/>
      </c>
      <c r="O25" s="105"/>
    </row>
    <row r="26" spans="1:15" x14ac:dyDescent="0.35">
      <c r="A26" s="221" t="s">
        <v>277</v>
      </c>
      <c r="B26" s="219"/>
      <c r="C26" s="219"/>
      <c r="D26" s="220"/>
      <c r="E26" s="57"/>
      <c r="F26" s="126"/>
      <c r="G26" s="127">
        <f>SUM(G6:G25)</f>
        <v>0</v>
      </c>
      <c r="H26" s="108"/>
      <c r="I26" s="109"/>
      <c r="J26" s="45"/>
      <c r="K26" s="129"/>
      <c r="L26" s="128"/>
      <c r="M26" s="130">
        <f>SUM(M6:M25)</f>
        <v>0</v>
      </c>
      <c r="N26" s="108"/>
      <c r="O26" s="109"/>
    </row>
    <row r="27" spans="1:15" x14ac:dyDescent="0.35">
      <c r="A27" s="298" t="s">
        <v>275</v>
      </c>
      <c r="B27" s="299"/>
      <c r="C27" s="299"/>
      <c r="D27" s="300"/>
      <c r="F27" s="289" t="str">
        <f>A27</f>
        <v>ציוד שניתן רק עבור מגמת בישול ואפיה</v>
      </c>
      <c r="G27" s="290"/>
      <c r="H27" s="290"/>
      <c r="I27" s="291"/>
      <c r="J27" s="45"/>
      <c r="K27" s="292" t="str">
        <f>A27</f>
        <v>ציוד שניתן רק עבור מגמת בישול ואפיה</v>
      </c>
      <c r="L27" s="293"/>
      <c r="M27" s="293"/>
      <c r="N27" s="293"/>
      <c r="O27" s="294"/>
    </row>
    <row r="28" spans="1:15" ht="31" x14ac:dyDescent="0.35">
      <c r="A28" s="52" t="s">
        <v>276</v>
      </c>
      <c r="B28" s="123">
        <v>6</v>
      </c>
      <c r="C28" s="94">
        <v>10000</v>
      </c>
      <c r="D28" s="94">
        <f t="shared" si="5"/>
        <v>60000</v>
      </c>
      <c r="F28" s="101"/>
      <c r="G28" s="102">
        <f t="shared" si="0"/>
        <v>0</v>
      </c>
      <c r="H28" s="103" t="str">
        <f t="shared" si="1"/>
        <v/>
      </c>
      <c r="I28" s="104" t="str">
        <f t="shared" si="2"/>
        <v/>
      </c>
      <c r="J28" s="45"/>
      <c r="K28" s="105"/>
      <c r="L28" s="105" t="str">
        <f t="shared" si="6"/>
        <v/>
      </c>
      <c r="M28" s="112">
        <f>IFERROR(L28*C28,0)</f>
        <v>0</v>
      </c>
      <c r="N28" s="103" t="str">
        <f t="shared" si="4"/>
        <v/>
      </c>
      <c r="O28" s="105"/>
    </row>
    <row r="29" spans="1:15" x14ac:dyDescent="0.35">
      <c r="A29" s="280" t="s">
        <v>284</v>
      </c>
      <c r="B29" s="281"/>
      <c r="C29" s="281"/>
      <c r="D29" s="282"/>
      <c r="F29" s="106"/>
      <c r="G29" s="107">
        <f>G26+G28</f>
        <v>0</v>
      </c>
      <c r="H29" s="108"/>
      <c r="I29" s="109"/>
      <c r="J29" s="45"/>
      <c r="K29" s="110"/>
      <c r="L29" s="100"/>
      <c r="M29" s="107">
        <f>M26+M28</f>
        <v>0</v>
      </c>
      <c r="N29" s="108"/>
      <c r="O29" s="109"/>
    </row>
    <row r="30" spans="1:15" x14ac:dyDescent="0.35">
      <c r="C30" s="98"/>
      <c r="J30" s="45"/>
    </row>
    <row r="31" spans="1:15" x14ac:dyDescent="0.35">
      <c r="C31" s="98"/>
      <c r="J31" s="45"/>
    </row>
    <row r="32" spans="1:15" x14ac:dyDescent="0.35">
      <c r="J32" s="45"/>
    </row>
    <row r="33" spans="10:10" x14ac:dyDescent="0.35">
      <c r="J33" s="45"/>
    </row>
    <row r="34" spans="10:10" x14ac:dyDescent="0.35">
      <c r="J34" s="45"/>
    </row>
    <row r="35" spans="10:10" x14ac:dyDescent="0.35">
      <c r="J35" s="45"/>
    </row>
    <row r="36" spans="10:10" x14ac:dyDescent="0.35">
      <c r="J36" s="45"/>
    </row>
  </sheetData>
  <sheetProtection algorithmName="SHA-512" hashValue="Ni7cuuN0S1ZZEo7m49NUIG27zpmeGApcM7hxhUjzM+vmSzEnEtXfntJyjRaRJlVNUUtuxRFUga6VDZ3tYZfnuQ==" saltValue="+7D5Df/DgMsT+5DYvxPcFQ==" spinCount="100000" sheet="1" formatCells="0" formatColumns="0" formatRows="0"/>
  <mergeCells count="8">
    <mergeCell ref="A29:D29"/>
    <mergeCell ref="A4:D4"/>
    <mergeCell ref="F4:I4"/>
    <mergeCell ref="K4:O4"/>
    <mergeCell ref="A2:D3"/>
    <mergeCell ref="A27:D27"/>
    <mergeCell ref="F27:I27"/>
    <mergeCell ref="K27:O27"/>
  </mergeCells>
  <conditionalFormatting sqref="H6:H25">
    <cfRule type="cellIs" dxfId="10" priority="4" operator="greaterThan">
      <formula>0</formula>
    </cfRule>
  </conditionalFormatting>
  <conditionalFormatting sqref="H28 N28">
    <cfRule type="cellIs" dxfId="9" priority="6" operator="greaterThan">
      <formula>0</formula>
    </cfRule>
  </conditionalFormatting>
  <conditionalFormatting sqref="N6:N25">
    <cfRule type="cellIs" dxfId="8" priority="3" operator="greaterThan">
      <formula>0</formula>
    </cfRule>
  </conditionalFormatting>
  <dataValidations count="1">
    <dataValidation type="list" allowBlank="1" showInputMessage="1" showErrorMessage="1" sqref="K6:K25 K28">
      <formula1>"מאשר, מאשר חלקי"</formula1>
    </dataValidation>
  </dataValidation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74E3F86D58734C7AA1EEF000005FC8B6" ma:contentTypeVersion="1" ma:contentTypeDescription="צור מסמך חדש." ma:contentTypeScope="" ma:versionID="ae5ff37499b070873e287761911273f1">
  <xsd:schema xmlns:xsd="http://www.w3.org/2001/XMLSchema" xmlns:xs="http://www.w3.org/2001/XMLSchema" xmlns:p="http://schemas.microsoft.com/office/2006/metadata/properties" xmlns:ns1="http://schemas.microsoft.com/sharepoint/v3" targetNamespace="http://schemas.microsoft.com/office/2006/metadata/properties" ma:root="true" ma:fieldsID="08da46b6ae811ef844734bd8bf08ae2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 ma:internalName="PublishingStartDate">
      <xsd:simpleType>
        <xsd:restriction base="dms:Unknown"/>
      </xsd:simpleType>
    </xsd:element>
    <xsd:element name="PublishingExpirationDate" ma:index="9" nillable="true" ma:displayName="מתזמן תאריך סיום"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608FCCC-B87E-4BFE-8E26-C88A62E49C9B}"/>
</file>

<file path=customXml/itemProps2.xml><?xml version="1.0" encoding="utf-8"?>
<ds:datastoreItem xmlns:ds="http://schemas.openxmlformats.org/officeDocument/2006/customXml" ds:itemID="{B0210880-4C00-48BE-A1D5-0763FC0C8D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16</vt:i4>
      </vt:variant>
      <vt:variant>
        <vt:lpstr>טווחים בעלי שם</vt:lpstr>
      </vt:variant>
      <vt:variant>
        <vt:i4>13</vt:i4>
      </vt:variant>
    </vt:vector>
  </HeadingPairs>
  <TitlesOfParts>
    <vt:vector size="29" baseType="lpstr">
      <vt:lpstr>פתיח </vt:lpstr>
      <vt:lpstr>שאלון-חובה</vt:lpstr>
      <vt:lpstr>ריפוי בעיסוק</vt:lpstr>
      <vt:lpstr>פיזיותרפיה</vt:lpstr>
      <vt:lpstr>קלינאית תקשורת</vt:lpstr>
      <vt:lpstr>טיפול באומנויות</vt:lpstr>
      <vt:lpstr>סנוזלן</vt:lpstr>
      <vt:lpstr>מתקני חצר</vt:lpstr>
      <vt:lpstr>מטבח טיפולי</vt:lpstr>
      <vt:lpstr>דירת אימון</vt:lpstr>
      <vt:lpstr>חדר כושר</vt:lpstr>
      <vt:lpstr>סדנאות</vt:lpstr>
      <vt:lpstr>ציוד יעודי</vt:lpstr>
      <vt:lpstr>סיכום למגיש הבקשה</vt:lpstr>
      <vt:lpstr>סיכום לוועדה</vt:lpstr>
      <vt:lpstr>Sheet1</vt:lpstr>
      <vt:lpstr>'דירת אימון'!WPrint_Area_W</vt:lpstr>
      <vt:lpstr>'חדר כושר'!WPrint_Area_W</vt:lpstr>
      <vt:lpstr>'טיפול באומנויות'!WPrint_Area_W</vt:lpstr>
      <vt:lpstr>'מטבח טיפולי'!WPrint_Area_W</vt:lpstr>
      <vt:lpstr>'מתקני חצר'!WPrint_Area_W</vt:lpstr>
      <vt:lpstr>סדנאות!WPrint_Area_W</vt:lpstr>
      <vt:lpstr>'סיכום לוועדה'!WPrint_Area_W</vt:lpstr>
      <vt:lpstr>'סיכום למגיש הבקשה'!WPrint_Area_W</vt:lpstr>
      <vt:lpstr>סנוזלן!WPrint_Area_W</vt:lpstr>
      <vt:lpstr>פיזיותרפיה!WPrint_Area_W</vt:lpstr>
      <vt:lpstr>'קלינאית תקשורת'!WPrint_Area_W</vt:lpstr>
      <vt:lpstr>'ריפוי בעיסוק'!WPrint_Area_W</vt:lpstr>
      <vt:lpstr>'שאלון-חובה'!WPrint_Area_W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Nurcery</dc:title>
  <dc:creator>Vadim</dc:creator>
  <cp:lastModifiedBy>חיה פישגרונד שורץ</cp:lastModifiedBy>
  <cp:lastPrinted>2019-04-02T09:30:22Z</cp:lastPrinted>
  <dcterms:created xsi:type="dcterms:W3CDTF">2018-05-30T07:44:05Z</dcterms:created>
  <dcterms:modified xsi:type="dcterms:W3CDTF">2025-10-22T07:57:21Z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ContentTypeId">
    <vt:lpwstr>0x01010074E3F86D58734C7AA1EEF000005FC8B6</vt:lpwstr>
  </property>
  <property fmtid="{D5CDD505-2E9C-101B-9397-08002B2CF9AE}" pid="9" name="Order">
    <vt:r8>9400</vt:r8>
  </property>
  <property fmtid="{D5CDD505-2E9C-101B-9397-08002B2CF9AE}" pid="10" name="xd_Signature">
    <vt:bool>false</vt:bool>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