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nioifs1\FolderRedirect\shlomittb\Desktop\תקנים מעודכנים\"/>
    </mc:Choice>
  </mc:AlternateContent>
  <workbookProtection workbookAlgorithmName="SHA-512" workbookHashValue="vSyyJWHLDtmqdb0D+rCJFmnmiBbSEbRamT2RCGY2srTiiShecfn9AvK8JuDk3gxixWRkFlypUhtUeckSV5JSJw==" workbookSaltValue="pP61vvH3RclNJsRLDHzGRg==" workbookSpinCount="100000" lockStructure="1"/>
  <bookViews>
    <workbookView xWindow="0" yWindow="0" windowWidth="19200" windowHeight="7080" tabRatio="906"/>
  </bookViews>
  <sheets>
    <sheet name="פתיח " sheetId="8" r:id="rId1"/>
    <sheet name="שאלון-חובה" sheetId="9" r:id="rId2"/>
    <sheet name="ריפוי בעיסוק" sheetId="14" r:id="rId3"/>
    <sheet name="פיזיותרפיה" sheetId="15" r:id="rId4"/>
    <sheet name="קלינאית תקשורת" sheetId="26" r:id="rId5"/>
    <sheet name="טיפול באומנויות" sheetId="22" r:id="rId6"/>
    <sheet name="חדר סנוזלן" sheetId="19" r:id="rId7"/>
    <sheet name="מתקני חצר" sheetId="18" r:id="rId8"/>
    <sheet name="סיכום בקשת הגוף" sheetId="27" r:id="rId9"/>
    <sheet name="פורמט לועדה- סיכום" sheetId="17" r:id="rId10"/>
    <sheet name="מקור" sheetId="1" state="hidden" r:id="rId11"/>
  </sheets>
  <definedNames>
    <definedName name="_ftn2" localSheetId="10">מקור!$B$54</definedName>
    <definedName name="_ftn3" localSheetId="10">מקור!$B$55</definedName>
    <definedName name="_ftn4" localSheetId="10">מקור!$B$56</definedName>
    <definedName name="_ftnref1" localSheetId="10">מקור!$B$10</definedName>
    <definedName name="_ftnref2" localSheetId="10">מקור!$B$14</definedName>
    <definedName name="_ftnref3" localSheetId="10">מקור!$B$21</definedName>
    <definedName name="_ftnref4" localSheetId="10">מקור!$B$46</definedName>
    <definedName name="BedroomType" localSheetId="6">#REF!</definedName>
    <definedName name="BedroomType" localSheetId="5">#REF!</definedName>
    <definedName name="BedroomType" localSheetId="7">#REF!</definedName>
    <definedName name="BedroomType" localSheetId="8">#REF!</definedName>
    <definedName name="BedroomType" localSheetId="9">#REF!</definedName>
    <definedName name="BedroomType" localSheetId="3">#REF!</definedName>
    <definedName name="BedroomType" localSheetId="2">#REF!</definedName>
    <definedName name="BedroomType">#REF!</definedName>
    <definedName name="_xlnm.Print_Area" localSheetId="6">'חדר סנוזלן'!$A$1:$O$22</definedName>
    <definedName name="_xlnm.Print_Area" localSheetId="5">'טיפול באומנויות'!$A$1:$O$1</definedName>
    <definedName name="_xlnm.Print_Area" localSheetId="10">מקור!$A$40:$O$56</definedName>
    <definedName name="_xlnm.Print_Area" localSheetId="7">'מתקני חצר'!$A$1:$O$9</definedName>
    <definedName name="_xlnm.Print_Area" localSheetId="3">פיזיותרפיה!$A$1:$O$48</definedName>
    <definedName name="_xlnm.Print_Area" localSheetId="0">'פתיח '!$B$2:$N$17</definedName>
    <definedName name="_xlnm.Print_Area" localSheetId="2">'ריפוי בעיסוק'!$A$1:$O$92</definedName>
    <definedName name="_xlnm.Print_Area" localSheetId="1">'שאלון-חובה'!$B$1:$E$19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7" l="1"/>
  <c r="C17" i="27"/>
  <c r="C16" i="27"/>
  <c r="C15" i="27"/>
  <c r="C9" i="27"/>
  <c r="B9" i="27"/>
  <c r="C8" i="27"/>
  <c r="C7" i="27"/>
  <c r="C6" i="27"/>
  <c r="C5" i="27"/>
  <c r="L7" i="18" l="1"/>
  <c r="L6" i="18"/>
  <c r="L17" i="19"/>
  <c r="L16" i="19"/>
  <c r="L15" i="19"/>
  <c r="L14" i="19"/>
  <c r="L13" i="19"/>
  <c r="L12" i="19"/>
  <c r="L11" i="19"/>
  <c r="L10" i="19"/>
  <c r="L9" i="19"/>
  <c r="L8" i="19"/>
  <c r="L7" i="19"/>
  <c r="L6" i="19"/>
  <c r="L40" i="22"/>
  <c r="L39" i="22"/>
  <c r="L38" i="22"/>
  <c r="L36" i="22"/>
  <c r="L35" i="22"/>
  <c r="L34" i="22"/>
  <c r="L32" i="22"/>
  <c r="L31" i="22"/>
  <c r="L30" i="22"/>
  <c r="L29" i="22"/>
  <c r="L28" i="22"/>
  <c r="L27" i="22"/>
  <c r="L26" i="22"/>
  <c r="L25" i="22"/>
  <c r="L24" i="22"/>
  <c r="L23" i="22"/>
  <c r="L22" i="22"/>
  <c r="L20" i="22"/>
  <c r="L19" i="22"/>
  <c r="L18" i="22"/>
  <c r="L17" i="22"/>
  <c r="L16" i="22"/>
  <c r="L15" i="22"/>
  <c r="L14" i="22"/>
  <c r="L13" i="22"/>
  <c r="L12" i="22"/>
  <c r="L11" i="22"/>
  <c r="L10" i="22"/>
  <c r="L9" i="22"/>
  <c r="L8" i="22"/>
  <c r="L7" i="22"/>
  <c r="L6" i="22"/>
  <c r="L41" i="26"/>
  <c r="L40" i="26"/>
  <c r="L39" i="26"/>
  <c r="L38" i="26"/>
  <c r="L37" i="26"/>
  <c r="L36" i="26"/>
  <c r="L35" i="26"/>
  <c r="L34" i="26"/>
  <c r="L33" i="26"/>
  <c r="L32" i="26"/>
  <c r="L30" i="26"/>
  <c r="L29" i="26"/>
  <c r="L28" i="26"/>
  <c r="L27" i="26"/>
  <c r="L26" i="26"/>
  <c r="L25" i="26"/>
  <c r="L24" i="26"/>
  <c r="L23" i="26"/>
  <c r="L22" i="26"/>
  <c r="L21" i="26"/>
  <c r="L20" i="26"/>
  <c r="L19" i="26"/>
  <c r="L17" i="26"/>
  <c r="L16" i="26"/>
  <c r="L15" i="26"/>
  <c r="L14" i="26"/>
  <c r="L13" i="26"/>
  <c r="L12" i="26"/>
  <c r="L11" i="26"/>
  <c r="L10" i="26"/>
  <c r="L9" i="26"/>
  <c r="L8" i="26"/>
  <c r="L7" i="26"/>
  <c r="L53" i="15"/>
  <c r="L52" i="15"/>
  <c r="L51" i="15"/>
  <c r="L50" i="15"/>
  <c r="L49" i="15"/>
  <c r="L48" i="15"/>
  <c r="L47" i="15"/>
  <c r="L45" i="15"/>
  <c r="L44" i="15"/>
  <c r="L43" i="15"/>
  <c r="L42" i="15"/>
  <c r="L41" i="15"/>
  <c r="L39" i="15"/>
  <c r="L38" i="15"/>
  <c r="L37" i="15"/>
  <c r="L36" i="15"/>
  <c r="L35" i="15"/>
  <c r="L34" i="15"/>
  <c r="L33" i="15"/>
  <c r="L32" i="15"/>
  <c r="L31" i="15"/>
  <c r="L30" i="15"/>
  <c r="L29" i="15"/>
  <c r="L28" i="15"/>
  <c r="L27" i="15"/>
  <c r="L26" i="15"/>
  <c r="L25" i="15"/>
  <c r="L24" i="15"/>
  <c r="L23" i="15"/>
  <c r="L22" i="15"/>
  <c r="L21" i="15"/>
  <c r="L20" i="15"/>
  <c r="L19" i="15"/>
  <c r="L18" i="15"/>
  <c r="L17" i="15"/>
  <c r="L16" i="15"/>
  <c r="L14" i="15"/>
  <c r="L13" i="15"/>
  <c r="L12" i="15"/>
  <c r="L11" i="15"/>
  <c r="L10" i="15"/>
  <c r="L9" i="15"/>
  <c r="L8" i="15"/>
  <c r="L7" i="15"/>
  <c r="L65" i="14"/>
  <c r="L64" i="14"/>
  <c r="L63" i="14"/>
  <c r="L62" i="14"/>
  <c r="L60" i="14"/>
  <c r="L59" i="14"/>
  <c r="L58" i="14"/>
  <c r="L57" i="14"/>
  <c r="L56" i="14"/>
  <c r="L55" i="14"/>
  <c r="L54" i="14"/>
  <c r="L53" i="14"/>
  <c r="L52" i="14"/>
  <c r="L51" i="14"/>
  <c r="L50" i="14"/>
  <c r="L49" i="14"/>
  <c r="L48" i="14"/>
  <c r="L47" i="14"/>
  <c r="L45" i="14"/>
  <c r="L44" i="14"/>
  <c r="L43" i="14"/>
  <c r="L42" i="14"/>
  <c r="L41" i="14"/>
  <c r="L40" i="14"/>
  <c r="L39" i="14"/>
  <c r="L38" i="14"/>
  <c r="L37" i="14"/>
  <c r="L35" i="14"/>
  <c r="L34" i="14"/>
  <c r="L33" i="14"/>
  <c r="L32" i="14"/>
  <c r="L31" i="14"/>
  <c r="L30" i="14"/>
  <c r="L29" i="14"/>
  <c r="L28" i="14"/>
  <c r="L27" i="14"/>
  <c r="L26" i="14"/>
  <c r="L25" i="14"/>
  <c r="L24" i="14"/>
  <c r="L23" i="14"/>
  <c r="L22" i="14"/>
  <c r="L21" i="14"/>
  <c r="L19" i="14"/>
  <c r="L18" i="14"/>
  <c r="L17" i="14"/>
  <c r="L16" i="14"/>
  <c r="L15" i="14"/>
  <c r="L14" i="14"/>
  <c r="L13" i="14"/>
  <c r="L12" i="14"/>
  <c r="L11" i="14"/>
  <c r="L10" i="14"/>
  <c r="L8" i="14"/>
  <c r="L7" i="14"/>
  <c r="L6" i="14"/>
  <c r="A1" i="18" l="1"/>
  <c r="A1" i="19"/>
  <c r="A1" i="22"/>
  <c r="A1" i="26"/>
  <c r="A1" i="15"/>
  <c r="K54" i="15"/>
  <c r="F54" i="15"/>
  <c r="K42" i="26"/>
  <c r="F42" i="26"/>
  <c r="K41" i="22"/>
  <c r="F41" i="22"/>
  <c r="K18" i="19"/>
  <c r="F18" i="19"/>
  <c r="K8" i="18"/>
  <c r="F8" i="18"/>
  <c r="I7" i="18"/>
  <c r="M7" i="18"/>
  <c r="N7" i="18" s="1"/>
  <c r="I6" i="18"/>
  <c r="G6" i="18"/>
  <c r="H6" i="18" s="1"/>
  <c r="I5" i="18"/>
  <c r="G5" i="18"/>
  <c r="H5" i="18" s="1"/>
  <c r="L5" i="18"/>
  <c r="M5" i="18" s="1"/>
  <c r="N5" i="18" s="1"/>
  <c r="D2" i="18"/>
  <c r="C2" i="18"/>
  <c r="D1" i="18"/>
  <c r="C1" i="18"/>
  <c r="L5" i="19"/>
  <c r="M5" i="19" s="1"/>
  <c r="N5" i="19" s="1"/>
  <c r="M6" i="19"/>
  <c r="N6" i="19" s="1"/>
  <c r="M10" i="19"/>
  <c r="N10" i="19" s="1"/>
  <c r="M14" i="19"/>
  <c r="N14" i="19" s="1"/>
  <c r="I17" i="19"/>
  <c r="G17" i="19"/>
  <c r="H17" i="19" s="1"/>
  <c r="I16" i="19"/>
  <c r="G16" i="19"/>
  <c r="H16" i="19" s="1"/>
  <c r="I15" i="19"/>
  <c r="G15" i="19"/>
  <c r="H15" i="19" s="1"/>
  <c r="I14" i="19"/>
  <c r="I13" i="19"/>
  <c r="G13" i="19"/>
  <c r="H13" i="19" s="1"/>
  <c r="I12" i="19"/>
  <c r="G12" i="19"/>
  <c r="H12" i="19" s="1"/>
  <c r="I11" i="19"/>
  <c r="G11" i="19"/>
  <c r="H11" i="19" s="1"/>
  <c r="M11" i="19"/>
  <c r="N11" i="19" s="1"/>
  <c r="I10" i="19"/>
  <c r="I9" i="19"/>
  <c r="G9" i="19"/>
  <c r="H9" i="19" s="1"/>
  <c r="M8" i="19"/>
  <c r="N8" i="19" s="1"/>
  <c r="I8" i="19"/>
  <c r="G8" i="19"/>
  <c r="H8" i="19" s="1"/>
  <c r="I7" i="19"/>
  <c r="G7" i="19"/>
  <c r="H7" i="19" s="1"/>
  <c r="I6" i="19"/>
  <c r="I5" i="19"/>
  <c r="G5" i="19"/>
  <c r="H5" i="19" s="1"/>
  <c r="D2" i="19"/>
  <c r="C2" i="19"/>
  <c r="D1" i="19"/>
  <c r="C1" i="19"/>
  <c r="M6" i="18" l="1"/>
  <c r="N6" i="18" s="1"/>
  <c r="G7" i="18"/>
  <c r="H7" i="18" s="1"/>
  <c r="M15" i="19"/>
  <c r="N15" i="19" s="1"/>
  <c r="M7" i="19"/>
  <c r="N7" i="19" s="1"/>
  <c r="M9" i="19"/>
  <c r="G10" i="19"/>
  <c r="H10" i="19" s="1"/>
  <c r="M13" i="19"/>
  <c r="N13" i="19" s="1"/>
  <c r="G14" i="19"/>
  <c r="H14" i="19" s="1"/>
  <c r="M17" i="19"/>
  <c r="N17" i="19" s="1"/>
  <c r="G6" i="19"/>
  <c r="H6" i="19" s="1"/>
  <c r="M12" i="19"/>
  <c r="N12" i="19" s="1"/>
  <c r="M16" i="19"/>
  <c r="N16" i="19" s="1"/>
  <c r="G40" i="22"/>
  <c r="G39" i="22"/>
  <c r="M38" i="22"/>
  <c r="I36" i="22"/>
  <c r="G36" i="22"/>
  <c r="I35" i="22"/>
  <c r="G35" i="22"/>
  <c r="I34" i="22"/>
  <c r="M34" i="22"/>
  <c r="G32" i="22"/>
  <c r="G31" i="22"/>
  <c r="I30" i="22"/>
  <c r="G30" i="22"/>
  <c r="M30" i="22"/>
  <c r="I29" i="22"/>
  <c r="G28" i="22"/>
  <c r="I27" i="22"/>
  <c r="G27" i="22"/>
  <c r="I26" i="22"/>
  <c r="G26" i="22"/>
  <c r="M26" i="22"/>
  <c r="I25" i="22"/>
  <c r="I24" i="22"/>
  <c r="G24" i="22"/>
  <c r="G23" i="22"/>
  <c r="I22" i="22"/>
  <c r="G22" i="22"/>
  <c r="M22" i="22"/>
  <c r="G20" i="22"/>
  <c r="G19" i="22"/>
  <c r="G18" i="22"/>
  <c r="M18" i="22"/>
  <c r="I17" i="22"/>
  <c r="G16" i="22"/>
  <c r="G15" i="22"/>
  <c r="M14" i="22"/>
  <c r="M13" i="22"/>
  <c r="I13" i="22"/>
  <c r="G12" i="22"/>
  <c r="M12" i="22"/>
  <c r="G11" i="22"/>
  <c r="G10" i="22"/>
  <c r="M10" i="22"/>
  <c r="M9" i="22"/>
  <c r="I9" i="22"/>
  <c r="I8" i="22"/>
  <c r="G8" i="22"/>
  <c r="M8" i="22"/>
  <c r="I7" i="22"/>
  <c r="G7" i="22"/>
  <c r="I6" i="22"/>
  <c r="G6" i="22"/>
  <c r="H6" i="22" s="1"/>
  <c r="M6" i="22"/>
  <c r="N6" i="22" s="1"/>
  <c r="D2" i="22"/>
  <c r="C2" i="22"/>
  <c r="D1" i="22"/>
  <c r="C1" i="22"/>
  <c r="D2" i="26"/>
  <c r="C2" i="26"/>
  <c r="D1" i="26"/>
  <c r="C1" i="26"/>
  <c r="G41" i="26"/>
  <c r="G40" i="26"/>
  <c r="G39" i="26"/>
  <c r="M39" i="26"/>
  <c r="M38" i="26"/>
  <c r="I38" i="26"/>
  <c r="G37" i="26"/>
  <c r="I36" i="26"/>
  <c r="G36" i="26"/>
  <c r="M35" i="26"/>
  <c r="M34" i="26"/>
  <c r="I34" i="26"/>
  <c r="G33" i="26"/>
  <c r="G32" i="26"/>
  <c r="I20" i="26"/>
  <c r="M20" i="26"/>
  <c r="I21" i="26"/>
  <c r="G21" i="26"/>
  <c r="M21" i="26"/>
  <c r="I22" i="26"/>
  <c r="G22" i="26"/>
  <c r="M22" i="26"/>
  <c r="G23" i="26"/>
  <c r="I23" i="26"/>
  <c r="M23" i="26"/>
  <c r="G24" i="26"/>
  <c r="I25" i="26"/>
  <c r="M25" i="26"/>
  <c r="I26" i="26"/>
  <c r="G27" i="26"/>
  <c r="M27" i="26"/>
  <c r="G28" i="26"/>
  <c r="M28" i="26"/>
  <c r="I29" i="26"/>
  <c r="G29" i="26"/>
  <c r="I30" i="26"/>
  <c r="G30" i="26"/>
  <c r="M30" i="26"/>
  <c r="G19" i="26"/>
  <c r="G7" i="26"/>
  <c r="G8" i="26"/>
  <c r="G9" i="26"/>
  <c r="I9" i="26"/>
  <c r="M9" i="26"/>
  <c r="G10" i="26"/>
  <c r="I10" i="26"/>
  <c r="M10" i="26"/>
  <c r="G11" i="26"/>
  <c r="G12" i="26"/>
  <c r="M12" i="26"/>
  <c r="G13" i="26"/>
  <c r="M13" i="26"/>
  <c r="G14" i="26"/>
  <c r="M14" i="26"/>
  <c r="I15" i="26"/>
  <c r="G15" i="26"/>
  <c r="M15" i="26"/>
  <c r="G16" i="26"/>
  <c r="I17" i="26"/>
  <c r="G17" i="26"/>
  <c r="L6" i="26"/>
  <c r="M6" i="26" s="1"/>
  <c r="N6" i="26" s="1"/>
  <c r="I6" i="26"/>
  <c r="G6" i="26"/>
  <c r="H6" i="26" s="1"/>
  <c r="I53" i="15"/>
  <c r="I52" i="15"/>
  <c r="I51" i="15"/>
  <c r="I50" i="15"/>
  <c r="I49" i="15"/>
  <c r="I48" i="15"/>
  <c r="I47" i="15"/>
  <c r="I45" i="15"/>
  <c r="I44" i="15"/>
  <c r="I43" i="15"/>
  <c r="I42" i="15"/>
  <c r="I41" i="15"/>
  <c r="I39" i="15"/>
  <c r="I38" i="15"/>
  <c r="I37" i="15"/>
  <c r="I36" i="15"/>
  <c r="I35" i="15"/>
  <c r="I34" i="15"/>
  <c r="I33" i="15"/>
  <c r="I32" i="15"/>
  <c r="I31" i="15"/>
  <c r="I30" i="15"/>
  <c r="I29" i="15"/>
  <c r="I28" i="15"/>
  <c r="I27" i="15"/>
  <c r="I26" i="15"/>
  <c r="I25" i="15"/>
  <c r="I24" i="15"/>
  <c r="I23" i="15"/>
  <c r="I22" i="15"/>
  <c r="I21" i="15"/>
  <c r="I20" i="15"/>
  <c r="I19" i="15"/>
  <c r="I18" i="15"/>
  <c r="I17" i="15"/>
  <c r="I16" i="15"/>
  <c r="I7" i="15"/>
  <c r="I8" i="15"/>
  <c r="I9" i="15"/>
  <c r="I10" i="15"/>
  <c r="I11" i="15"/>
  <c r="I12" i="15"/>
  <c r="I13" i="15"/>
  <c r="I14" i="15"/>
  <c r="I6" i="15"/>
  <c r="G7" i="15"/>
  <c r="M53" i="15"/>
  <c r="G53" i="15"/>
  <c r="M52" i="15"/>
  <c r="M51" i="15"/>
  <c r="G51" i="15"/>
  <c r="M50" i="15"/>
  <c r="G50" i="15"/>
  <c r="G49" i="15"/>
  <c r="M49" i="15"/>
  <c r="M48" i="15"/>
  <c r="M47" i="15"/>
  <c r="G47" i="15"/>
  <c r="M45" i="15"/>
  <c r="G45" i="15"/>
  <c r="M44" i="15"/>
  <c r="M43" i="15"/>
  <c r="G43" i="15"/>
  <c r="G42" i="15"/>
  <c r="M41" i="15"/>
  <c r="G41" i="15"/>
  <c r="M39" i="15"/>
  <c r="G39" i="15"/>
  <c r="M38" i="15"/>
  <c r="M37" i="15"/>
  <c r="G37" i="15"/>
  <c r="M36" i="15"/>
  <c r="M35" i="15"/>
  <c r="M34" i="15"/>
  <c r="N34" i="15" s="1"/>
  <c r="G33" i="15"/>
  <c r="M33" i="15"/>
  <c r="M32" i="15"/>
  <c r="M31" i="15"/>
  <c r="G31" i="15"/>
  <c r="M30" i="15"/>
  <c r="M29" i="15"/>
  <c r="G29" i="15"/>
  <c r="M28" i="15"/>
  <c r="M27" i="15"/>
  <c r="M26" i="15"/>
  <c r="G25" i="15"/>
  <c r="M25" i="15"/>
  <c r="M24" i="15"/>
  <c r="G23" i="15"/>
  <c r="M23" i="15"/>
  <c r="M22" i="15"/>
  <c r="M21" i="15"/>
  <c r="G21" i="15"/>
  <c r="M20" i="15"/>
  <c r="M19" i="15"/>
  <c r="M18" i="15"/>
  <c r="G17" i="15"/>
  <c r="M17" i="15"/>
  <c r="M16" i="15"/>
  <c r="M7" i="15"/>
  <c r="M8" i="15"/>
  <c r="G9" i="15"/>
  <c r="M9" i="15"/>
  <c r="M10" i="15"/>
  <c r="G10" i="15"/>
  <c r="G11" i="15"/>
  <c r="M11" i="15"/>
  <c r="M12" i="15"/>
  <c r="G13" i="15"/>
  <c r="M13" i="15"/>
  <c r="M14" i="15"/>
  <c r="G14" i="15"/>
  <c r="D2" i="15"/>
  <c r="C2" i="15"/>
  <c r="D1" i="15"/>
  <c r="C1" i="15"/>
  <c r="G18" i="19" l="1"/>
  <c r="N9" i="19"/>
  <c r="M18" i="19"/>
  <c r="I39" i="22"/>
  <c r="G38" i="22"/>
  <c r="I38" i="22"/>
  <c r="I40" i="22"/>
  <c r="G34" i="22"/>
  <c r="I28" i="22"/>
  <c r="I32" i="22"/>
  <c r="I23" i="22"/>
  <c r="M25" i="22"/>
  <c r="I31" i="22"/>
  <c r="M7" i="22"/>
  <c r="I10" i="22"/>
  <c r="I12" i="22"/>
  <c r="G14" i="22"/>
  <c r="I16" i="22"/>
  <c r="I18" i="22"/>
  <c r="I20" i="22"/>
  <c r="I14" i="22"/>
  <c r="I19" i="22"/>
  <c r="M40" i="22"/>
  <c r="M39" i="22"/>
  <c r="M36" i="22"/>
  <c r="M35" i="22"/>
  <c r="M24" i="22"/>
  <c r="G25" i="22"/>
  <c r="M28" i="22"/>
  <c r="G29" i="22"/>
  <c r="M32" i="22"/>
  <c r="M23" i="22"/>
  <c r="M27" i="22"/>
  <c r="M31" i="22"/>
  <c r="M29" i="22"/>
  <c r="G9" i="22"/>
  <c r="I11" i="22"/>
  <c r="G13" i="22"/>
  <c r="I15" i="22"/>
  <c r="M16" i="22"/>
  <c r="G17" i="22"/>
  <c r="M20" i="22"/>
  <c r="M17" i="22"/>
  <c r="M11" i="22"/>
  <c r="M15" i="22"/>
  <c r="M19" i="22"/>
  <c r="I33" i="26"/>
  <c r="G35" i="26"/>
  <c r="I40" i="26"/>
  <c r="I35" i="26"/>
  <c r="I37" i="26"/>
  <c r="I39" i="26"/>
  <c r="I41" i="26"/>
  <c r="I19" i="26"/>
  <c r="M29" i="26"/>
  <c r="I27" i="26"/>
  <c r="G26" i="26"/>
  <c r="G25" i="26"/>
  <c r="G20" i="26"/>
  <c r="M26" i="26"/>
  <c r="M24" i="26"/>
  <c r="M17" i="26"/>
  <c r="M16" i="26"/>
  <c r="I14" i="26"/>
  <c r="I13" i="26"/>
  <c r="M7" i="26"/>
  <c r="M11" i="26"/>
  <c r="I7" i="26"/>
  <c r="I11" i="26"/>
  <c r="M8" i="26"/>
  <c r="I32" i="26"/>
  <c r="M33" i="26"/>
  <c r="G34" i="26"/>
  <c r="M37" i="26"/>
  <c r="G38" i="26"/>
  <c r="M41" i="26"/>
  <c r="M32" i="26"/>
  <c r="M36" i="26"/>
  <c r="M40" i="26"/>
  <c r="I28" i="26"/>
  <c r="I24" i="26"/>
  <c r="M19" i="26"/>
  <c r="I16" i="26"/>
  <c r="I12" i="26"/>
  <c r="I8" i="26"/>
  <c r="G48" i="15"/>
  <c r="G52" i="15"/>
  <c r="M42" i="15"/>
  <c r="G19" i="15"/>
  <c r="G27" i="15"/>
  <c r="G35" i="15"/>
  <c r="G12" i="15"/>
  <c r="G8" i="15"/>
  <c r="G44" i="15"/>
  <c r="G18" i="15"/>
  <c r="G22" i="15"/>
  <c r="G26" i="15"/>
  <c r="G28" i="15"/>
  <c r="G30" i="15"/>
  <c r="G32" i="15"/>
  <c r="G34" i="15"/>
  <c r="H34" i="15" s="1"/>
  <c r="G36" i="15"/>
  <c r="G38" i="15"/>
  <c r="G16" i="15"/>
  <c r="G20" i="15"/>
  <c r="G24" i="15"/>
  <c r="C2" i="14"/>
  <c r="C1" i="14"/>
  <c r="M65" i="14" l="1"/>
  <c r="N65" i="14" s="1"/>
  <c r="I65" i="14"/>
  <c r="G65" i="14"/>
  <c r="H65" i="14" s="1"/>
  <c r="M64" i="14"/>
  <c r="N64" i="14" s="1"/>
  <c r="I64" i="14"/>
  <c r="G64" i="14"/>
  <c r="H64" i="14" s="1"/>
  <c r="M63" i="14"/>
  <c r="N63" i="14" s="1"/>
  <c r="I63" i="14"/>
  <c r="G63" i="14"/>
  <c r="H63" i="14" s="1"/>
  <c r="M62" i="14"/>
  <c r="N62" i="14" s="1"/>
  <c r="I62" i="14"/>
  <c r="G62" i="14"/>
  <c r="H62" i="14" s="1"/>
  <c r="M60" i="14"/>
  <c r="N60" i="14" s="1"/>
  <c r="I60" i="14"/>
  <c r="G60" i="14"/>
  <c r="H60" i="14" s="1"/>
  <c r="M59" i="14"/>
  <c r="N59" i="14" s="1"/>
  <c r="I59" i="14"/>
  <c r="G59" i="14"/>
  <c r="H59" i="14" s="1"/>
  <c r="M58" i="14"/>
  <c r="N58" i="14" s="1"/>
  <c r="I58" i="14"/>
  <c r="G58" i="14"/>
  <c r="H58" i="14" s="1"/>
  <c r="M57" i="14"/>
  <c r="N57" i="14" s="1"/>
  <c r="I57" i="14"/>
  <c r="G57" i="14"/>
  <c r="H57" i="14" s="1"/>
  <c r="M56" i="14"/>
  <c r="N56" i="14" s="1"/>
  <c r="I56" i="14"/>
  <c r="G56" i="14"/>
  <c r="H56" i="14" s="1"/>
  <c r="M55" i="14"/>
  <c r="N55" i="14" s="1"/>
  <c r="I55" i="14"/>
  <c r="G55" i="14"/>
  <c r="H55" i="14" s="1"/>
  <c r="M54" i="14"/>
  <c r="N54" i="14" s="1"/>
  <c r="I54" i="14"/>
  <c r="G54" i="14"/>
  <c r="H54" i="14" s="1"/>
  <c r="M53" i="14"/>
  <c r="N53" i="14" s="1"/>
  <c r="I53" i="14"/>
  <c r="G53" i="14"/>
  <c r="H53" i="14" s="1"/>
  <c r="M52" i="14"/>
  <c r="N52" i="14" s="1"/>
  <c r="I52" i="14"/>
  <c r="G52" i="14"/>
  <c r="H52" i="14" s="1"/>
  <c r="M51" i="14"/>
  <c r="N51" i="14" s="1"/>
  <c r="I51" i="14"/>
  <c r="G51" i="14"/>
  <c r="H51" i="14" s="1"/>
  <c r="M50" i="14"/>
  <c r="N50" i="14" s="1"/>
  <c r="I50" i="14"/>
  <c r="G50" i="14"/>
  <c r="H50" i="14" s="1"/>
  <c r="M49" i="14"/>
  <c r="N49" i="14" s="1"/>
  <c r="I49" i="14"/>
  <c r="G49" i="14"/>
  <c r="H49" i="14" s="1"/>
  <c r="M48" i="14"/>
  <c r="N48" i="14" s="1"/>
  <c r="I48" i="14"/>
  <c r="G48" i="14"/>
  <c r="H48" i="14" s="1"/>
  <c r="M47" i="14"/>
  <c r="N47" i="14" s="1"/>
  <c r="I47" i="14"/>
  <c r="G47" i="14"/>
  <c r="H47" i="14" s="1"/>
  <c r="M45" i="14"/>
  <c r="N45" i="14" s="1"/>
  <c r="I45" i="14"/>
  <c r="G45" i="14"/>
  <c r="H45" i="14" s="1"/>
  <c r="M44" i="14"/>
  <c r="N44" i="14" s="1"/>
  <c r="I44" i="14"/>
  <c r="G44" i="14"/>
  <c r="H44" i="14" s="1"/>
  <c r="M43" i="14"/>
  <c r="N43" i="14" s="1"/>
  <c r="I43" i="14"/>
  <c r="G43" i="14"/>
  <c r="H43" i="14" s="1"/>
  <c r="M42" i="14"/>
  <c r="N42" i="14" s="1"/>
  <c r="I42" i="14"/>
  <c r="G42" i="14"/>
  <c r="H42" i="14" s="1"/>
  <c r="M41" i="14"/>
  <c r="N41" i="14" s="1"/>
  <c r="I41" i="14"/>
  <c r="G41" i="14"/>
  <c r="H41" i="14" s="1"/>
  <c r="M40" i="14"/>
  <c r="N40" i="14" s="1"/>
  <c r="I40" i="14"/>
  <c r="G40" i="14"/>
  <c r="H40" i="14" s="1"/>
  <c r="M39" i="14"/>
  <c r="N39" i="14" s="1"/>
  <c r="I39" i="14"/>
  <c r="G39" i="14"/>
  <c r="H39" i="14" s="1"/>
  <c r="M38" i="14"/>
  <c r="N38" i="14" s="1"/>
  <c r="I38" i="14"/>
  <c r="G38" i="14"/>
  <c r="H38" i="14" s="1"/>
  <c r="M37" i="14"/>
  <c r="N37" i="14" s="1"/>
  <c r="I37" i="14"/>
  <c r="G37" i="14"/>
  <c r="H37" i="14" s="1"/>
  <c r="M35" i="14"/>
  <c r="N35" i="14" s="1"/>
  <c r="I35" i="14"/>
  <c r="G35" i="14"/>
  <c r="H35" i="14" s="1"/>
  <c r="M34" i="14"/>
  <c r="N34" i="14" s="1"/>
  <c r="I34" i="14"/>
  <c r="G34" i="14"/>
  <c r="H34" i="14" s="1"/>
  <c r="M33" i="14"/>
  <c r="N33" i="14" s="1"/>
  <c r="I33" i="14"/>
  <c r="G33" i="14"/>
  <c r="H33" i="14" s="1"/>
  <c r="M32" i="14"/>
  <c r="N32" i="14" s="1"/>
  <c r="I32" i="14"/>
  <c r="G32" i="14"/>
  <c r="H32" i="14" s="1"/>
  <c r="M31" i="14"/>
  <c r="N31" i="14" s="1"/>
  <c r="I31" i="14"/>
  <c r="G31" i="14"/>
  <c r="H31" i="14" s="1"/>
  <c r="M30" i="14"/>
  <c r="N30" i="14" s="1"/>
  <c r="I30" i="14"/>
  <c r="G30" i="14"/>
  <c r="H30" i="14" s="1"/>
  <c r="M29" i="14"/>
  <c r="N29" i="14" s="1"/>
  <c r="I29" i="14"/>
  <c r="G29" i="14"/>
  <c r="H29" i="14" s="1"/>
  <c r="M28" i="14"/>
  <c r="N28" i="14" s="1"/>
  <c r="I28" i="14"/>
  <c r="G28" i="14"/>
  <c r="H28" i="14" s="1"/>
  <c r="M27" i="14"/>
  <c r="N27" i="14" s="1"/>
  <c r="I27" i="14"/>
  <c r="G27" i="14"/>
  <c r="H27" i="14" s="1"/>
  <c r="M26" i="14"/>
  <c r="N26" i="14" s="1"/>
  <c r="I26" i="14"/>
  <c r="G26" i="14"/>
  <c r="H26" i="14" s="1"/>
  <c r="M25" i="14"/>
  <c r="N25" i="14" s="1"/>
  <c r="I25" i="14"/>
  <c r="G25" i="14"/>
  <c r="H25" i="14" s="1"/>
  <c r="M24" i="14"/>
  <c r="N24" i="14" s="1"/>
  <c r="I24" i="14"/>
  <c r="G24" i="14"/>
  <c r="H24" i="14" s="1"/>
  <c r="M23" i="14"/>
  <c r="N23" i="14" s="1"/>
  <c r="I23" i="14"/>
  <c r="G23" i="14"/>
  <c r="H23" i="14" s="1"/>
  <c r="M22" i="14"/>
  <c r="N22" i="14" s="1"/>
  <c r="I22" i="14"/>
  <c r="G22" i="14"/>
  <c r="H22" i="14" s="1"/>
  <c r="M21" i="14"/>
  <c r="N21" i="14" s="1"/>
  <c r="I21" i="14"/>
  <c r="G21" i="14"/>
  <c r="H21" i="14" s="1"/>
  <c r="G7" i="14"/>
  <c r="H7" i="14" s="1"/>
  <c r="I7" i="14"/>
  <c r="M7" i="14"/>
  <c r="N7" i="14" s="1"/>
  <c r="G8" i="14"/>
  <c r="H8" i="14" s="1"/>
  <c r="I8" i="14"/>
  <c r="M8" i="14"/>
  <c r="N8" i="14" s="1"/>
  <c r="G9" i="14"/>
  <c r="H9" i="14" s="1"/>
  <c r="I9" i="14"/>
  <c r="L9" i="14"/>
  <c r="M9" i="14" s="1"/>
  <c r="N9" i="14" s="1"/>
  <c r="G10" i="14"/>
  <c r="H10" i="14" s="1"/>
  <c r="I10" i="14"/>
  <c r="M10" i="14"/>
  <c r="N10" i="14" s="1"/>
  <c r="G11" i="14"/>
  <c r="H11" i="14" s="1"/>
  <c r="I11" i="14"/>
  <c r="M11" i="14"/>
  <c r="N11" i="14" s="1"/>
  <c r="G12" i="14"/>
  <c r="H12" i="14" s="1"/>
  <c r="I12" i="14"/>
  <c r="M12" i="14"/>
  <c r="N12" i="14" s="1"/>
  <c r="G13" i="14"/>
  <c r="H13" i="14" s="1"/>
  <c r="I13" i="14"/>
  <c r="M13" i="14"/>
  <c r="N13" i="14" s="1"/>
  <c r="G14" i="14"/>
  <c r="H14" i="14" s="1"/>
  <c r="I14" i="14"/>
  <c r="G15" i="14"/>
  <c r="H15" i="14" s="1"/>
  <c r="I15" i="14"/>
  <c r="M15" i="14"/>
  <c r="N15" i="14" s="1"/>
  <c r="G16" i="14"/>
  <c r="H16" i="14" s="1"/>
  <c r="I16" i="14"/>
  <c r="M16" i="14"/>
  <c r="N16" i="14" s="1"/>
  <c r="G17" i="14"/>
  <c r="H17" i="14" s="1"/>
  <c r="I17" i="14"/>
  <c r="M17" i="14"/>
  <c r="N17" i="14" s="1"/>
  <c r="G18" i="14"/>
  <c r="H18" i="14" s="1"/>
  <c r="I18" i="14"/>
  <c r="M18" i="14"/>
  <c r="N18" i="14" s="1"/>
  <c r="G19" i="14"/>
  <c r="H19" i="14" s="1"/>
  <c r="I19" i="14"/>
  <c r="M19" i="14"/>
  <c r="N19" i="14" s="1"/>
  <c r="M6" i="14"/>
  <c r="N6" i="14" s="1"/>
  <c r="I6" i="14"/>
  <c r="G6" i="14"/>
  <c r="H6" i="14" s="1"/>
  <c r="M14" i="14" l="1"/>
  <c r="N14" i="14" s="1"/>
  <c r="G66" i="14"/>
  <c r="C13" i="27" s="1"/>
  <c r="M66" i="14" l="1"/>
  <c r="K66" i="14"/>
  <c r="F66" i="14"/>
  <c r="K61" i="14"/>
  <c r="F61" i="14"/>
  <c r="K46" i="14"/>
  <c r="F46" i="14"/>
  <c r="K36" i="14"/>
  <c r="F36" i="14"/>
  <c r="K20" i="14"/>
  <c r="F20" i="14"/>
  <c r="K5" i="14"/>
  <c r="F5" i="14"/>
  <c r="C9" i="17" l="1"/>
  <c r="D29" i="17" s="1"/>
  <c r="B9" i="17" l="1"/>
  <c r="C8" i="17" l="1"/>
  <c r="C7" i="17"/>
  <c r="C6" i="17" l="1"/>
  <c r="C5" i="17"/>
  <c r="L6" i="15"/>
  <c r="M6" i="15" s="1"/>
  <c r="D7" i="18"/>
  <c r="D6" i="18"/>
  <c r="D5" i="18"/>
  <c r="D17" i="19"/>
  <c r="D6" i="19"/>
  <c r="D7" i="19"/>
  <c r="D8" i="19"/>
  <c r="D9" i="19"/>
  <c r="D10" i="19"/>
  <c r="D11" i="19"/>
  <c r="D12" i="19"/>
  <c r="D13" i="19"/>
  <c r="D14" i="19"/>
  <c r="D15" i="19"/>
  <c r="D16" i="19"/>
  <c r="D5" i="19"/>
  <c r="D40" i="22"/>
  <c r="D39" i="22"/>
  <c r="D38" i="22"/>
  <c r="D36" i="22"/>
  <c r="D35" i="22"/>
  <c r="D34" i="22"/>
  <c r="D32" i="22"/>
  <c r="D31" i="22"/>
  <c r="D30" i="22"/>
  <c r="D29" i="22"/>
  <c r="D28" i="22"/>
  <c r="D27" i="22"/>
  <c r="D26" i="22"/>
  <c r="D25" i="22"/>
  <c r="D24" i="22"/>
  <c r="D23" i="22"/>
  <c r="D22" i="22"/>
  <c r="D13" i="22"/>
  <c r="D14" i="22"/>
  <c r="D15" i="22"/>
  <c r="D16" i="22"/>
  <c r="D17" i="22"/>
  <c r="D18" i="22"/>
  <c r="D19" i="22"/>
  <c r="D20" i="22"/>
  <c r="D7" i="22"/>
  <c r="D8" i="22"/>
  <c r="D9" i="22"/>
  <c r="D10" i="22"/>
  <c r="D11" i="22"/>
  <c r="D12" i="22"/>
  <c r="D6" i="22"/>
  <c r="D41" i="26"/>
  <c r="D40" i="26"/>
  <c r="D39" i="26"/>
  <c r="D38" i="26"/>
  <c r="D37" i="26"/>
  <c r="D36" i="26"/>
  <c r="D35" i="26"/>
  <c r="D34" i="26"/>
  <c r="D33" i="26"/>
  <c r="D32" i="26"/>
  <c r="D30" i="26"/>
  <c r="D29" i="26"/>
  <c r="D28" i="26"/>
  <c r="D27" i="26"/>
  <c r="D26" i="26"/>
  <c r="D25" i="26"/>
  <c r="D24" i="26"/>
  <c r="D23" i="26"/>
  <c r="D22" i="26"/>
  <c r="D21" i="26"/>
  <c r="D20" i="26"/>
  <c r="D19" i="26"/>
  <c r="D7" i="26"/>
  <c r="D8" i="26"/>
  <c r="D9" i="26"/>
  <c r="D10" i="26"/>
  <c r="D11" i="26"/>
  <c r="D12" i="26"/>
  <c r="D13" i="26"/>
  <c r="D14" i="26"/>
  <c r="D15" i="26"/>
  <c r="D16" i="26"/>
  <c r="D17" i="26"/>
  <c r="D6" i="26"/>
  <c r="D53" i="15"/>
  <c r="D52" i="15"/>
  <c r="D51" i="15"/>
  <c r="D50" i="15"/>
  <c r="D49" i="15"/>
  <c r="D48" i="15"/>
  <c r="D47" i="15"/>
  <c r="D45" i="15"/>
  <c r="D44" i="15"/>
  <c r="D43" i="15"/>
  <c r="D42" i="15"/>
  <c r="D41" i="15"/>
  <c r="D39" i="15"/>
  <c r="D38" i="15"/>
  <c r="D37" i="15"/>
  <c r="D36" i="15"/>
  <c r="D35" i="15"/>
  <c r="D33" i="15"/>
  <c r="D32" i="15"/>
  <c r="D31" i="15"/>
  <c r="D30" i="15"/>
  <c r="D29" i="15"/>
  <c r="D28" i="15"/>
  <c r="D27" i="15"/>
  <c r="D26" i="15"/>
  <c r="D25" i="15"/>
  <c r="D24" i="15"/>
  <c r="D23" i="15"/>
  <c r="D22" i="15"/>
  <c r="D21" i="15"/>
  <c r="D20" i="15"/>
  <c r="D19" i="15"/>
  <c r="D18" i="15"/>
  <c r="D17" i="15"/>
  <c r="D16" i="15"/>
  <c r="D7" i="15"/>
  <c r="D8" i="15"/>
  <c r="D9" i="15"/>
  <c r="D10" i="15"/>
  <c r="D11" i="15"/>
  <c r="D12" i="15"/>
  <c r="D13" i="15"/>
  <c r="D14" i="15"/>
  <c r="D6" i="15"/>
  <c r="D65" i="14"/>
  <c r="D64" i="14"/>
  <c r="D63" i="14"/>
  <c r="D62" i="14"/>
  <c r="D60" i="14"/>
  <c r="D59" i="14"/>
  <c r="D58" i="14"/>
  <c r="D57" i="14"/>
  <c r="D56" i="14"/>
  <c r="D55" i="14"/>
  <c r="D54" i="14"/>
  <c r="D53" i="14"/>
  <c r="D52" i="14"/>
  <c r="D51" i="14"/>
  <c r="D50" i="14"/>
  <c r="D49" i="14"/>
  <c r="D48" i="14"/>
  <c r="D47" i="14"/>
  <c r="D45" i="14"/>
  <c r="D44" i="14"/>
  <c r="D43" i="14"/>
  <c r="D42" i="14"/>
  <c r="D41" i="14"/>
  <c r="D40" i="14"/>
  <c r="D39" i="14"/>
  <c r="D38" i="14"/>
  <c r="D37" i="14"/>
  <c r="D22" i="14"/>
  <c r="D23" i="14"/>
  <c r="D24" i="14"/>
  <c r="D25" i="14"/>
  <c r="D26" i="14"/>
  <c r="D27" i="14"/>
  <c r="D28" i="14"/>
  <c r="D29" i="14"/>
  <c r="D30" i="14"/>
  <c r="D31" i="14"/>
  <c r="D32" i="14"/>
  <c r="D33" i="14"/>
  <c r="D34" i="14"/>
  <c r="D35" i="14"/>
  <c r="D21" i="14"/>
  <c r="D7" i="14"/>
  <c r="D8" i="14"/>
  <c r="D9" i="14"/>
  <c r="D10" i="14"/>
  <c r="D11" i="14"/>
  <c r="D12" i="14"/>
  <c r="D13" i="14"/>
  <c r="D14" i="14"/>
  <c r="D15" i="14"/>
  <c r="D16" i="14"/>
  <c r="D17" i="14"/>
  <c r="D18" i="14"/>
  <c r="D19" i="14"/>
  <c r="H40" i="22" l="1"/>
  <c r="N40" i="22"/>
  <c r="N38" i="22"/>
  <c r="H38" i="22"/>
  <c r="H39" i="22"/>
  <c r="N39" i="22"/>
  <c r="H36" i="22"/>
  <c r="N36" i="22"/>
  <c r="H35" i="22"/>
  <c r="N35" i="22"/>
  <c r="N34" i="22"/>
  <c r="H34" i="22"/>
  <c r="H30" i="22"/>
  <c r="N30" i="22"/>
  <c r="H23" i="22"/>
  <c r="N23" i="22"/>
  <c r="H27" i="22"/>
  <c r="N27" i="22"/>
  <c r="H31" i="22"/>
  <c r="N31" i="22"/>
  <c r="H22" i="22"/>
  <c r="N22" i="22"/>
  <c r="H24" i="22"/>
  <c r="N24" i="22"/>
  <c r="H28" i="22"/>
  <c r="N28" i="22"/>
  <c r="H32" i="22"/>
  <c r="N32" i="22"/>
  <c r="H26" i="22"/>
  <c r="N26" i="22"/>
  <c r="N25" i="22"/>
  <c r="H25" i="22"/>
  <c r="N29" i="22"/>
  <c r="H29" i="22"/>
  <c r="H20" i="22"/>
  <c r="N20" i="22"/>
  <c r="N9" i="22"/>
  <c r="H9" i="22"/>
  <c r="H19" i="22"/>
  <c r="N19" i="22"/>
  <c r="H15" i="22"/>
  <c r="N15" i="22"/>
  <c r="H16" i="22"/>
  <c r="N16" i="22"/>
  <c r="H12" i="22"/>
  <c r="N12" i="22"/>
  <c r="N8" i="22"/>
  <c r="H8" i="22"/>
  <c r="N18" i="22"/>
  <c r="H18" i="22"/>
  <c r="N14" i="22"/>
  <c r="H14" i="22"/>
  <c r="N10" i="22"/>
  <c r="H10" i="22"/>
  <c r="H11" i="22"/>
  <c r="N11" i="22"/>
  <c r="H7" i="22"/>
  <c r="N7" i="22"/>
  <c r="N17" i="22"/>
  <c r="H17" i="22"/>
  <c r="N13" i="22"/>
  <c r="H13" i="22"/>
  <c r="N38" i="26"/>
  <c r="H38" i="26"/>
  <c r="N35" i="26"/>
  <c r="H35" i="26"/>
  <c r="N39" i="26"/>
  <c r="H39" i="26"/>
  <c r="H32" i="26"/>
  <c r="N32" i="26"/>
  <c r="H36" i="26"/>
  <c r="N36" i="26"/>
  <c r="H40" i="26"/>
  <c r="N40" i="26"/>
  <c r="N34" i="26"/>
  <c r="H34" i="26"/>
  <c r="H33" i="26"/>
  <c r="N33" i="26"/>
  <c r="H37" i="26"/>
  <c r="N37" i="26"/>
  <c r="H41" i="26"/>
  <c r="N41" i="26"/>
  <c r="N25" i="26"/>
  <c r="H25" i="26"/>
  <c r="H22" i="26"/>
  <c r="N22" i="26"/>
  <c r="H26" i="26"/>
  <c r="N26" i="26"/>
  <c r="H30" i="26"/>
  <c r="N30" i="26"/>
  <c r="H29" i="26"/>
  <c r="N29" i="26"/>
  <c r="H19" i="26"/>
  <c r="N19" i="26"/>
  <c r="H23" i="26"/>
  <c r="N23" i="26"/>
  <c r="H27" i="26"/>
  <c r="N27" i="26"/>
  <c r="N21" i="26"/>
  <c r="H21" i="26"/>
  <c r="N20" i="26"/>
  <c r="H20" i="26"/>
  <c r="H24" i="26"/>
  <c r="N24" i="26"/>
  <c r="H28" i="26"/>
  <c r="N28" i="26"/>
  <c r="H16" i="26"/>
  <c r="N16" i="26"/>
  <c r="N15" i="26"/>
  <c r="H15" i="26"/>
  <c r="H11" i="26"/>
  <c r="N11" i="26"/>
  <c r="H7" i="26"/>
  <c r="N7" i="26"/>
  <c r="H8" i="26"/>
  <c r="N8" i="26"/>
  <c r="H14" i="26"/>
  <c r="N14" i="26"/>
  <c r="H10" i="26"/>
  <c r="N10" i="26"/>
  <c r="N12" i="26"/>
  <c r="H12" i="26"/>
  <c r="H17" i="26"/>
  <c r="N17" i="26"/>
  <c r="H13" i="26"/>
  <c r="N13" i="26"/>
  <c r="H9" i="26"/>
  <c r="N9" i="26"/>
  <c r="N48" i="15"/>
  <c r="H48" i="15"/>
  <c r="N52" i="15"/>
  <c r="H52" i="15"/>
  <c r="N49" i="15"/>
  <c r="H49" i="15"/>
  <c r="N53" i="15"/>
  <c r="H53" i="15"/>
  <c r="N50" i="15"/>
  <c r="H50" i="15"/>
  <c r="H47" i="15"/>
  <c r="N47" i="15"/>
  <c r="N51" i="15"/>
  <c r="H51" i="15"/>
  <c r="N44" i="15"/>
  <c r="H44" i="15"/>
  <c r="H43" i="15"/>
  <c r="N43" i="15"/>
  <c r="H41" i="15"/>
  <c r="N41" i="15"/>
  <c r="H45" i="15"/>
  <c r="N45" i="15"/>
  <c r="H42" i="15"/>
  <c r="N42" i="15"/>
  <c r="N17" i="15"/>
  <c r="H17" i="15"/>
  <c r="H29" i="15"/>
  <c r="N29" i="15"/>
  <c r="N18" i="15"/>
  <c r="H18" i="15"/>
  <c r="N22" i="15"/>
  <c r="H22" i="15"/>
  <c r="N26" i="15"/>
  <c r="H26" i="15"/>
  <c r="N30" i="15"/>
  <c r="H30" i="15"/>
  <c r="N35" i="15"/>
  <c r="H35" i="15"/>
  <c r="H39" i="15"/>
  <c r="N39" i="15"/>
  <c r="N21" i="15"/>
  <c r="H21" i="15"/>
  <c r="N38" i="15"/>
  <c r="H38" i="15"/>
  <c r="N19" i="15"/>
  <c r="H19" i="15"/>
  <c r="H23" i="15"/>
  <c r="N23" i="15"/>
  <c r="N27" i="15"/>
  <c r="H27" i="15"/>
  <c r="H31" i="15"/>
  <c r="N31" i="15"/>
  <c r="N36" i="15"/>
  <c r="H36" i="15"/>
  <c r="H25" i="15"/>
  <c r="N25" i="15"/>
  <c r="N33" i="15"/>
  <c r="H33" i="15"/>
  <c r="N16" i="15"/>
  <c r="H16" i="15"/>
  <c r="N20" i="15"/>
  <c r="H20" i="15"/>
  <c r="N24" i="15"/>
  <c r="H24" i="15"/>
  <c r="N28" i="15"/>
  <c r="H28" i="15"/>
  <c r="N32" i="15"/>
  <c r="H32" i="15"/>
  <c r="H37" i="15"/>
  <c r="N37" i="15"/>
  <c r="H11" i="15"/>
  <c r="N11" i="15"/>
  <c r="N10" i="15"/>
  <c r="H10" i="15"/>
  <c r="H13" i="15"/>
  <c r="N13" i="15"/>
  <c r="H9" i="15"/>
  <c r="N9" i="15"/>
  <c r="H7" i="15"/>
  <c r="N7" i="15"/>
  <c r="N14" i="15"/>
  <c r="H14" i="15"/>
  <c r="N12" i="15"/>
  <c r="H12" i="15"/>
  <c r="N8" i="15"/>
  <c r="H8" i="15"/>
  <c r="M42" i="26"/>
  <c r="C15" i="17" s="1"/>
  <c r="N6" i="15"/>
  <c r="M54" i="15"/>
  <c r="M41" i="22"/>
  <c r="C17" i="17"/>
  <c r="M8" i="18"/>
  <c r="C18" i="17" s="1"/>
  <c r="E4" i="17"/>
  <c r="E3" i="17"/>
  <c r="D2" i="14"/>
  <c r="D1" i="14"/>
  <c r="C23" i="17" l="1"/>
  <c r="C24" i="17" s="1"/>
  <c r="C25" i="17" s="1"/>
  <c r="C16" i="17"/>
  <c r="N41" i="22"/>
  <c r="C14" i="17"/>
  <c r="N54" i="15"/>
  <c r="G6" i="15" l="1"/>
  <c r="H6" i="15" l="1"/>
  <c r="G41" i="22" l="1"/>
  <c r="G42" i="26" l="1"/>
  <c r="H91" i="14"/>
  <c r="N91" i="14"/>
  <c r="G54" i="15" l="1"/>
  <c r="C14" i="27" s="1"/>
  <c r="C19" i="27" s="1"/>
  <c r="N42" i="26"/>
  <c r="C13" i="17" l="1"/>
  <c r="N18" i="19"/>
  <c r="G8" i="18" l="1"/>
  <c r="N8" i="18" l="1"/>
  <c r="D6" i="14" l="1"/>
  <c r="D91" i="14" l="1"/>
  <c r="C19" i="17" l="1"/>
  <c r="D38" i="17" s="1"/>
  <c r="D24" i="17" l="1"/>
  <c r="D23" i="17"/>
  <c r="D73" i="1"/>
  <c r="D71" i="1"/>
  <c r="D69" i="1"/>
  <c r="D70" i="1"/>
  <c r="D72" i="1"/>
  <c r="D68" i="1"/>
  <c r="D67" i="1"/>
  <c r="D66" i="1"/>
  <c r="D65" i="1"/>
  <c r="D64" i="1"/>
  <c r="D60" i="1"/>
  <c r="D31" i="17" l="1"/>
  <c r="C31" i="17" s="1"/>
  <c r="C29" i="17"/>
  <c r="D36" i="17"/>
  <c r="C36" i="17" s="1"/>
  <c r="D25" i="17"/>
  <c r="D30" i="17" l="1"/>
  <c r="C30" i="17" s="1"/>
  <c r="D37" i="17"/>
  <c r="C37" i="17" l="1"/>
  <c r="C38" i="17" s="1"/>
</calcChain>
</file>

<file path=xl/sharedStrings.xml><?xml version="1.0" encoding="utf-8"?>
<sst xmlns="http://schemas.openxmlformats.org/spreadsheetml/2006/main" count="492" uniqueCount="322">
  <si>
    <t>תקן הצטידות מעונות יום שיקומיים</t>
  </si>
  <si>
    <r>
      <t>1.</t>
    </r>
    <r>
      <rPr>
        <b/>
        <sz val="7"/>
        <color theme="1"/>
        <rFont val="Times New Roman"/>
        <family val="1"/>
      </rPr>
      <t xml:space="preserve">      </t>
    </r>
    <r>
      <rPr>
        <b/>
        <u/>
        <sz val="12"/>
        <color theme="1"/>
        <rFont val="Arial"/>
        <family val="2"/>
      </rPr>
      <t xml:space="preserve">רקע כללי </t>
    </r>
  </si>
  <si>
    <t>1.1. כל גוף העומד בקריטריונים להגשת בקשת סיוע מהקרן לפיתוח שירותים לנכים[1], רשאי להגיש בקשה לסיוע מהקרן וכל בקשה תבדק לגופו של עניין.</t>
  </si>
  <si>
    <r>
      <t>1.3.</t>
    </r>
    <r>
      <rPr>
        <sz val="7"/>
        <color theme="1"/>
        <rFont val="Times New Roman"/>
        <family val="1"/>
      </rPr>
      <t xml:space="preserve"> </t>
    </r>
    <r>
      <rPr>
        <sz val="12"/>
        <color theme="1"/>
        <rFont val="Arial"/>
        <family val="2"/>
      </rPr>
      <t>הסיוע של הקרן בהצטיידות מתמקד בציוד טיפולי בכיתות האם, בחדרי הטיפול ובחצר. הסיוע אינו כולל ציוד מטבח וציוד משרדי.</t>
    </r>
  </si>
  <si>
    <t xml:space="preserve">1.4. התקן מסתמך על תקנות מעונות יום שיקומיים (רישוי, סל שירותים לפעוטות עם מוגבלות ותנאי טיפול בהם), תשס"ח-2008, ותקנות התאמות נגישות כיום[2]. </t>
  </si>
  <si>
    <r>
      <t>2.</t>
    </r>
    <r>
      <rPr>
        <b/>
        <sz val="7"/>
        <color theme="1"/>
        <rFont val="Times New Roman"/>
        <family val="1"/>
      </rPr>
      <t xml:space="preserve">      </t>
    </r>
    <r>
      <rPr>
        <b/>
        <u/>
        <sz val="12"/>
        <color theme="1"/>
        <rFont val="Arial"/>
        <family val="2"/>
      </rPr>
      <t>תנאים מקדימים לרכישת ציוד שיקומי</t>
    </r>
  </si>
  <si>
    <r>
      <t>2.1.</t>
    </r>
    <r>
      <rPr>
        <sz val="7"/>
        <color theme="1"/>
        <rFont val="Times New Roman"/>
        <family val="1"/>
      </rPr>
      <t xml:space="preserve"> </t>
    </r>
    <r>
      <rPr>
        <sz val="12"/>
        <color theme="1"/>
        <rFont val="Arial"/>
        <family val="2"/>
      </rPr>
      <t>על המעון לעמוד בדרישות המשרדים ובתקנות הנגישות למבנה ייעודי.</t>
    </r>
  </si>
  <si>
    <r>
      <t>2.2.</t>
    </r>
    <r>
      <rPr>
        <sz val="7"/>
        <color theme="1"/>
        <rFont val="Times New Roman"/>
        <family val="1"/>
      </rPr>
      <t xml:space="preserve"> </t>
    </r>
    <r>
      <rPr>
        <sz val="12"/>
        <color theme="1"/>
        <rFont val="Arial"/>
        <family val="2"/>
      </rPr>
      <t xml:space="preserve">גודל חללי המעון לא יפחתו מהמינימום שנקבע בתקנות מעונות היום השיקומיים. </t>
    </r>
  </si>
  <si>
    <r>
      <t>2.3.</t>
    </r>
    <r>
      <rPr>
        <sz val="7"/>
        <color theme="1"/>
        <rFont val="Times New Roman"/>
        <family val="1"/>
      </rPr>
      <t xml:space="preserve"> </t>
    </r>
    <r>
      <rPr>
        <sz val="12"/>
        <color theme="1"/>
        <rFont val="Arial"/>
        <family val="2"/>
      </rPr>
      <t xml:space="preserve">במעון חייבים להיות מרחבי טיפול בהתאם לגודל המעון. (תואמים את היקף המשרות, מטפלים, וילדים) </t>
    </r>
  </si>
  <si>
    <t xml:space="preserve">2.4. במעון תנאים אקוסטיים מתאימים ובידוד מרעשים, כולל אלמנטים נדרשים עפ"י תנאי הסביבה[3]. </t>
  </si>
  <si>
    <r>
      <t>2.5.</t>
    </r>
    <r>
      <rPr>
        <sz val="7"/>
        <color theme="1"/>
        <rFont val="Times New Roman"/>
        <family val="1"/>
      </rPr>
      <t xml:space="preserve"> </t>
    </r>
    <r>
      <rPr>
        <sz val="12"/>
        <color theme="1"/>
        <rFont val="Arial"/>
        <family val="2"/>
      </rPr>
      <t xml:space="preserve">נדרש מקום לאחסון הציוד השיקומי. </t>
    </r>
  </si>
  <si>
    <r>
      <t>2.6.</t>
    </r>
    <r>
      <rPr>
        <sz val="7"/>
        <color theme="1"/>
        <rFont val="Times New Roman"/>
        <family val="1"/>
      </rPr>
      <t xml:space="preserve"> </t>
    </r>
    <r>
      <rPr>
        <sz val="12"/>
        <color theme="1"/>
        <rFont val="Arial"/>
        <family val="2"/>
      </rPr>
      <t>השימוש בציוד השיקומי יעשה בהנחיית עובד מקצועות הבריאות ובאחריותו המקצועית.</t>
    </r>
  </si>
  <si>
    <r>
      <t>2.7.</t>
    </r>
    <r>
      <rPr>
        <sz val="7"/>
        <color theme="1"/>
        <rFont val="Times New Roman"/>
        <family val="1"/>
      </rPr>
      <t xml:space="preserve"> </t>
    </r>
    <r>
      <rPr>
        <sz val="12"/>
        <color theme="1"/>
        <rFont val="Arial"/>
        <family val="2"/>
      </rPr>
      <t>תינתן עדיפות לרכישת ציוד תוצרת הארץ.</t>
    </r>
  </si>
  <si>
    <r>
      <t>2.8.</t>
    </r>
    <r>
      <rPr>
        <sz val="7"/>
        <color theme="1"/>
        <rFont val="Times New Roman"/>
        <family val="1"/>
      </rPr>
      <t xml:space="preserve"> </t>
    </r>
    <r>
      <rPr>
        <sz val="12"/>
        <color theme="1"/>
        <rFont val="Arial"/>
        <family val="2"/>
      </rPr>
      <t>מקום לאחסון כסאות הסעה.</t>
    </r>
  </si>
  <si>
    <r>
      <t>3.</t>
    </r>
    <r>
      <rPr>
        <b/>
        <sz val="7"/>
        <color theme="1"/>
        <rFont val="Times New Roman"/>
        <family val="1"/>
      </rPr>
      <t xml:space="preserve">      </t>
    </r>
    <r>
      <rPr>
        <b/>
        <u/>
        <sz val="12"/>
        <color theme="1"/>
        <rFont val="Arial"/>
        <family val="2"/>
      </rPr>
      <t>חישוב תקציב עפ"י אפיון המעון וחללי המבנה</t>
    </r>
  </si>
  <si>
    <r>
      <t>3.1.</t>
    </r>
    <r>
      <rPr>
        <sz val="7"/>
        <color theme="1"/>
        <rFont val="Times New Roman"/>
        <family val="1"/>
      </rPr>
      <t xml:space="preserve"> </t>
    </r>
    <r>
      <rPr>
        <sz val="12"/>
        <color theme="1"/>
        <rFont val="Arial"/>
        <family val="2"/>
      </rPr>
      <t xml:space="preserve">תקצוב - הסכומים בטבלה הם מרביים ומאפשרים מענים לצרכים מגוונים. המוסד אינו מתחייב להקצאה המקסימאלית. סכומי ההצטיידות יוקצו בעיקר עפ"י הפרמטרים הבאים:  </t>
    </r>
  </si>
  <si>
    <r>
      <t>§</t>
    </r>
    <r>
      <rPr>
        <sz val="7"/>
        <color theme="1"/>
        <rFont val="Times New Roman"/>
        <family val="1"/>
      </rPr>
      <t xml:space="preserve">         </t>
    </r>
    <r>
      <rPr>
        <sz val="12"/>
        <color theme="1"/>
        <rFont val="Arial"/>
        <family val="2"/>
      </rPr>
      <t>אפיון צרכי הפעוטות - לדוג', במעון רב נכותי תקצוב ציוד מוטוריקה גסה יהיה גדול יותר ממעון לפעוטות עם אוטיזם בו תקציב הציוד התקשורתי יהיה גדול יותר.</t>
    </r>
  </si>
  <si>
    <r>
      <t>§</t>
    </r>
    <r>
      <rPr>
        <sz val="7"/>
        <color theme="1"/>
        <rFont val="Times New Roman"/>
        <family val="1"/>
      </rPr>
      <t xml:space="preserve">         </t>
    </r>
    <r>
      <rPr>
        <sz val="12"/>
        <color theme="1"/>
        <rFont val="Arial"/>
        <family val="2"/>
      </rPr>
      <t>מספר וגודל חללי הפעילות -  תבחן התאמת החלל המיועד להמצאות הציוד בו ואחסונו.</t>
    </r>
  </si>
  <si>
    <r>
      <t>§</t>
    </r>
    <r>
      <rPr>
        <sz val="7"/>
        <color theme="1"/>
        <rFont val="Times New Roman"/>
        <family val="1"/>
      </rPr>
      <t xml:space="preserve">         </t>
    </r>
    <r>
      <rPr>
        <sz val="12"/>
        <color theme="1"/>
        <rFont val="Arial"/>
        <family val="2"/>
      </rPr>
      <t>גודל חצרות -  תידרש עמידה בתקן.</t>
    </r>
  </si>
  <si>
    <r>
      <t>§</t>
    </r>
    <r>
      <rPr>
        <sz val="7"/>
        <color theme="1"/>
        <rFont val="Times New Roman"/>
        <family val="1"/>
      </rPr>
      <t xml:space="preserve">         </t>
    </r>
    <r>
      <rPr>
        <sz val="12"/>
        <color theme="1"/>
        <rFont val="Arial"/>
        <family val="2"/>
      </rPr>
      <t>בהתחשב בציוד קיים או בסיוע קודם למעון.</t>
    </r>
  </si>
  <si>
    <r>
      <t>3.2.</t>
    </r>
    <r>
      <rPr>
        <sz val="7"/>
        <color theme="1"/>
        <rFont val="Times New Roman"/>
        <family val="1"/>
      </rPr>
      <t xml:space="preserve"> </t>
    </r>
    <r>
      <rPr>
        <sz val="12"/>
        <color theme="1"/>
        <rFont val="Arial"/>
        <family val="2"/>
      </rPr>
      <t xml:space="preserve">תחשיב הצטיידות </t>
    </r>
  </si>
  <si>
    <r>
      <t>4.</t>
    </r>
    <r>
      <rPr>
        <b/>
        <sz val="7"/>
        <color theme="1"/>
        <rFont val="Times New Roman"/>
        <family val="1"/>
      </rPr>
      <t xml:space="preserve">      </t>
    </r>
    <r>
      <rPr>
        <b/>
        <u/>
        <sz val="12"/>
        <color theme="1"/>
        <rFont val="Arial"/>
        <family val="2"/>
      </rPr>
      <t xml:space="preserve">אופן הגשת בקשה </t>
    </r>
  </si>
  <si>
    <t>יש להעביר בקשה מסודרת הכוללת:</t>
  </si>
  <si>
    <r>
      <t>4.1.</t>
    </r>
    <r>
      <rPr>
        <sz val="7"/>
        <color theme="1"/>
        <rFont val="Times New Roman"/>
        <family val="1"/>
      </rPr>
      <t xml:space="preserve"> </t>
    </r>
    <r>
      <rPr>
        <sz val="12"/>
        <color theme="1"/>
        <rFont val="Arial"/>
        <family val="2"/>
      </rPr>
      <t>חומר רקע על המעון תוך התייחסות לאוכלוסיית יעד, נתוני מבנה, פעילויות, תוכניות, וצוות רלוונטי.</t>
    </r>
  </si>
  <si>
    <r>
      <t>4.2.</t>
    </r>
    <r>
      <rPr>
        <sz val="7"/>
        <color theme="1"/>
        <rFont val="Times New Roman"/>
        <family val="1"/>
      </rPr>
      <t xml:space="preserve"> </t>
    </r>
    <r>
      <rPr>
        <sz val="12"/>
        <color theme="1"/>
        <rFont val="Arial"/>
        <family val="2"/>
      </rPr>
      <t>רציונל כללי לגבי מהות הבקשה.</t>
    </r>
  </si>
  <si>
    <r>
      <t>4.3.</t>
    </r>
    <r>
      <rPr>
        <sz val="7"/>
        <color theme="1"/>
        <rFont val="Times New Roman"/>
        <family val="1"/>
      </rPr>
      <t xml:space="preserve"> </t>
    </r>
    <r>
      <rPr>
        <sz val="12"/>
        <color theme="1"/>
        <rFont val="Arial"/>
        <family val="2"/>
      </rPr>
      <t>מסמך ממשרד הרווחה לגבי הצורך בהצטיידות המעון והצפי לשנים הקרובות.</t>
    </r>
  </si>
  <si>
    <t>4.4. מידע לגבי צוות מקצועי טיפולי ושעות עבודה שבועיות. לזכאות קבלת ציוד טיפולי יש לעמוד במינימום שעות טיפול, העומדות על 5 ש"ש לכל תחום טיפולי[4].</t>
  </si>
  <si>
    <r>
      <t>4.5.</t>
    </r>
    <r>
      <rPr>
        <sz val="7"/>
        <color theme="1"/>
        <rFont val="Times New Roman"/>
        <family val="1"/>
      </rPr>
      <t xml:space="preserve"> </t>
    </r>
    <r>
      <rPr>
        <sz val="12"/>
        <color theme="1"/>
        <rFont val="Arial"/>
        <family val="2"/>
      </rPr>
      <t>רשימת ציוד קיים (במידה ויש).</t>
    </r>
  </si>
  <si>
    <r>
      <t>4.8.</t>
    </r>
    <r>
      <rPr>
        <sz val="7"/>
        <color theme="1"/>
        <rFont val="Times New Roman"/>
        <family val="1"/>
      </rPr>
      <t xml:space="preserve"> </t>
    </r>
    <r>
      <rPr>
        <sz val="12"/>
        <color theme="1"/>
        <rFont val="Arial"/>
        <family val="2"/>
      </rPr>
      <t>עם הגשת הבקשה יש לצרף "שרטוט פריסה" מתוכנן של הציוד בחדרים המיועדים ובחצר.</t>
    </r>
  </si>
  <si>
    <t xml:space="preserve">[2] תקנות התאמות נגישות. מתבסס על חוק שוויון זכויות לאנשים עם מוגבלות, התשנ"ח – 1998 , פרק הנגישות. יש לציין כי במסמך מצוינים רק עיקרי התקנות. באחריות המפעיל עמידה בכל דרישות התקנות.  </t>
  </si>
  <si>
    <t>[3] תקרה אקוסטית, רצפת pvc, חיפוי קירות, חלונות, מזגן.</t>
  </si>
  <si>
    <t>[4] פיזיותרפיה, ריפוי בעיסוק, קלינאית תקשורת, הבעה ויצירה.</t>
  </si>
  <si>
    <t xml:space="preserve">המוסד לביטוח הלאומי, באמצעות הקרן לפיתוח שירותים לנכים, מסייע בפיתוח מענים לצרכים של פעוטות עם צרכים מיוחדים. במסגרת זאת מסייע בהקמת מעונות יום שיקומיים והצטיידותם. </t>
  </si>
  <si>
    <t>הקרן רואה חשיבות רבה במתן מענה טיפולי הולם בגיל הרך מתוך הנחת יסוד שאיתור וטיפול מוקדם מסייע במיצוי הפוטנציאל השיקומי של הפעוט.</t>
  </si>
  <si>
    <r>
      <t>1.2.</t>
    </r>
    <r>
      <rPr>
        <sz val="7"/>
        <color theme="1"/>
        <rFont val="Times New Roman"/>
        <family val="1"/>
      </rPr>
      <t xml:space="preserve"> </t>
    </r>
    <r>
      <rPr>
        <sz val="12"/>
        <color theme="1"/>
        <rFont val="Arial"/>
        <family val="2"/>
      </rPr>
      <t xml:space="preserve"> מטרת תקן זה הינה לסייע לגופים המגישים בקשת הצטיידות לבנות את בקשתם בצורה מקצועית תוך חשיבה על מכלול הצרכים הנדרשים. </t>
    </r>
  </si>
  <si>
    <t>התקן נבנה תוך תהליך למידה וחשיבה מקצועית רב מערכתית והוא מתייחס לצרכים בפועל ולטכנולוגיות חדשות.</t>
  </si>
  <si>
    <t xml:space="preserve">[1]  קריטריונים להגשת בקשת סיוע מהקרן מפורטים באתר הביטוח הלאומי  www.btl.gov.il , אגף קרנות, הקרן לפיתוח שירותים לנכים. </t>
  </si>
  <si>
    <t xml:space="preserve"> וחצר קטנה. התקציב המקסימאלי יהיה סכום הטבלאות הבאות: טבלה מס' 1 + טבלה מס' 2 + טבלה מס' 4 + טבלה מס' 5 + טבלה מס' 6 + מחצית מטבלה 6 + טבלה מס' 7 + טבלה מס' 8 (טבלאות 7 , 8 בהתייחסות לחצר הקטנה) </t>
  </si>
  <si>
    <r>
      <t>3.3.</t>
    </r>
    <r>
      <rPr>
        <sz val="7"/>
        <color theme="1"/>
        <rFont val="Times New Roman"/>
        <family val="1"/>
      </rPr>
      <t xml:space="preserve"> </t>
    </r>
    <r>
      <rPr>
        <sz val="12"/>
        <color theme="1"/>
        <rFont val="Arial"/>
        <family val="2"/>
      </rPr>
      <t>מודולאריות המסמך –  מבנה המסמך מאפשר מענה למעונות בכל הרצף הקיים. להלן דוגמה לתחשיב הצטיידות שבו מעון עם כיתת גן רב נכותי אחת, חדר פיזיותרפיה, חדר ריפוי בעיסוק, 2 חדרי קלינאי תקשורת,</t>
    </r>
  </si>
  <si>
    <t>ציוד עזר</t>
  </si>
  <si>
    <t>ציוד חירום</t>
  </si>
  <si>
    <t>ציוד מבואה</t>
  </si>
  <si>
    <t>פריטים</t>
  </si>
  <si>
    <t>סה"כ עלות משוערת כולל מע"מ</t>
  </si>
  <si>
    <t>חצר קטנה</t>
  </si>
  <si>
    <t>חצר גדולה</t>
  </si>
  <si>
    <t>סכומי סיוע מירביים למעון יום שיקומי</t>
  </si>
  <si>
    <t>פריטים להצטיידות</t>
  </si>
  <si>
    <t>תוספת לפעוטות עם לקויות חושיות</t>
  </si>
  <si>
    <t>ציוד כללי למעון</t>
  </si>
  <si>
    <t>פירוט</t>
  </si>
  <si>
    <t>סכום מירבי כולל מע"מ</t>
  </si>
  <si>
    <t>טבלה 1</t>
  </si>
  <si>
    <t>ציוד כיתת אם</t>
  </si>
  <si>
    <t>רב נכותי</t>
  </si>
  <si>
    <t>אוטיסטים</t>
  </si>
  <si>
    <t>טבלה 2</t>
  </si>
  <si>
    <t>טבלה 3</t>
  </si>
  <si>
    <t>ציוד חדרי טיפול</t>
  </si>
  <si>
    <t>מוטוריקה גסה</t>
  </si>
  <si>
    <t>ריפוי בעיסוק והבעה רגשית</t>
  </si>
  <si>
    <t>קלינאי תקשורת</t>
  </si>
  <si>
    <t>טבלה 4</t>
  </si>
  <si>
    <t>טבלה 5</t>
  </si>
  <si>
    <t>טבלה 6</t>
  </si>
  <si>
    <t>ציוד חדר רחצה ושירותים</t>
  </si>
  <si>
    <t>טבלה 7</t>
  </si>
  <si>
    <t>מצע וקירוי</t>
  </si>
  <si>
    <t>מתקנים</t>
  </si>
  <si>
    <t>טבלה 8</t>
  </si>
  <si>
    <t>טבלה 9</t>
  </si>
  <si>
    <t>כמות תקן</t>
  </si>
  <si>
    <t>עלות ליחידה כולל מע"מ</t>
  </si>
  <si>
    <t>סך עלות כולל מע"מ</t>
  </si>
  <si>
    <t>סך עלות  כולל מע"מ</t>
  </si>
  <si>
    <r>
      <t>§</t>
    </r>
    <r>
      <rPr>
        <sz val="7"/>
        <color theme="1"/>
        <rFont val="Times New Roman"/>
        <family val="1"/>
      </rPr>
      <t xml:space="preserve">         </t>
    </r>
    <r>
      <rPr>
        <sz val="12"/>
        <color theme="1"/>
        <rFont val="Arial"/>
        <family val="2"/>
      </rPr>
      <t xml:space="preserve">במידה ובמעון יותר מכיתת גן אחת, סכום תקציב הכיתה יוכפל עפ"י מספר כיתות הגן - </t>
    </r>
    <r>
      <rPr>
        <sz val="12"/>
        <color rgb="FFFF0000"/>
        <rFont val="Arial"/>
        <family val="2"/>
      </rPr>
      <t>ובהתאם לשיקול דעת יועץ/ת ורכז ביטוח לאומי</t>
    </r>
  </si>
  <si>
    <r>
      <t>§</t>
    </r>
    <r>
      <rPr>
        <sz val="7"/>
        <color theme="1"/>
        <rFont val="Times New Roman"/>
        <family val="1"/>
      </rPr>
      <t xml:space="preserve">         </t>
    </r>
    <r>
      <rPr>
        <sz val="12"/>
        <color theme="1"/>
        <rFont val="Arial"/>
        <family val="2"/>
      </rPr>
      <t xml:space="preserve">במידה ובמעון יותר מחדר טיפולים ספציפי אחד, כל חדר טיפולים נוסף יחושב כחצי מסכום חדר טיפולים ראשוני. ( לדוג' שני חדרי קלינאי תקשורת יהיו סך של תקציב חדר קלינאי תקשורת + חצי מהסכום הראשוני ) - </t>
    </r>
    <r>
      <rPr>
        <sz val="12"/>
        <color rgb="FFFF0000"/>
        <rFont val="Arial"/>
        <family val="2"/>
      </rPr>
      <t>החישוב יעשה בהתאם לשיקול דעת יועץ/ת ורכז ביטוח לאומי</t>
    </r>
    <r>
      <rPr>
        <sz val="12"/>
        <color theme="1"/>
        <rFont val="Arial"/>
        <family val="2"/>
      </rPr>
      <t xml:space="preserve">. </t>
    </r>
  </si>
  <si>
    <t>ה מ ו ס ד    ל ב י ט ו ח    ל א ו  מ י</t>
  </si>
  <si>
    <t>קרנות הביטוח הלאומי</t>
  </si>
  <si>
    <t>הקרן לפיתוח שירותים לנכים</t>
  </si>
  <si>
    <t>תאריך הגשת הבקשה:</t>
  </si>
  <si>
    <t>שם הגוף המבקש:</t>
  </si>
  <si>
    <t>ח.פ. הגוף המבקש:</t>
  </si>
  <si>
    <t>דירוג סוציואקונומי של הישוב: (לבחור)</t>
  </si>
  <si>
    <t>כתובת הגוף המבקש:</t>
  </si>
  <si>
    <r>
      <t>4.6.</t>
    </r>
    <r>
      <rPr>
        <sz val="7"/>
        <color theme="1"/>
        <rFont val="Times New Roman"/>
        <family val="1"/>
      </rPr>
      <t xml:space="preserve"> </t>
    </r>
    <r>
      <rPr>
        <sz val="12"/>
        <color theme="1"/>
        <rFont val="Arial"/>
        <family val="2"/>
      </rPr>
      <t xml:space="preserve">טבלת פריטים להצטיידות. טבלת הפריטים תכלול פריטים נדרשים בחלוקה עפ"י ייעודם (כיתת אם, חדר טיפולים, חצר). - </t>
    </r>
    <r>
      <rPr>
        <sz val="12"/>
        <color theme="4"/>
        <rFont val="Arial"/>
        <family val="2"/>
      </rPr>
      <t>הורדתי, נמצא בטבלת אקסל שבניתי</t>
    </r>
  </si>
  <si>
    <r>
      <t>4.7.</t>
    </r>
    <r>
      <rPr>
        <sz val="7"/>
        <color theme="1"/>
        <rFont val="Times New Roman"/>
        <family val="1"/>
      </rPr>
      <t xml:space="preserve"> </t>
    </r>
    <r>
      <rPr>
        <sz val="12"/>
        <color theme="1"/>
        <rFont val="Arial"/>
        <family val="2"/>
      </rPr>
      <t xml:space="preserve">יש לבצע את תהליך הגדרת ומיפוי הפריטים הנדרשים בשיתוף צוות מקצועי וחינוכי במעון.- </t>
    </r>
    <r>
      <rPr>
        <sz val="12"/>
        <color theme="4"/>
        <rFont val="Arial"/>
        <family val="2"/>
      </rPr>
      <t>לדעתי המשפט הזה לא מובן</t>
    </r>
  </si>
  <si>
    <t>תקן</t>
  </si>
  <si>
    <t>כמות מבוקשת</t>
  </si>
  <si>
    <t>תקציב מבוקש</t>
  </si>
  <si>
    <t>סטייה מהתקן</t>
  </si>
  <si>
    <t>כמות מאושרת</t>
  </si>
  <si>
    <t>הערות הרכז</t>
  </si>
  <si>
    <t>חדר ריפוי בעיסוק</t>
  </si>
  <si>
    <t>ריפוי בעיסוק</t>
  </si>
  <si>
    <t>תקציב מאושר</t>
  </si>
  <si>
    <t>דירוג אשכול סוציואקונומי:</t>
  </si>
  <si>
    <t>סה"כ תקציב מבוקש</t>
  </si>
  <si>
    <t>קטגוריה</t>
  </si>
  <si>
    <t>סה"כ בקשה</t>
  </si>
  <si>
    <t>גורם מממן</t>
  </si>
  <si>
    <t>אחוז מימון</t>
  </si>
  <si>
    <t xml:space="preserve">סכום מימון </t>
  </si>
  <si>
    <t>אחוז מימון מקסימלי-ביטוח לאומי</t>
  </si>
  <si>
    <t>מימון עצמי</t>
  </si>
  <si>
    <t>סה"כ</t>
  </si>
  <si>
    <t xml:space="preserve">תקציב מבוקש </t>
  </si>
  <si>
    <t xml:space="preserve">כמות מאושרת </t>
  </si>
  <si>
    <t xml:space="preserve">כמות מבוקשת </t>
  </si>
  <si>
    <t>מתקני חצר</t>
  </si>
  <si>
    <t>הטיפול יעשה על ידי איש מקצוע שעבר הכשרה מוכרת ומתאימה לטיפול בסנוזלן מעבר למצבת כוח האדם במסגרת  הטיפולית.</t>
  </si>
  <si>
    <t>התקנת מערכת מיזוג ואוורור מתאימה תהיה באחריות המסגרת.</t>
  </si>
  <si>
    <t>מזרונים טיפוליים</t>
  </si>
  <si>
    <t>מדף אחסון לציוד גדול תלוי</t>
  </si>
  <si>
    <t>כסא מטפל</t>
  </si>
  <si>
    <t xml:space="preserve">בריכת כדורים - עם כיסוי וכדורים </t>
  </si>
  <si>
    <t>וסט נאופרן</t>
  </si>
  <si>
    <t>מדפסת</t>
  </si>
  <si>
    <t>שטיח רצפה</t>
  </si>
  <si>
    <t>אורגן</t>
  </si>
  <si>
    <t>מקבילים</t>
  </si>
  <si>
    <t>הגבהות לאסלה עם ידיות</t>
  </si>
  <si>
    <t>BOBO</t>
  </si>
  <si>
    <t>מכשיר למינציה</t>
  </si>
  <si>
    <t>ארון איחסון לעזרים</t>
  </si>
  <si>
    <t>טיפול באומנויות</t>
  </si>
  <si>
    <t>פיזיותראפיה</t>
  </si>
  <si>
    <t>חדר סנוזלן</t>
  </si>
  <si>
    <t>חלל החדר יהיה 20 מ"ר מינימום, מינימום פעילות של 15 ש"ש ייעודיות לטיפול בסנוזלן.</t>
  </si>
  <si>
    <t>קלינאית תקשורת</t>
  </si>
  <si>
    <t>חדר קלינאית תקשורת</t>
  </si>
  <si>
    <t>סך הכל כולל מע"מ מאושר</t>
  </si>
  <si>
    <t>אחוז מימון מקסימלי לפי דירוג אשכול לאישור הוועדה</t>
  </si>
  <si>
    <t>מגוון סוגי כדורים (סכום גלובלי)</t>
  </si>
  <si>
    <t>משאבה חשמלית לכדורים</t>
  </si>
  <si>
    <t>גלילים בגדלים שונים (סכום גלובלי)</t>
  </si>
  <si>
    <t xml:space="preserve">ספסל שבדי </t>
  </si>
  <si>
    <t>מדרגות שיקומיות מעץ</t>
  </si>
  <si>
    <t>שרפרפי עץ 5 שלבים</t>
  </si>
  <si>
    <t>עגלה לאימון הליכה</t>
  </si>
  <si>
    <t>טרמפולינה עם רשת 140 ס"מ</t>
  </si>
  <si>
    <t>בריכת כדורים + כדורים</t>
  </si>
  <si>
    <t>משחקים לטיפול (גריה, מרחב, תפיסה, קוגניציה) (סכום גלובלי)</t>
  </si>
  <si>
    <t>אבחון Movement ABC2</t>
  </si>
  <si>
    <t xml:space="preserve">מראה קבועה לקיר לא שבירה עם ווילון </t>
  </si>
  <si>
    <t>מראה ניידת לא שבירה עם מסגרת עץ</t>
  </si>
  <si>
    <t>כסא לילד</t>
  </si>
  <si>
    <t>ארון אחסון ציוד</t>
  </si>
  <si>
    <t>שולחן אחות אילמת</t>
  </si>
  <si>
    <t>התקנת ציוד בחדר סנוזלן</t>
  </si>
  <si>
    <t>התניות לאישור חדר סנוזלן:</t>
  </si>
  <si>
    <t>התניות לאישור מתקני חצר:</t>
  </si>
  <si>
    <t>לא כולל תשתית הנדרשת להנחת משטחי הגומי</t>
  </si>
  <si>
    <t>אביזרים למשחק דימיון ומשחק סימבולי (סכום גלובלי)</t>
  </si>
  <si>
    <t>קלפים טיפוליים (סכום גלובלי)</t>
  </si>
  <si>
    <t>ספרים (סכום גלובלי)</t>
  </si>
  <si>
    <t>לוח מחיק נייד</t>
  </si>
  <si>
    <t>ארונית לספרים</t>
  </si>
  <si>
    <t>ארונית לייבוש ציורים</t>
  </si>
  <si>
    <t>משחקי חשיבה ושפה (סכום גלובלי)</t>
  </si>
  <si>
    <t>אביזרים למוטוריקת פה ותחושה (סכום גלובלי)</t>
  </si>
  <si>
    <t>כלי נגינה לפיתוח אבחנה שמיעתית (סכום גלובלי)</t>
  </si>
  <si>
    <t xml:space="preserve">תוכנת גריד למחשב </t>
  </si>
  <si>
    <t>פלטים קוליים (סכום גלובלי)</t>
  </si>
  <si>
    <t>מתגים (סכום גלובלי)</t>
  </si>
  <si>
    <t>נדנדות (סכום גלובלי)</t>
  </si>
  <si>
    <t>מתגים ומתאמי מתגים (סכום גלובלי)</t>
  </si>
  <si>
    <t>זרועות למתגים ולטאבלט (סכום גלובלי)</t>
  </si>
  <si>
    <t>עכברים ייחודיים (סכום גלובלי)</t>
  </si>
  <si>
    <t>אביזרי ADL מותאמים (סכום גלובלי)</t>
  </si>
  <si>
    <t>משחקי מרחב, בנייה והרכבה (סכום גלובלי)</t>
  </si>
  <si>
    <t>חבית קשיחה מרופדת</t>
  </si>
  <si>
    <t>אביזרים לתרגול והפעלת כף היד (סכום גלובלי)</t>
  </si>
  <si>
    <t>אביזרי תחושה וגריה (סכום גלובלי)</t>
  </si>
  <si>
    <t>משחקי תפיסה (סכום גלובלי)</t>
  </si>
  <si>
    <t>משחקי חשיבה ואסטרטגיה (סכום גלובלי)</t>
  </si>
  <si>
    <t>סטיילוס לאייפד</t>
  </si>
  <si>
    <t>קונסולות משחק</t>
  </si>
  <si>
    <t>מסך טלויזיה והתקנה (להפעלת קונסולת המשחק)</t>
  </si>
  <si>
    <t>כסא טלסקופי מתכוונן לילד</t>
  </si>
  <si>
    <t>סיכום בקשה להצטיידות - גנים לחינוך מיוחד</t>
  </si>
  <si>
    <t>נקודת תליה כולל הרכבה</t>
  </si>
  <si>
    <t>אבחון Peabody -
 Developmental Motor Scale</t>
  </si>
  <si>
    <t xml:space="preserve">AIMS אבחון </t>
  </si>
  <si>
    <t>סולם שבדי עם כל התוספות כולל התקנה</t>
  </si>
  <si>
    <t>בלייזפוד</t>
  </si>
  <si>
    <t xml:space="preserve">תקציב מאושר </t>
  </si>
  <si>
    <t xml:space="preserve">אבחון PLS4 </t>
  </si>
  <si>
    <t xml:space="preserve">אבחון כצנברגר </t>
  </si>
  <si>
    <t>מבחן תבור לאוצר מילים</t>
  </si>
  <si>
    <t>מבחן גורלניק</t>
  </si>
  <si>
    <t>מבחן היגוי</t>
  </si>
  <si>
    <t>מבחן מעש"ה</t>
  </si>
  <si>
    <t>משטח בטיחות מתחת למתקנים</t>
  </si>
  <si>
    <t xml:space="preserve">במסגרת התקן לא ניתן לבקש מימון להצללה </t>
  </si>
  <si>
    <t>מותנה באיש מקצוע שילווה את הפעילות</t>
  </si>
  <si>
    <t>בריכת כדורים אינטראקטיבית</t>
  </si>
  <si>
    <t>כדור מראות + זרקור</t>
  </si>
  <si>
    <t>הליכונים (סכום גלובאלי)</t>
  </si>
  <si>
    <t>כיסא עם תמיכות (סכום גלובאלי)</t>
  </si>
  <si>
    <t>כן לציור</t>
  </si>
  <si>
    <t xml:space="preserve">שולחן מים </t>
  </si>
  <si>
    <t>שולחן חול</t>
  </si>
  <si>
    <t>מינאטורות (סכום גלובלי)</t>
  </si>
  <si>
    <t>מגוון בובות תיאטרון (סכום גלובלי)</t>
  </si>
  <si>
    <t>תחפושות ואביזרי תחפושות (סכום גלובלי)</t>
  </si>
  <si>
    <t xml:space="preserve">בית בובות + אביזרים </t>
  </si>
  <si>
    <t>משחקים בתנועה (סכום גלובלי)</t>
  </si>
  <si>
    <t>מתקן לגליל לנייר</t>
  </si>
  <si>
    <t>עזרים לתרגול שיווי משקל כמו: לוח שיווי משקל, מסלול, סקוטר, צלחת וסטיבולרית, קורות (סכום גלובלי)</t>
  </si>
  <si>
    <t xml:space="preserve"> VMI - Beery</t>
  </si>
  <si>
    <t xml:space="preserve"> Movement ABC2</t>
  </si>
  <si>
    <t>מערכת הפעלת מחשב ע"י מיקוד מבט הכוללת: מערכת מיקוד מבט, תכנת הערכה למיקוד מבט, מחשב נייד טאבלט, עמוד נייד ומגש תואם למחשב הנייד, תוכנת תת"ח, ערכת משחקים למערכת מיקוד מבט, התקנה והדרכה.</t>
  </si>
  <si>
    <t>צעצועים מותאמים להפעלה על ידי מתגים (סכום גלובלי)</t>
  </si>
  <si>
    <t>מקלדת מקשים גדולים</t>
  </si>
  <si>
    <t>כריות שונות כמו: פיתה, פילאטיס, תמיכה, כריות הנקה ועוד (סכום לגלובלי)</t>
  </si>
  <si>
    <t>מנוף + ערסל</t>
  </si>
  <si>
    <t xml:space="preserve">כיסא שירותים </t>
  </si>
  <si>
    <t>בידורית</t>
  </si>
  <si>
    <t>רמקול נייד</t>
  </si>
  <si>
    <t>שולחן סטנדרטי לטיפול</t>
  </si>
  <si>
    <t>שולחן טלסקופי מתכוונן לטיפול</t>
  </si>
  <si>
    <t>שולחן מתכוונן חשמלי לטיפול</t>
  </si>
  <si>
    <t>ספרים טיפוליים לפיתוח שפה והיגויי (סכום גלובלי)</t>
  </si>
  <si>
    <t>מסך טלויזיה והתקנה (להקרנת אייפד עם תת"ח)</t>
  </si>
  <si>
    <t>אישור ציוד לחדרי טיפול באומנויות מותנה באיש מקצוע שעבר הכשרה בתרפיה באמצעות אומנויות</t>
  </si>
  <si>
    <t>סוגי תופים שונים כמו דרבוקה, תופי קונגוס ותוף אקיינוס (סכום גלובלי)</t>
  </si>
  <si>
    <t>ריהוט</t>
  </si>
  <si>
    <t>טכנולוגיה</t>
  </si>
  <si>
    <t>ציוד יחודי</t>
  </si>
  <si>
    <t>שאלון BRIEF-P לתפקודים ניהוליים בילדי גן</t>
  </si>
  <si>
    <t>PEABODY Developmental Motor Scales - PDMS2</t>
  </si>
  <si>
    <t xml:space="preserve">תקן </t>
  </si>
  <si>
    <t>כלי נגינה</t>
  </si>
  <si>
    <t>חדר פיזיותרפיה</t>
  </si>
  <si>
    <t>מותנה באיש מקצוע שקיבל הכשרה בתחום</t>
  </si>
  <si>
    <t>התניות לאישור:</t>
  </si>
  <si>
    <t>תנועה</t>
  </si>
  <si>
    <t>משחק, אמצעי טיפול והערכות</t>
  </si>
  <si>
    <t xml:space="preserve">משחק ואמצעי טיפול </t>
  </si>
  <si>
    <t xml:space="preserve">עזרים לטיפול מוטורי אישי וקבוצתי כמו: גומיות, טבעות, מצנח, מנהרת זחילה מתקפלת, מקלות, שקיות שעועית, קונוסים, כדורים, טרבנד, טרפלסט, משקולות לידיים ולרגלים (סכום גלובלי) </t>
  </si>
  <si>
    <t xml:space="preserve"> Bruininks BOT2 </t>
  </si>
  <si>
    <t>מערכת טכנולוגית לתרגול מיומנויות מוטוריות וקוגניטיביות - מותנה בהגשת הצעת מחיר</t>
  </si>
  <si>
    <t>בובט מיטת טיפול</t>
  </si>
  <si>
    <t>עמידונים (סכום גלובאלי)</t>
  </si>
  <si>
    <t>משחקים טיפוליים לפיתוח שפה, היגויי ואבחנה שמיעתית (סכום גלובלי)</t>
  </si>
  <si>
    <t xml:space="preserve">מבנה תיאטרון בובות </t>
  </si>
  <si>
    <t xml:space="preserve">יש צורך בתשתית אינטרנט יציבה - Apple tv </t>
  </si>
  <si>
    <t>אופנים, בימבות, תלת אופן (סכום גלובלי)</t>
  </si>
  <si>
    <t>ריפוד הגנה לקירות + התקנה</t>
  </si>
  <si>
    <t>מזרון הגנה לרצפה</t>
  </si>
  <si>
    <t>עמוד בועות + מראות + בסיס +סוויץ מתגים</t>
  </si>
  <si>
    <t>סיבים אופטיים + מקרן + מסרק לסיבים</t>
  </si>
  <si>
    <t>פוף ויברציה</t>
  </si>
  <si>
    <t>אביזרי גריה (סכום גלובלי)</t>
  </si>
  <si>
    <t>מקרן אורות</t>
  </si>
  <si>
    <t>פאנל קיר אינטראקטיבי</t>
  </si>
  <si>
    <t>מתקן חצר ייעודי לילדים עם מוגבלות</t>
  </si>
  <si>
    <t>איש הקשר ברשות/בעלות:</t>
  </si>
  <si>
    <t>תפקיד איש הקשר ברשות/בעלות:</t>
  </si>
  <si>
    <t>מייל איש הקשר ברשות/בעלות:</t>
  </si>
  <si>
    <t>טלפון איש הקשר ברשות/בעלות:</t>
  </si>
  <si>
    <t>שם הגן:</t>
  </si>
  <si>
    <t>כתובת הגן:</t>
  </si>
  <si>
    <t>איש הקשר בגן:</t>
  </si>
  <si>
    <t>מייל איש הקשר בגן:</t>
  </si>
  <si>
    <t>טלפון איש הקשר בגן:</t>
  </si>
  <si>
    <t>תפקיד איש הקשר בגן:</t>
  </si>
  <si>
    <t>סוגי המוגבלויות בגן:</t>
  </si>
  <si>
    <t>מספר התלמידים בגן:</t>
  </si>
  <si>
    <t>האם יישוב קו עימות:</t>
  </si>
  <si>
    <t>שאלון למילוי ע"י מגיש הבקשה - חובה</t>
  </si>
  <si>
    <t>כמות תקן למסגרת</t>
  </si>
  <si>
    <t>אישור מנהלת התכנית</t>
  </si>
  <si>
    <t>הערות מנהלת התכנית</t>
  </si>
  <si>
    <t>פופים מסוגים שונים (סכום גלובלי)</t>
  </si>
  <si>
    <t>קופסאות אחסון (סכום גלובלי)</t>
  </si>
  <si>
    <t xml:space="preserve">קו עימות: </t>
  </si>
  <si>
    <t>נדנדות  (סכום גלובלי)</t>
  </si>
  <si>
    <t>כריות שונות כמו: פיתה, פילאטיס, תמיכה, כריות הנקה ועוד (סכום גלובלי)</t>
  </si>
  <si>
    <t>קוסאות אחסון (סכום גלובלי)</t>
  </si>
  <si>
    <t xml:space="preserve">מחשב נייח/נייד </t>
  </si>
  <si>
    <t>מספר חדרי הטיפולים בגן:</t>
  </si>
  <si>
    <t>חדר טיפול באמצעות אומנויות -  בהבעה/יצירה/אומנות/ביליותרפיה/מוסיקה</t>
  </si>
  <si>
    <t>מחשב נייח/נייד</t>
  </si>
  <si>
    <t>כלי נגינה לעבודה קבוצתית כמו: מצילתיים, תיבה סינית, גביע, משולש, גיטרה,  טמבורים וקסילופון (סכום גלובלי)</t>
  </si>
  <si>
    <t xml:space="preserve">מותנה בהגשת הצעת מחיר ותכנית העמדה טרם ביצוע </t>
  </si>
  <si>
    <t>הגשת בקשה להצטיידות לפי תקן כפופה לתנאי הסף המופיעים בקול קורא ולהיקף הסיוע המוגדר בקול הקורא</t>
  </si>
  <si>
    <t>פרופיל סנסורי</t>
  </si>
  <si>
    <t>בקשת המסגרת</t>
  </si>
  <si>
    <t>הערות המסגרת / הסבר לחריגה בכמות</t>
  </si>
  <si>
    <t>המלצת מנהלת התוכנית</t>
  </si>
  <si>
    <t>הסכומים כוללים הובלה והתקנה.</t>
  </si>
  <si>
    <t>יש למלא את הגיליון "שאלון-חובה" במלואו</t>
  </si>
  <si>
    <t>טאבלט + מגן+ מדבקת מסך + מעמד</t>
  </si>
  <si>
    <t>אפליקציות תת"ח לטאבלט  (סכום גלובלי)</t>
  </si>
  <si>
    <t>אחוז מימון מקסימלי לפי דירוג אשכול לאישור הוועדה (אחוז השתתפות בט"ל בהתחשב בתקציב הסיוע המקסימלי בקול קורא)</t>
  </si>
  <si>
    <t>לאישור הוועדה</t>
  </si>
  <si>
    <t>מימון מאושר - הנמוך מבין השניים - אחוז השתתפות  או תקציב סיוע מקסימלי</t>
  </si>
  <si>
    <t>מוגבלויות מוטוריות קשות</t>
  </si>
  <si>
    <t>מוגבלויות כלליות</t>
  </si>
  <si>
    <t>טבלת עזר: תקציב מימון סוגי מוגבלויות שונות</t>
  </si>
  <si>
    <t>סכום מימון מקסימלי-ביטוח לאומי</t>
  </si>
  <si>
    <t>מימון מקסימלי-ביטוח לאומי</t>
  </si>
  <si>
    <t>סה"כ עלות ציוד ריפוי בעיסוק כולל מע"מ</t>
  </si>
  <si>
    <t>הערות:</t>
  </si>
  <si>
    <t>גיליון הסיכום מתמלא אוטומטית</t>
  </si>
  <si>
    <t xml:space="preserve">יש למלא את העמודות בצבע הזה בלבד </t>
  </si>
  <si>
    <t>על הגוף המגיש למלא את העמודות בצבע הזה בהתאם לצורך</t>
  </si>
  <si>
    <t>סה"כ עלות ציוד פיזיאתרפיה כולל מע"מ</t>
  </si>
  <si>
    <r>
      <t xml:space="preserve">הקדמה: </t>
    </r>
    <r>
      <rPr>
        <sz val="14"/>
        <color theme="1"/>
        <rFont val="Times New Roman"/>
        <family val="1"/>
        <scheme val="major"/>
      </rPr>
      <t>תקן זה נבנה עבור מסגרות של גני חינוך מיוחד המוכרים על ידי משרד החינוך ועל פי אישורו. התקן כולל ציוד המיועד לחדרי טיפול למקצועות הבריאות ולמתקני חצר. ציוד המתומחר בסכום גלובלי בביצוע יתבקש פירוט המוצרים. 
כמות החורגת מהתקן יש לנמק בהערות. הציוד צריך להיות ממוגן ובטיחותי.</t>
    </r>
  </si>
  <si>
    <r>
      <rPr>
        <b/>
        <sz val="14"/>
        <color theme="1"/>
        <rFont val="Times New Roman"/>
        <family val="1"/>
        <scheme val="major"/>
      </rPr>
      <t>תנאי חובה:</t>
    </r>
    <r>
      <rPr>
        <sz val="14"/>
        <color theme="1"/>
        <rFont val="Times New Roman"/>
        <family val="1"/>
        <scheme val="major"/>
      </rPr>
      <t xml:space="preserve">
</t>
    </r>
    <r>
      <rPr>
        <b/>
        <sz val="14"/>
        <color theme="1"/>
        <rFont val="Times New Roman"/>
        <family val="1"/>
        <scheme val="major"/>
      </rPr>
      <t xml:space="preserve">כוח אדם טיפולי: </t>
    </r>
    <r>
      <rPr>
        <sz val="14"/>
        <color theme="1"/>
        <rFont val="Times New Roman"/>
        <family val="1"/>
        <scheme val="major"/>
      </rPr>
      <t xml:space="preserve">נדרש מינימום של 5 שעות שבועיות לתחום טיפול במקצועות הבריאות - ריפוי בעיסוק, פיזיותרפיה, קלינאי תקשורת ותרפיה רגשית.
</t>
    </r>
    <r>
      <rPr>
        <b/>
        <sz val="14"/>
        <color theme="1"/>
        <rFont val="Times New Roman"/>
        <family val="1"/>
        <scheme val="major"/>
      </rPr>
      <t xml:space="preserve">חדרי טיפול: </t>
    </r>
    <r>
      <rPr>
        <sz val="14"/>
        <color theme="1"/>
        <rFont val="Times New Roman"/>
        <family val="1"/>
        <scheme val="major"/>
      </rPr>
      <t xml:space="preserve">גודל מינימלי של חדר טיפול פרטני קטן 12-16 מ"ר. גודל מינימלי של חדר טיפול פרטני גדול לטיפול הכולל תנועה במרחב  - 20 מ"ר.
</t>
    </r>
  </si>
  <si>
    <r>
      <rPr>
        <b/>
        <sz val="14"/>
        <color theme="1"/>
        <rFont val="Times New Roman"/>
        <family val="1"/>
        <scheme val="major"/>
      </rPr>
      <t>הבהרות כלליות:</t>
    </r>
    <r>
      <rPr>
        <sz val="14"/>
        <color theme="1"/>
        <rFont val="Times New Roman"/>
        <family val="1"/>
        <scheme val="major"/>
      </rPr>
      <t xml:space="preserve">
• לא יינתן סיוע להצללה לחצר ולהכנת תשתיות הנדרשות לצורך התקנת המתקנים ודרישות הבטיחות. על הרשות/הגוף המגיש להכין את התשתית הנדרשת והסיוע מותנה בכך.
• הסיוע למתקני חצר מותנה בהצגת תכנית העמדה ושטחי בטיחות הנדרשים למתקנים השונים.
• הציוד אינו כולל חומרים מתכלים.
• הציוד יירכש מחברות שלהן תו תקן ישראלי. כאשר מדובר בפריט ציוד שמיובא מחו"ל יהיה בעל תקן מקביל לתקן הישראלי בהתאם להנחיות מכון התקנים.
• מתקני החצר ירכשו לאחר הגשת הצעות מחיר ותכנית העמדה. 
• לאחר התקנת המתקנים יש לדאוג לאישור יועץ בטיחות. מימון יועץ הבטיחות הינו על חשבון הגוף המגיש ולא כחלק מתקציב הפרוייקט.           </t>
    </r>
  </si>
  <si>
    <t>סה"כ עלות ציוד קלינאית תקשורת כולל מע"מ</t>
  </si>
  <si>
    <t>סה"כ עלות ציוד טיפול באומנויות כולל מע"מ</t>
  </si>
  <si>
    <t>ערכת סנוזלן ניידת - ניתן לבחור ציוד מתוך חדר סנוזלן או ערכה ניידת</t>
  </si>
  <si>
    <t>סה"כ עלות מתקני חצר כולל מע"מ</t>
  </si>
  <si>
    <t>סה"כ עלות ציוד חדר סנוזלן כולל מע"מ</t>
  </si>
  <si>
    <t>לעידכון סכומי תקציב מקסימלי ע"י מנהלת התוכנית  בהתאם לקול קורא, נא לעדכן בתאים  C41  C42</t>
  </si>
  <si>
    <t>תקן הצטיידות לגנים לחינוך מיוחד- פברואר 2024</t>
  </si>
  <si>
    <t xml:space="preserve">סך הכל כולל מע"מ </t>
  </si>
  <si>
    <t>הסכומים כוללים מע"מ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</si>
</sst>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3" formatCode="_ * #,##0.00_ ;_ * \-#,##0.00_ ;_ * &quot;-&quot;??_ ;_ @_ "/>
    <numFmt numFmtId="164" formatCode="_ * #,##0_ ;_ * \-#,##0_ ;_ * &quot;-&quot;??_ ;_ @_ "/>
    <numFmt numFmtId="165" formatCode="&quot;₪&quot;\ #,##0"/>
    <numFmt numFmtId="166" formatCode="[$-1010000]d/m/yy;@"/>
  </numFmts>
  <fonts count="40" x14ac:knownFonts="1">
    <font>
      <sz val="11"/>
      <color theme="1"/>
      <name val="Arial"/>
      <family val="2"/>
      <charset val="177"/>
      <scheme val="minor"/>
    </font>
    <font>
      <sz val="11"/>
      <color theme="1"/>
      <name val="Arial"/>
      <family val="2"/>
      <charset val="177"/>
      <scheme val="minor"/>
    </font>
    <font>
      <sz val="12"/>
      <color theme="1"/>
      <name val="Times New Roman"/>
      <family val="1"/>
    </font>
    <font>
      <b/>
      <sz val="11"/>
      <color theme="1"/>
      <name val="Arial"/>
      <family val="2"/>
      <scheme val="minor"/>
    </font>
    <font>
      <b/>
      <sz val="12"/>
      <color theme="1"/>
      <name val="Arial"/>
      <family val="2"/>
    </font>
    <font>
      <b/>
      <sz val="7"/>
      <color theme="1"/>
      <name val="Times New Roman"/>
      <family val="1"/>
    </font>
    <font>
      <b/>
      <u/>
      <sz val="12"/>
      <color theme="1"/>
      <name val="Arial"/>
      <family val="2"/>
    </font>
    <font>
      <sz val="12"/>
      <color theme="1"/>
      <name val="Arial"/>
      <family val="2"/>
    </font>
    <font>
      <sz val="7"/>
      <color theme="1"/>
      <name val="Times New Roman"/>
      <family val="1"/>
    </font>
    <font>
      <sz val="12"/>
      <color theme="1"/>
      <name val="Wingdings"/>
      <charset val="2"/>
    </font>
    <font>
      <b/>
      <sz val="14"/>
      <color theme="1"/>
      <name val="Arial"/>
      <family val="2"/>
      <scheme val="minor"/>
    </font>
    <font>
      <sz val="12"/>
      <color rgb="FFFF0000"/>
      <name val="Arial"/>
      <family val="2"/>
    </font>
    <font>
      <u/>
      <sz val="11"/>
      <color theme="10"/>
      <name val="Arial"/>
      <family val="2"/>
      <charset val="177"/>
    </font>
    <font>
      <sz val="12"/>
      <color theme="4"/>
      <name val="Arial"/>
      <family val="2"/>
    </font>
    <font>
      <sz val="14"/>
      <color theme="1"/>
      <name val="Arial"/>
      <family val="2"/>
    </font>
    <font>
      <sz val="11"/>
      <color theme="1"/>
      <name val="Arial"/>
      <family val="2"/>
    </font>
    <font>
      <sz val="11"/>
      <color theme="1"/>
      <name val="Times New Roman"/>
      <family val="1"/>
      <scheme val="major"/>
    </font>
    <font>
      <b/>
      <sz val="11"/>
      <color theme="1"/>
      <name val="Times New Roman"/>
      <family val="1"/>
      <scheme val="major"/>
    </font>
    <font>
      <sz val="11"/>
      <name val="Times New Roman"/>
      <family val="1"/>
      <scheme val="major"/>
    </font>
    <font>
      <sz val="11"/>
      <color rgb="FF0000FF"/>
      <name val="Times New Roman"/>
      <family val="1"/>
      <scheme val="major"/>
    </font>
    <font>
      <sz val="11"/>
      <name val="Times New Roman"/>
      <family val="1"/>
      <charset val="177"/>
    </font>
    <font>
      <sz val="14"/>
      <color theme="1"/>
      <name val="Times New Roman"/>
      <family val="1"/>
      <scheme val="major"/>
    </font>
    <font>
      <u/>
      <sz val="14"/>
      <color theme="10"/>
      <name val="Times New Roman"/>
      <family val="1"/>
      <scheme val="major"/>
    </font>
    <font>
      <u/>
      <sz val="14"/>
      <color theme="1"/>
      <name val="Times New Roman"/>
      <family val="1"/>
      <scheme val="major"/>
    </font>
    <font>
      <sz val="11"/>
      <color theme="1"/>
      <name val="David"/>
      <family val="2"/>
      <charset val="177"/>
    </font>
    <font>
      <b/>
      <sz val="12"/>
      <name val="Times New Roman"/>
      <family val="1"/>
      <scheme val="major"/>
    </font>
    <font>
      <b/>
      <sz val="18"/>
      <color theme="1"/>
      <name val="Times New Roman"/>
      <family val="1"/>
      <scheme val="major"/>
    </font>
    <font>
      <b/>
      <sz val="12"/>
      <color theme="1"/>
      <name val="Times New Roman"/>
      <family val="1"/>
      <scheme val="major"/>
    </font>
    <font>
      <b/>
      <u/>
      <sz val="16"/>
      <color theme="1"/>
      <name val="Times New Roman"/>
      <family val="1"/>
      <scheme val="major"/>
    </font>
    <font>
      <b/>
      <sz val="14"/>
      <color theme="1"/>
      <name val="Times New Roman"/>
      <family val="1"/>
      <scheme val="major"/>
    </font>
    <font>
      <sz val="12"/>
      <color theme="1"/>
      <name val="Times New Roman"/>
      <family val="1"/>
      <scheme val="major"/>
    </font>
    <font>
      <b/>
      <sz val="22"/>
      <color theme="1"/>
      <name val="Times New Roman"/>
      <family val="1"/>
      <scheme val="major"/>
    </font>
    <font>
      <sz val="16"/>
      <color theme="1"/>
      <name val="Times New Roman"/>
      <family val="1"/>
      <scheme val="major"/>
    </font>
    <font>
      <b/>
      <sz val="11"/>
      <color rgb="FFFF0000"/>
      <name val="Times New Roman"/>
      <family val="1"/>
      <scheme val="major"/>
    </font>
    <font>
      <b/>
      <sz val="11"/>
      <name val="Times New Roman"/>
      <family val="1"/>
      <scheme val="major"/>
    </font>
    <font>
      <b/>
      <sz val="11"/>
      <name val="Times New Roman"/>
      <family val="1"/>
    </font>
    <font>
      <b/>
      <sz val="14"/>
      <color rgb="FFFF0000"/>
      <name val="Times New Roman"/>
      <family val="1"/>
      <scheme val="major"/>
    </font>
    <font>
      <b/>
      <sz val="11"/>
      <color rgb="FF800000"/>
      <name val="Times New Roman"/>
      <family val="1"/>
      <scheme val="major"/>
    </font>
    <font>
      <b/>
      <sz val="9"/>
      <color rgb="FF800000"/>
      <name val="Times New Roman"/>
      <family val="1"/>
      <scheme val="major"/>
    </font>
    <font>
      <b/>
      <sz val="12"/>
      <color rgb="FF800000"/>
      <name val="Times New Roman"/>
      <family val="1"/>
      <scheme val="maj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rgb="FFDBECD0"/>
        <bgColor indexed="64"/>
      </patternFill>
    </fill>
    <fill>
      <patternFill patternType="solid">
        <fgColor rgb="FFFFFF9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xf numFmtId="9" fontId="1" fillId="0" borderId="0" applyFont="0" applyFill="0" applyBorder="0" applyAlignment="0" applyProtection="0"/>
  </cellStyleXfs>
  <cellXfs count="226">
    <xf numFmtId="0" fontId="0" fillId="0" borderId="0" xfId="0"/>
    <xf numFmtId="17" fontId="3" fillId="0" borderId="0" xfId="0" applyNumberFormat="1" applyFont="1"/>
    <xf numFmtId="0" fontId="2" fillId="0" borderId="0" xfId="0" applyFont="1" applyAlignment="1">
      <alignment horizontal="right" vertical="center" readingOrder="2"/>
    </xf>
    <xf numFmtId="0" fontId="7" fillId="0" borderId="0" xfId="0" applyFont="1"/>
    <xf numFmtId="0" fontId="9" fillId="0" borderId="0" xfId="0" applyFont="1" applyAlignment="1">
      <alignment horizontal="right" vertical="center" readingOrder="2"/>
    </xf>
    <xf numFmtId="0" fontId="4" fillId="0" borderId="0" xfId="0" applyFont="1" applyAlignment="1">
      <alignment horizontal="right" vertical="center" readingOrder="2"/>
    </xf>
    <xf numFmtId="0" fontId="7" fillId="0" borderId="0" xfId="0" applyFont="1" applyAlignment="1">
      <alignment horizontal="right" vertical="center" readingOrder="2"/>
    </xf>
    <xf numFmtId="0" fontId="0" fillId="0" borderId="0" xfId="0" applyAlignment="1">
      <alignment horizontal="right"/>
    </xf>
    <xf numFmtId="0" fontId="10" fillId="0" borderId="0" xfId="0" applyFont="1"/>
    <xf numFmtId="17" fontId="10" fillId="0" borderId="0" xfId="0" applyNumberFormat="1" applyFont="1"/>
    <xf numFmtId="43" fontId="0" fillId="0" borderId="0" xfId="0" applyNumberFormat="1"/>
    <xf numFmtId="0" fontId="0" fillId="0" borderId="0" xfId="0" applyAlignment="1">
      <alignment readingOrder="2"/>
    </xf>
    <xf numFmtId="0" fontId="3" fillId="0" borderId="0" xfId="0" applyFont="1"/>
    <xf numFmtId="0" fontId="0" fillId="0" borderId="1" xfId="0" applyBorder="1"/>
    <xf numFmtId="0" fontId="0" fillId="0" borderId="7" xfId="0" applyBorder="1"/>
    <xf numFmtId="0" fontId="3" fillId="2" borderId="10" xfId="0" applyFont="1" applyFill="1" applyBorder="1"/>
    <xf numFmtId="0" fontId="3" fillId="2" borderId="11" xfId="0" applyFont="1" applyFill="1" applyBorder="1" applyAlignment="1">
      <alignment wrapText="1"/>
    </xf>
    <xf numFmtId="164" fontId="0" fillId="0" borderId="17" xfId="1" applyNumberFormat="1" applyFont="1" applyBorder="1"/>
    <xf numFmtId="0" fontId="0" fillId="0" borderId="22" xfId="0" applyBorder="1"/>
    <xf numFmtId="164" fontId="0" fillId="0" borderId="23" xfId="1" applyNumberFormat="1" applyFont="1" applyBorder="1"/>
    <xf numFmtId="165" fontId="16" fillId="0" borderId="1" xfId="1" applyNumberFormat="1" applyFont="1" applyFill="1" applyBorder="1" applyAlignment="1" applyProtection="1">
      <alignment vertical="center"/>
    </xf>
    <xf numFmtId="9" fontId="16" fillId="0" borderId="1" xfId="3" applyNumberFormat="1" applyFont="1" applyFill="1" applyBorder="1" applyAlignment="1" applyProtection="1"/>
    <xf numFmtId="9" fontId="16" fillId="0" borderId="1" xfId="0" applyNumberFormat="1" applyFont="1" applyFill="1" applyBorder="1" applyAlignment="1" applyProtection="1"/>
    <xf numFmtId="0" fontId="16" fillId="0" borderId="1" xfId="0" applyFont="1" applyFill="1" applyBorder="1" applyAlignment="1" applyProtection="1"/>
    <xf numFmtId="165" fontId="16" fillId="0" borderId="1" xfId="1" applyNumberFormat="1" applyFont="1" applyFill="1" applyBorder="1" applyAlignment="1" applyProtection="1"/>
    <xf numFmtId="0" fontId="16" fillId="0" borderId="1" xfId="0" applyFont="1" applyFill="1" applyBorder="1" applyAlignment="1" applyProtection="1">
      <alignment wrapText="1"/>
    </xf>
    <xf numFmtId="0" fontId="16" fillId="0" borderId="0" xfId="0" applyFont="1" applyFill="1" applyBorder="1" applyAlignment="1" applyProtection="1"/>
    <xf numFmtId="9" fontId="16" fillId="0" borderId="0" xfId="0" applyNumberFormat="1" applyFont="1" applyFill="1" applyBorder="1" applyAlignment="1" applyProtection="1"/>
    <xf numFmtId="165" fontId="16" fillId="0" borderId="0" xfId="1" applyNumberFormat="1" applyFont="1" applyFill="1" applyBorder="1" applyAlignment="1" applyProtection="1"/>
    <xf numFmtId="0" fontId="17" fillId="0" borderId="1" xfId="0" applyFont="1" applyFill="1" applyBorder="1" applyAlignment="1" applyProtection="1"/>
    <xf numFmtId="165" fontId="17" fillId="0" borderId="1" xfId="1" applyNumberFormat="1" applyFont="1" applyFill="1" applyBorder="1" applyAlignment="1" applyProtection="1"/>
    <xf numFmtId="0" fontId="17" fillId="0" borderId="1" xfId="0" applyFont="1" applyFill="1" applyBorder="1" applyAlignment="1" applyProtection="1">
      <alignment wrapText="1"/>
    </xf>
    <xf numFmtId="9" fontId="17" fillId="0" borderId="1" xfId="0" applyNumberFormat="1" applyFont="1" applyFill="1" applyBorder="1" applyAlignment="1" applyProtection="1"/>
    <xf numFmtId="165" fontId="17" fillId="0" borderId="1" xfId="1" applyNumberFormat="1" applyFont="1" applyFill="1" applyBorder="1" applyAlignment="1" applyProtection="1">
      <alignment vertical="center"/>
    </xf>
    <xf numFmtId="0" fontId="16" fillId="0" borderId="0" xfId="0" applyFont="1" applyFill="1" applyBorder="1" applyAlignment="1" applyProtection="1">
      <alignment horizontal="right" vertical="center"/>
      <protection locked="0"/>
    </xf>
    <xf numFmtId="0" fontId="20" fillId="5" borderId="1" xfId="0" applyFont="1" applyFill="1" applyBorder="1" applyAlignment="1" applyProtection="1">
      <alignment horizontal="right"/>
      <protection locked="0"/>
    </xf>
    <xf numFmtId="3" fontId="20" fillId="0" borderId="1" xfId="0" applyNumberFormat="1" applyFont="1" applyFill="1" applyBorder="1" applyAlignment="1" applyProtection="1">
      <alignment horizontal="right"/>
    </xf>
    <xf numFmtId="9" fontId="20" fillId="0" borderId="1" xfId="0" applyNumberFormat="1" applyFont="1" applyFill="1" applyBorder="1" applyAlignment="1" applyProtection="1">
      <alignment horizontal="right"/>
    </xf>
    <xf numFmtId="0" fontId="20" fillId="6" borderId="1" xfId="0" applyFont="1" applyFill="1" applyBorder="1" applyAlignment="1" applyProtection="1">
      <alignment horizontal="right"/>
      <protection locked="0"/>
    </xf>
    <xf numFmtId="0" fontId="20" fillId="6" borderId="1" xfId="0" applyFont="1" applyFill="1" applyBorder="1" applyAlignment="1" applyProtection="1">
      <alignment horizontal="center"/>
      <protection locked="0"/>
    </xf>
    <xf numFmtId="166" fontId="18" fillId="5" borderId="1" xfId="0" applyNumberFormat="1" applyFont="1" applyFill="1" applyBorder="1" applyAlignment="1" applyProtection="1">
      <alignment horizontal="right"/>
      <protection locked="0"/>
    </xf>
    <xf numFmtId="0" fontId="18" fillId="5" borderId="1" xfId="0" applyFont="1" applyFill="1" applyBorder="1" applyAlignment="1" applyProtection="1">
      <alignment horizontal="right"/>
      <protection locked="0"/>
    </xf>
    <xf numFmtId="38" fontId="24" fillId="0" borderId="1" xfId="1" applyNumberFormat="1" applyFont="1" applyBorder="1" applyAlignment="1" applyProtection="1">
      <alignment horizontal="right"/>
    </xf>
    <xf numFmtId="3" fontId="18" fillId="0" borderId="1" xfId="0" applyNumberFormat="1" applyFont="1" applyFill="1" applyBorder="1" applyAlignment="1" applyProtection="1">
      <alignment horizontal="right"/>
    </xf>
    <xf numFmtId="9" fontId="18" fillId="0" borderId="1" xfId="0" applyNumberFormat="1" applyFont="1" applyFill="1" applyBorder="1" applyAlignment="1" applyProtection="1">
      <alignment horizontal="right"/>
    </xf>
    <xf numFmtId="0" fontId="18" fillId="6" borderId="1" xfId="0" applyFont="1" applyFill="1" applyBorder="1" applyAlignment="1" applyProtection="1">
      <alignment horizontal="right"/>
      <protection locked="0"/>
    </xf>
    <xf numFmtId="0" fontId="18" fillId="6" borderId="1" xfId="0" applyFont="1" applyFill="1" applyBorder="1" applyAlignment="1" applyProtection="1">
      <alignment horizontal="center"/>
      <protection locked="0"/>
    </xf>
    <xf numFmtId="38" fontId="16" fillId="0" borderId="1" xfId="1" applyNumberFormat="1" applyFont="1" applyBorder="1" applyAlignment="1" applyProtection="1">
      <alignment horizontal="right"/>
    </xf>
    <xf numFmtId="9" fontId="34" fillId="0" borderId="1" xfId="0" applyNumberFormat="1" applyFont="1" applyFill="1" applyBorder="1" applyAlignment="1" applyProtection="1">
      <alignment horizontal="right"/>
    </xf>
    <xf numFmtId="9" fontId="35" fillId="0" borderId="1" xfId="0" applyNumberFormat="1" applyFont="1" applyFill="1" applyBorder="1" applyAlignment="1" applyProtection="1">
      <alignment horizontal="right"/>
    </xf>
    <xf numFmtId="0" fontId="17" fillId="3" borderId="0" xfId="0" applyFont="1" applyFill="1" applyProtection="1"/>
    <xf numFmtId="0" fontId="17" fillId="3" borderId="4" xfId="0" applyFont="1" applyFill="1" applyBorder="1" applyProtection="1"/>
    <xf numFmtId="0" fontId="17" fillId="3" borderId="5" xfId="0" applyFont="1" applyFill="1" applyBorder="1" applyProtection="1"/>
    <xf numFmtId="0" fontId="17" fillId="3" borderId="6" xfId="0" applyFont="1" applyFill="1" applyBorder="1" applyProtection="1"/>
    <xf numFmtId="0" fontId="17" fillId="3" borderId="24" xfId="0" applyFont="1" applyFill="1" applyBorder="1" applyProtection="1"/>
    <xf numFmtId="0" fontId="17" fillId="3" borderId="25" xfId="0" applyFont="1" applyFill="1" applyBorder="1" applyProtection="1"/>
    <xf numFmtId="0" fontId="26" fillId="3" borderId="0" xfId="0" applyFont="1" applyFill="1" applyAlignment="1" applyProtection="1">
      <alignment horizontal="center" readingOrder="2"/>
    </xf>
    <xf numFmtId="0" fontId="27" fillId="3" borderId="0" xfId="0" applyFont="1" applyFill="1" applyAlignment="1" applyProtection="1">
      <alignment horizontal="right" readingOrder="2"/>
    </xf>
    <xf numFmtId="0" fontId="29" fillId="3" borderId="24" xfId="0" applyFont="1" applyFill="1" applyBorder="1" applyProtection="1"/>
    <xf numFmtId="0" fontId="30" fillId="3" borderId="0" xfId="0" applyFont="1" applyFill="1" applyAlignment="1" applyProtection="1">
      <alignment horizontal="right" vertical="center" wrapText="1" readingOrder="2"/>
    </xf>
    <xf numFmtId="0" fontId="30" fillId="3" borderId="25" xfId="0" applyFont="1" applyFill="1" applyBorder="1" applyAlignment="1" applyProtection="1">
      <alignment horizontal="right" vertical="center" wrapText="1" readingOrder="2"/>
    </xf>
    <xf numFmtId="0" fontId="17" fillId="3" borderId="0" xfId="0" applyFont="1" applyFill="1" applyAlignment="1" applyProtection="1">
      <alignment wrapText="1"/>
    </xf>
    <xf numFmtId="0" fontId="16" fillId="0" borderId="0" xfId="0" applyFont="1" applyProtection="1"/>
    <xf numFmtId="0" fontId="16" fillId="0" borderId="37" xfId="0" applyFont="1" applyBorder="1" applyAlignment="1" applyProtection="1">
      <alignment horizontal="right"/>
    </xf>
    <xf numFmtId="0" fontId="21" fillId="0" borderId="0" xfId="0" applyFont="1" applyBorder="1" applyAlignment="1" applyProtection="1">
      <alignment horizontal="right"/>
    </xf>
    <xf numFmtId="0" fontId="21" fillId="3" borderId="38" xfId="0" applyFont="1" applyFill="1" applyBorder="1" applyProtection="1"/>
    <xf numFmtId="0" fontId="21" fillId="3" borderId="37" xfId="0" applyFont="1" applyFill="1" applyBorder="1" applyAlignment="1" applyProtection="1">
      <alignment horizontal="right"/>
    </xf>
    <xf numFmtId="0" fontId="18" fillId="5" borderId="1" xfId="0" applyFont="1" applyFill="1" applyBorder="1" applyAlignment="1" applyProtection="1">
      <alignment horizontal="right"/>
    </xf>
    <xf numFmtId="14" fontId="21" fillId="3" borderId="38" xfId="0" applyNumberFormat="1" applyFont="1" applyFill="1" applyBorder="1" applyProtection="1"/>
    <xf numFmtId="0" fontId="22" fillId="3" borderId="38" xfId="2" applyFont="1" applyFill="1" applyBorder="1" applyAlignment="1" applyProtection="1"/>
    <xf numFmtId="0" fontId="16" fillId="0" borderId="0" xfId="0" applyFont="1" applyBorder="1" applyAlignment="1" applyProtection="1">
      <alignment horizontal="right"/>
    </xf>
    <xf numFmtId="0" fontId="16" fillId="0" borderId="38" xfId="0" applyFont="1" applyBorder="1" applyProtection="1"/>
    <xf numFmtId="0" fontId="21" fillId="3" borderId="39" xfId="0" applyFont="1" applyFill="1" applyBorder="1" applyAlignment="1" applyProtection="1">
      <alignment horizontal="right"/>
    </xf>
    <xf numFmtId="0" fontId="16" fillId="0" borderId="26" xfId="0" applyFont="1" applyBorder="1" applyAlignment="1" applyProtection="1">
      <alignment horizontal="right"/>
    </xf>
    <xf numFmtId="0" fontId="21" fillId="3" borderId="40" xfId="0" applyFont="1" applyFill="1" applyBorder="1" applyProtection="1"/>
    <xf numFmtId="0" fontId="16" fillId="0" borderId="0" xfId="0" applyFont="1" applyAlignment="1" applyProtection="1">
      <alignment horizontal="right"/>
    </xf>
    <xf numFmtId="0" fontId="20" fillId="5" borderId="1" xfId="0" applyFont="1" applyFill="1" applyBorder="1" applyAlignment="1" applyProtection="1">
      <alignment horizontal="center"/>
    </xf>
    <xf numFmtId="0" fontId="16" fillId="0" borderId="0" xfId="0" applyFont="1" applyFill="1" applyAlignment="1" applyProtection="1">
      <alignment horizontal="right" vertical="center"/>
    </xf>
    <xf numFmtId="0" fontId="16" fillId="0" borderId="0" xfId="0" applyFont="1" applyAlignment="1" applyProtection="1">
      <alignment horizontal="left"/>
    </xf>
    <xf numFmtId="1" fontId="16" fillId="0" borderId="1" xfId="0"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5" fillId="0" borderId="0" xfId="0" applyFont="1" applyFill="1" applyBorder="1" applyAlignment="1" applyProtection="1">
      <alignment horizontal="right" vertical="center" readingOrder="2"/>
    </xf>
    <xf numFmtId="0" fontId="18" fillId="0" borderId="0" xfId="0" applyFont="1" applyFill="1" applyBorder="1" applyAlignment="1" applyProtection="1">
      <alignment horizontal="right" vertical="center" readingOrder="2"/>
    </xf>
    <xf numFmtId="0" fontId="16" fillId="0" borderId="0" xfId="0" applyFont="1" applyFill="1" applyAlignment="1" applyProtection="1">
      <alignment horizontal="left" vertical="center"/>
    </xf>
    <xf numFmtId="9" fontId="16" fillId="0" borderId="0" xfId="0" applyNumberFormat="1" applyFont="1" applyFill="1" applyAlignment="1" applyProtection="1">
      <alignment horizontal="right" vertical="center"/>
    </xf>
    <xf numFmtId="0" fontId="16" fillId="0" borderId="20" xfId="0" applyFont="1" applyFill="1" applyBorder="1" applyAlignment="1" applyProtection="1">
      <alignment horizontal="right" vertical="center"/>
    </xf>
    <xf numFmtId="0" fontId="16" fillId="0" borderId="3" xfId="0" applyFont="1" applyFill="1" applyBorder="1" applyAlignment="1" applyProtection="1">
      <alignment horizontal="right" vertical="center"/>
    </xf>
    <xf numFmtId="0" fontId="16" fillId="0" borderId="2" xfId="0" applyFont="1" applyFill="1" applyBorder="1" applyAlignment="1" applyProtection="1">
      <alignment horizontal="right" vertical="center"/>
    </xf>
    <xf numFmtId="0" fontId="16" fillId="0" borderId="33" xfId="0" applyFont="1" applyFill="1" applyBorder="1" applyAlignment="1" applyProtection="1">
      <alignment horizontal="right" vertical="center" readingOrder="2"/>
    </xf>
    <xf numFmtId="0" fontId="16" fillId="0" borderId="3" xfId="0" applyFont="1" applyFill="1" applyBorder="1" applyAlignment="1" applyProtection="1">
      <alignment horizontal="right" vertical="center" readingOrder="2"/>
    </xf>
    <xf numFmtId="0" fontId="16" fillId="0" borderId="2" xfId="0" applyFont="1" applyFill="1" applyBorder="1" applyAlignment="1" applyProtection="1">
      <alignment horizontal="right" vertical="center" readingOrder="2"/>
    </xf>
    <xf numFmtId="0" fontId="16" fillId="0" borderId="1" xfId="0" applyFont="1" applyFill="1" applyBorder="1" applyAlignment="1" applyProtection="1">
      <alignment horizontal="right" vertical="center" wrapText="1"/>
    </xf>
    <xf numFmtId="0" fontId="16" fillId="0" borderId="1" xfId="0" applyFont="1" applyFill="1" applyBorder="1" applyAlignment="1" applyProtection="1">
      <alignment horizontal="right" vertical="center" wrapText="1" readingOrder="2"/>
    </xf>
    <xf numFmtId="9" fontId="16" fillId="0" borderId="1" xfId="0" applyNumberFormat="1" applyFont="1" applyFill="1" applyBorder="1" applyAlignment="1" applyProtection="1">
      <alignment horizontal="right" vertical="center" wrapText="1"/>
    </xf>
    <xf numFmtId="0" fontId="16" fillId="0" borderId="33" xfId="0" applyFont="1" applyFill="1" applyBorder="1" applyAlignment="1" applyProtection="1">
      <alignment horizontal="right" vertical="center"/>
    </xf>
    <xf numFmtId="3" fontId="16" fillId="0" borderId="3" xfId="0" applyNumberFormat="1" applyFont="1" applyBorder="1" applyAlignment="1" applyProtection="1">
      <alignment horizontal="right" vertical="center"/>
    </xf>
    <xf numFmtId="9" fontId="16" fillId="0" borderId="3" xfId="0" applyNumberFormat="1" applyFont="1" applyFill="1" applyBorder="1" applyAlignment="1" applyProtection="1">
      <alignment horizontal="right" vertical="center"/>
    </xf>
    <xf numFmtId="165" fontId="16" fillId="0" borderId="3" xfId="0" applyNumberFormat="1" applyFont="1" applyFill="1" applyBorder="1" applyAlignment="1" applyProtection="1">
      <alignment horizontal="right" vertical="center"/>
    </xf>
    <xf numFmtId="10" fontId="16" fillId="0" borderId="3" xfId="0" applyNumberFormat="1" applyFont="1" applyFill="1" applyBorder="1" applyAlignment="1" applyProtection="1">
      <alignment horizontal="right" vertical="center"/>
    </xf>
    <xf numFmtId="0" fontId="16" fillId="3" borderId="12" xfId="0" applyFont="1" applyFill="1" applyBorder="1" applyAlignment="1" applyProtection="1">
      <alignment horizontal="right" vertical="center" wrapText="1"/>
    </xf>
    <xf numFmtId="0" fontId="16" fillId="0" borderId="1" xfId="0" applyFont="1" applyBorder="1" applyAlignment="1" applyProtection="1">
      <alignment horizontal="right" vertical="center"/>
    </xf>
    <xf numFmtId="3" fontId="16" fillId="0" borderId="1" xfId="0" applyNumberFormat="1" applyFont="1" applyBorder="1" applyAlignment="1" applyProtection="1">
      <alignment horizontal="right" vertical="center"/>
    </xf>
    <xf numFmtId="0" fontId="16" fillId="3" borderId="1" xfId="0" applyFont="1" applyFill="1" applyBorder="1" applyAlignment="1" applyProtection="1">
      <alignment horizontal="right" vertical="center"/>
    </xf>
    <xf numFmtId="3" fontId="16" fillId="3" borderId="1" xfId="0" applyNumberFormat="1" applyFont="1" applyFill="1" applyBorder="1" applyAlignment="1" applyProtection="1">
      <alignment horizontal="right" vertical="center"/>
    </xf>
    <xf numFmtId="0" fontId="18" fillId="3" borderId="12" xfId="0" applyFont="1" applyFill="1" applyBorder="1" applyAlignment="1" applyProtection="1">
      <alignment horizontal="right" vertical="center" wrapText="1"/>
    </xf>
    <xf numFmtId="0" fontId="18" fillId="3" borderId="1" xfId="0" applyFont="1" applyFill="1" applyBorder="1" applyAlignment="1" applyProtection="1">
      <alignment horizontal="right" vertical="center"/>
    </xf>
    <xf numFmtId="0" fontId="16" fillId="3" borderId="12" xfId="0" applyFont="1" applyFill="1" applyBorder="1" applyAlignment="1" applyProtection="1">
      <alignment horizontal="right" vertical="center"/>
    </xf>
    <xf numFmtId="0" fontId="18" fillId="3" borderId="12" xfId="0" applyFont="1" applyFill="1" applyBorder="1" applyAlignment="1" applyProtection="1">
      <alignment horizontal="right" vertical="center"/>
    </xf>
    <xf numFmtId="3" fontId="16" fillId="0" borderId="17" xfId="0" applyNumberFormat="1" applyFont="1" applyBorder="1" applyAlignment="1" applyProtection="1">
      <alignment horizontal="right" vertical="center"/>
    </xf>
    <xf numFmtId="0" fontId="18" fillId="3" borderId="16" xfId="0" applyFont="1" applyFill="1" applyBorder="1" applyAlignment="1" applyProtection="1">
      <alignment horizontal="right" vertical="center" wrapText="1"/>
    </xf>
    <xf numFmtId="0" fontId="16" fillId="0" borderId="31" xfId="0" applyFont="1" applyBorder="1" applyAlignment="1" applyProtection="1">
      <alignment horizontal="right" vertical="center"/>
    </xf>
    <xf numFmtId="3" fontId="16" fillId="0" borderId="31" xfId="0" applyNumberFormat="1" applyFont="1" applyBorder="1" applyAlignment="1" applyProtection="1">
      <alignment horizontal="right" vertical="center"/>
    </xf>
    <xf numFmtId="0" fontId="17" fillId="0" borderId="20" xfId="0" applyFont="1" applyFill="1" applyBorder="1" applyAlignment="1" applyProtection="1">
      <alignment horizontal="right" vertical="center"/>
    </xf>
    <xf numFmtId="0" fontId="17" fillId="0" borderId="3" xfId="0" applyFont="1" applyFill="1" applyBorder="1" applyAlignment="1" applyProtection="1">
      <alignment horizontal="right" vertical="center"/>
    </xf>
    <xf numFmtId="3" fontId="17" fillId="0" borderId="2" xfId="0" applyNumberFormat="1" applyFont="1" applyBorder="1" applyAlignment="1" applyProtection="1">
      <alignment horizontal="right" vertical="center"/>
    </xf>
    <xf numFmtId="0" fontId="17" fillId="0" borderId="0" xfId="0" applyFont="1" applyFill="1" applyBorder="1" applyAlignment="1" applyProtection="1">
      <alignment horizontal="right" vertical="center"/>
    </xf>
    <xf numFmtId="0" fontId="17" fillId="0" borderId="1" xfId="0" applyFont="1" applyFill="1" applyBorder="1" applyAlignment="1" applyProtection="1">
      <alignment horizontal="right" vertical="center" wrapText="1"/>
    </xf>
    <xf numFmtId="3" fontId="17" fillId="0" borderId="1" xfId="0" applyNumberFormat="1" applyFont="1" applyBorder="1" applyAlignment="1" applyProtection="1">
      <alignment horizontal="right" vertical="center"/>
    </xf>
    <xf numFmtId="0" fontId="17" fillId="0" borderId="0" xfId="0" applyFont="1" applyAlignment="1" applyProtection="1">
      <alignment horizontal="right"/>
    </xf>
    <xf numFmtId="165" fontId="17" fillId="0" borderId="1" xfId="0" applyNumberFormat="1" applyFont="1" applyFill="1" applyBorder="1" applyAlignment="1" applyProtection="1">
      <alignment horizontal="right" vertical="center" wrapText="1"/>
    </xf>
    <xf numFmtId="9" fontId="16" fillId="0" borderId="0" xfId="0" applyNumberFormat="1" applyFont="1" applyAlignment="1" applyProtection="1">
      <alignment horizontal="right"/>
    </xf>
    <xf numFmtId="0" fontId="16" fillId="0" borderId="0" xfId="0" applyFont="1" applyAlignment="1" applyProtection="1">
      <alignment horizontal="right" vertical="center"/>
    </xf>
    <xf numFmtId="3" fontId="16" fillId="0" borderId="0" xfId="0" applyNumberFormat="1" applyFont="1" applyAlignment="1" applyProtection="1">
      <alignment horizontal="right" vertical="center"/>
    </xf>
    <xf numFmtId="9" fontId="16" fillId="0" borderId="0" xfId="0" applyNumberFormat="1" applyFont="1" applyAlignment="1" applyProtection="1">
      <alignment horizontal="right" vertical="center"/>
    </xf>
    <xf numFmtId="164" fontId="16" fillId="2" borderId="27" xfId="0" applyNumberFormat="1" applyFont="1" applyFill="1" applyBorder="1" applyAlignment="1" applyProtection="1">
      <alignment horizontal="right" vertical="center"/>
    </xf>
    <xf numFmtId="0" fontId="16" fillId="4" borderId="21" xfId="0" applyFont="1" applyFill="1" applyBorder="1" applyAlignment="1" applyProtection="1">
      <alignment horizontal="right" vertical="center" wrapText="1"/>
    </xf>
    <xf numFmtId="165" fontId="16" fillId="4" borderId="22" xfId="0" applyNumberFormat="1" applyFont="1" applyFill="1" applyBorder="1" applyAlignment="1" applyProtection="1">
      <alignment horizontal="right" vertical="center" wrapText="1"/>
    </xf>
    <xf numFmtId="9" fontId="16" fillId="4" borderId="22" xfId="0" applyNumberFormat="1" applyFont="1" applyFill="1" applyBorder="1" applyAlignment="1" applyProtection="1">
      <alignment horizontal="right" vertical="center" wrapText="1"/>
    </xf>
    <xf numFmtId="0" fontId="16" fillId="4" borderId="23" xfId="0" applyFont="1" applyFill="1" applyBorder="1" applyAlignment="1" applyProtection="1">
      <alignment horizontal="right" vertical="center" wrapText="1"/>
    </xf>
    <xf numFmtId="10" fontId="16" fillId="4" borderId="22" xfId="0" applyNumberFormat="1" applyFont="1" applyFill="1" applyBorder="1" applyAlignment="1" applyProtection="1">
      <alignment horizontal="right" vertical="center" wrapText="1"/>
    </xf>
    <xf numFmtId="0" fontId="15" fillId="0" borderId="0" xfId="0" applyFont="1" applyFill="1" applyAlignment="1" applyProtection="1">
      <alignment horizontal="right" vertical="center"/>
    </xf>
    <xf numFmtId="0" fontId="15" fillId="0" borderId="0" xfId="0" applyFont="1" applyAlignment="1" applyProtection="1">
      <alignment horizontal="center"/>
    </xf>
    <xf numFmtId="3" fontId="15" fillId="0" borderId="0" xfId="0" applyNumberFormat="1" applyFont="1" applyAlignment="1" applyProtection="1">
      <alignment horizontal="right" vertical="center"/>
    </xf>
    <xf numFmtId="0" fontId="15" fillId="0" borderId="0" xfId="0" applyFont="1" applyProtection="1"/>
    <xf numFmtId="0" fontId="14" fillId="0" borderId="0" xfId="0" applyFont="1" applyAlignment="1" applyProtection="1">
      <alignment horizontal="center" vertical="center"/>
    </xf>
    <xf numFmtId="0" fontId="14" fillId="0" borderId="0" xfId="0" applyFont="1" applyAlignment="1" applyProtection="1">
      <alignment horizontal="right" vertical="center"/>
    </xf>
    <xf numFmtId="3" fontId="14" fillId="0" borderId="0" xfId="0" applyNumberFormat="1" applyFont="1" applyAlignment="1" applyProtection="1">
      <alignment horizontal="right" vertical="center"/>
    </xf>
    <xf numFmtId="9" fontId="14" fillId="0" borderId="0" xfId="0" applyNumberFormat="1" applyFont="1" applyAlignment="1" applyProtection="1">
      <alignment horizontal="right" vertical="center"/>
    </xf>
    <xf numFmtId="0" fontId="15" fillId="0" borderId="0" xfId="0" applyFont="1" applyAlignment="1" applyProtection="1">
      <alignment horizontal="center" vertical="center"/>
    </xf>
    <xf numFmtId="0" fontId="15" fillId="0" borderId="0" xfId="0" applyFont="1" applyAlignment="1" applyProtection="1">
      <alignment horizontal="right" vertical="center"/>
    </xf>
    <xf numFmtId="9" fontId="15" fillId="0" borderId="0" xfId="0" applyNumberFormat="1" applyFont="1" applyAlignment="1" applyProtection="1">
      <alignment horizontal="right" vertical="center"/>
    </xf>
    <xf numFmtId="3" fontId="16" fillId="0" borderId="1" xfId="0" applyNumberFormat="1" applyFont="1" applyBorder="1" applyAlignment="1" applyProtection="1">
      <alignment horizontal="right" vertical="center"/>
      <protection locked="0"/>
    </xf>
    <xf numFmtId="0" fontId="16" fillId="0" borderId="0" xfId="0" applyFont="1" applyAlignment="1" applyProtection="1">
      <alignment horizontal="center"/>
    </xf>
    <xf numFmtId="0" fontId="16" fillId="3" borderId="12" xfId="0" applyFont="1" applyFill="1" applyBorder="1" applyAlignment="1" applyProtection="1">
      <alignment vertical="center" wrapText="1"/>
    </xf>
    <xf numFmtId="0" fontId="16" fillId="0" borderId="0" xfId="0" applyFont="1" applyAlignment="1" applyProtection="1">
      <alignment horizontal="center" vertical="center"/>
    </xf>
    <xf numFmtId="0" fontId="18" fillId="3" borderId="12" xfId="0" applyFont="1" applyFill="1" applyBorder="1" applyAlignment="1" applyProtection="1">
      <alignment vertical="center" wrapText="1"/>
    </xf>
    <xf numFmtId="0" fontId="16" fillId="3" borderId="12" xfId="0" applyFont="1" applyFill="1" applyBorder="1" applyAlignment="1" applyProtection="1">
      <alignment vertical="center"/>
    </xf>
    <xf numFmtId="0" fontId="16" fillId="3" borderId="12" xfId="0" applyFont="1" applyFill="1" applyBorder="1" applyAlignment="1" applyProtection="1">
      <alignment horizontal="right" vertical="center" wrapText="1" readingOrder="1"/>
    </xf>
    <xf numFmtId="0" fontId="17" fillId="0" borderId="0" xfId="0" applyFont="1" applyAlignment="1" applyProtection="1">
      <alignment horizontal="right" vertical="center"/>
    </xf>
    <xf numFmtId="0" fontId="17" fillId="0" borderId="0" xfId="0" applyFont="1" applyAlignment="1" applyProtection="1">
      <alignment horizontal="center" vertical="center"/>
    </xf>
    <xf numFmtId="0" fontId="33" fillId="0" borderId="0" xfId="0" applyFont="1" applyAlignment="1" applyProtection="1">
      <alignment horizontal="right"/>
    </xf>
    <xf numFmtId="0" fontId="31" fillId="0" borderId="0" xfId="0" applyFont="1" applyAlignment="1" applyProtection="1">
      <alignment horizontal="right"/>
    </xf>
    <xf numFmtId="0" fontId="27" fillId="0" borderId="0" xfId="0" applyFont="1" applyAlignment="1" applyProtection="1">
      <alignment horizontal="right"/>
    </xf>
    <xf numFmtId="0" fontId="16" fillId="0" borderId="0" xfId="0" applyFont="1" applyAlignment="1" applyProtection="1">
      <alignment vertical="center"/>
    </xf>
    <xf numFmtId="0" fontId="17" fillId="0" borderId="0" xfId="0" applyFont="1" applyProtection="1"/>
    <xf numFmtId="0" fontId="33" fillId="0" borderId="0" xfId="0" applyFont="1" applyFill="1" applyBorder="1" applyAlignment="1" applyProtection="1">
      <alignment horizontal="right"/>
    </xf>
    <xf numFmtId="0" fontId="16" fillId="0" borderId="0" xfId="0" applyFont="1" applyFill="1" applyBorder="1" applyAlignment="1" applyProtection="1">
      <alignment horizontal="right"/>
    </xf>
    <xf numFmtId="3" fontId="16" fillId="0" borderId="0" xfId="0" applyNumberFormat="1" applyFont="1" applyFill="1" applyBorder="1" applyAlignment="1" applyProtection="1">
      <alignment horizontal="right"/>
    </xf>
    <xf numFmtId="0" fontId="16" fillId="0" borderId="0" xfId="0" applyFont="1" applyFill="1" applyBorder="1" applyProtection="1"/>
    <xf numFmtId="0" fontId="17" fillId="0" borderId="0" xfId="0" applyFont="1" applyFill="1" applyBorder="1" applyAlignment="1" applyProtection="1">
      <alignment horizontal="right"/>
    </xf>
    <xf numFmtId="0" fontId="18" fillId="0" borderId="0" xfId="0" applyFont="1" applyFill="1" applyBorder="1" applyAlignment="1" applyProtection="1">
      <alignment horizontal="right" readingOrder="2"/>
    </xf>
    <xf numFmtId="165" fontId="16" fillId="0" borderId="0" xfId="0" applyNumberFormat="1" applyFont="1" applyFill="1" applyBorder="1" applyAlignment="1" applyProtection="1">
      <alignment horizontal="right"/>
    </xf>
    <xf numFmtId="165" fontId="16" fillId="0" borderId="0" xfId="0" applyNumberFormat="1" applyFont="1" applyAlignment="1" applyProtection="1">
      <alignment horizontal="right"/>
    </xf>
    <xf numFmtId="3" fontId="16" fillId="0" borderId="0" xfId="0" applyNumberFormat="1" applyFont="1" applyAlignment="1" applyProtection="1">
      <alignment horizontal="right"/>
    </xf>
    <xf numFmtId="0" fontId="30" fillId="0" borderId="0" xfId="0" applyFont="1" applyAlignment="1" applyProtection="1">
      <alignment vertical="top" wrapText="1"/>
    </xf>
    <xf numFmtId="0" fontId="33" fillId="0" borderId="0" xfId="0" applyFont="1" applyAlignment="1" applyProtection="1"/>
    <xf numFmtId="0" fontId="31" fillId="0" borderId="0" xfId="0" applyFont="1" applyProtection="1"/>
    <xf numFmtId="0" fontId="16" fillId="0" borderId="0" xfId="0" applyFont="1" applyAlignment="1" applyProtection="1"/>
    <xf numFmtId="165" fontId="32" fillId="0" borderId="0" xfId="0" applyNumberFormat="1" applyFont="1" applyProtection="1"/>
    <xf numFmtId="0" fontId="16" fillId="3" borderId="0" xfId="0" applyFont="1" applyFill="1" applyAlignment="1" applyProtection="1">
      <alignment horizontal="right"/>
    </xf>
    <xf numFmtId="0" fontId="16" fillId="0" borderId="0" xfId="0" applyFont="1" applyFill="1" applyAlignment="1" applyProtection="1"/>
    <xf numFmtId="0" fontId="16" fillId="0" borderId="1" xfId="0" applyFont="1" applyFill="1" applyBorder="1" applyAlignment="1" applyProtection="1">
      <alignment vertical="center"/>
    </xf>
    <xf numFmtId="0" fontId="16" fillId="0" borderId="1" xfId="0" applyFont="1" applyFill="1" applyBorder="1" applyAlignment="1" applyProtection="1">
      <alignment vertical="center" wrapText="1"/>
    </xf>
    <xf numFmtId="0" fontId="17" fillId="0" borderId="1" xfId="0" applyFont="1" applyFill="1" applyBorder="1" applyAlignment="1" applyProtection="1">
      <alignment vertical="center"/>
    </xf>
    <xf numFmtId="0" fontId="16" fillId="0" borderId="0" xfId="0" applyFont="1" applyFill="1" applyBorder="1" applyAlignment="1" applyProtection="1">
      <alignment readingOrder="2"/>
    </xf>
    <xf numFmtId="0" fontId="18" fillId="0" borderId="0" xfId="0" applyFont="1" applyFill="1" applyAlignment="1" applyProtection="1"/>
    <xf numFmtId="0" fontId="34" fillId="0" borderId="0" xfId="0" applyFont="1" applyFill="1" applyAlignment="1" applyProtection="1"/>
    <xf numFmtId="0" fontId="17" fillId="0" borderId="0" xfId="0" applyFont="1" applyFill="1" applyAlignment="1" applyProtection="1"/>
    <xf numFmtId="0" fontId="19" fillId="0" borderId="0" xfId="0" applyFont="1" applyFill="1" applyAlignment="1" applyProtection="1"/>
    <xf numFmtId="0" fontId="36" fillId="3" borderId="37" xfId="0" applyFont="1" applyFill="1" applyBorder="1" applyAlignment="1" applyProtection="1">
      <alignment horizontal="right"/>
    </xf>
    <xf numFmtId="0" fontId="37" fillId="0" borderId="0" xfId="0" applyFont="1" applyFill="1" applyAlignment="1" applyProtection="1"/>
    <xf numFmtId="0" fontId="38" fillId="0" borderId="0" xfId="0" applyFont="1" applyFill="1" applyBorder="1" applyAlignment="1" applyProtection="1">
      <alignment wrapText="1"/>
    </xf>
    <xf numFmtId="165" fontId="37" fillId="0" borderId="1" xfId="1" applyNumberFormat="1" applyFont="1" applyFill="1" applyBorder="1" applyAlignment="1" applyProtection="1"/>
    <xf numFmtId="6" fontId="39" fillId="6" borderId="1" xfId="0" applyNumberFormat="1" applyFont="1" applyFill="1" applyBorder="1" applyAlignment="1" applyProtection="1">
      <alignment horizontal="right"/>
      <protection locked="0"/>
    </xf>
    <xf numFmtId="0" fontId="29" fillId="0" borderId="28" xfId="0" applyFont="1" applyFill="1" applyBorder="1" applyAlignment="1" applyProtection="1">
      <alignment horizontal="center" vertical="center" wrapText="1"/>
    </xf>
    <xf numFmtId="0" fontId="29" fillId="0" borderId="29" xfId="0" applyFont="1" applyFill="1" applyBorder="1" applyAlignment="1" applyProtection="1">
      <alignment horizontal="center" vertical="center" wrapText="1"/>
    </xf>
    <xf numFmtId="0" fontId="29" fillId="0" borderId="32" xfId="0" applyFont="1" applyFill="1" applyBorder="1" applyAlignment="1" applyProtection="1">
      <alignment horizontal="center" vertical="center" wrapText="1"/>
    </xf>
    <xf numFmtId="0" fontId="26" fillId="3" borderId="0" xfId="0" applyFont="1" applyFill="1" applyAlignment="1" applyProtection="1">
      <alignment horizontal="center" readingOrder="2"/>
    </xf>
    <xf numFmtId="0" fontId="26" fillId="3" borderId="0" xfId="0" applyFont="1" applyFill="1" applyAlignment="1" applyProtection="1">
      <alignment horizontal="center" vertical="center" readingOrder="2"/>
    </xf>
    <xf numFmtId="0" fontId="28" fillId="3" borderId="0" xfId="0" applyFont="1" applyFill="1" applyAlignment="1" applyProtection="1">
      <alignment horizontal="center" readingOrder="2"/>
    </xf>
    <xf numFmtId="0" fontId="29" fillId="3" borderId="24" xfId="0" applyFont="1" applyFill="1" applyBorder="1" applyAlignment="1" applyProtection="1">
      <alignment horizontal="right" vertical="top" wrapText="1" readingOrder="2"/>
    </xf>
    <xf numFmtId="0" fontId="21" fillId="3" borderId="0" xfId="0" applyFont="1" applyFill="1" applyAlignment="1" applyProtection="1">
      <alignment horizontal="right" vertical="top" wrapText="1" readingOrder="2"/>
    </xf>
    <xf numFmtId="0" fontId="21" fillId="3" borderId="25" xfId="0" applyFont="1" applyFill="1" applyBorder="1" applyAlignment="1" applyProtection="1">
      <alignment horizontal="right" vertical="top" wrapText="1" readingOrder="2"/>
    </xf>
    <xf numFmtId="0" fontId="21" fillId="3" borderId="24" xfId="0" applyFont="1" applyFill="1" applyBorder="1" applyAlignment="1" applyProtection="1">
      <alignment horizontal="right" vertical="center" wrapText="1" readingOrder="2"/>
    </xf>
    <xf numFmtId="0" fontId="21" fillId="3" borderId="0" xfId="0" applyFont="1" applyFill="1" applyAlignment="1" applyProtection="1">
      <alignment horizontal="right" vertical="center" wrapText="1" readingOrder="2"/>
    </xf>
    <xf numFmtId="0" fontId="21" fillId="3" borderId="25" xfId="0" applyFont="1" applyFill="1" applyBorder="1" applyAlignment="1" applyProtection="1">
      <alignment horizontal="right" vertical="center" wrapText="1" readingOrder="2"/>
    </xf>
    <xf numFmtId="0" fontId="21" fillId="3" borderId="24" xfId="0" applyFont="1" applyFill="1" applyBorder="1" applyAlignment="1" applyProtection="1">
      <alignment horizontal="right" vertical="center" wrapText="1"/>
    </xf>
    <xf numFmtId="0" fontId="21" fillId="3" borderId="0" xfId="0" applyFont="1" applyFill="1" applyAlignment="1" applyProtection="1">
      <alignment horizontal="right" vertical="center" wrapText="1"/>
    </xf>
    <xf numFmtId="0" fontId="21" fillId="3" borderId="25" xfId="0" applyFont="1" applyFill="1" applyBorder="1" applyAlignment="1" applyProtection="1">
      <alignment horizontal="right" vertical="center" wrapText="1"/>
    </xf>
    <xf numFmtId="0" fontId="16" fillId="0" borderId="0" xfId="0" applyFont="1" applyAlignment="1" applyProtection="1">
      <alignment horizontal="right" vertical="center" wrapText="1"/>
    </xf>
    <xf numFmtId="0" fontId="16" fillId="0" borderId="25" xfId="0" applyFont="1" applyBorder="1" applyAlignment="1" applyProtection="1">
      <alignment horizontal="right" vertical="center" wrapText="1"/>
    </xf>
    <xf numFmtId="0" fontId="29" fillId="3" borderId="24" xfId="0" applyFont="1" applyFill="1" applyBorder="1" applyAlignment="1" applyProtection="1">
      <alignment horizontal="right" vertical="center" wrapText="1"/>
    </xf>
    <xf numFmtId="0" fontId="17" fillId="0" borderId="0" xfId="0" applyFont="1" applyAlignment="1" applyProtection="1">
      <alignment horizontal="right" vertical="center" wrapText="1"/>
    </xf>
    <xf numFmtId="0" fontId="17" fillId="0" borderId="25" xfId="0" applyFont="1" applyBorder="1" applyAlignment="1" applyProtection="1">
      <alignment horizontal="right" vertical="center" wrapText="1"/>
    </xf>
    <xf numFmtId="0" fontId="23" fillId="3" borderId="34" xfId="0" applyFont="1" applyFill="1" applyBorder="1" applyAlignment="1" applyProtection="1">
      <alignment horizontal="center"/>
    </xf>
    <xf numFmtId="0" fontId="23" fillId="3" borderId="35" xfId="0" applyFont="1" applyFill="1" applyBorder="1" applyAlignment="1" applyProtection="1">
      <alignment horizontal="center"/>
    </xf>
    <xf numFmtId="0" fontId="23" fillId="3" borderId="36" xfId="0" applyFont="1" applyFill="1" applyBorder="1" applyAlignment="1" applyProtection="1">
      <alignment horizontal="center"/>
    </xf>
    <xf numFmtId="0" fontId="16" fillId="2" borderId="28" xfId="0" applyFont="1" applyFill="1" applyBorder="1" applyAlignment="1" applyProtection="1">
      <alignment horizontal="right" vertical="center"/>
    </xf>
    <xf numFmtId="0" fontId="16" fillId="2" borderId="29" xfId="0" applyFont="1" applyFill="1" applyBorder="1" applyAlignment="1" applyProtection="1">
      <alignment horizontal="right" vertical="center"/>
    </xf>
    <xf numFmtId="0" fontId="16" fillId="2" borderId="30" xfId="0" applyFont="1" applyFill="1" applyBorder="1" applyAlignment="1" applyProtection="1">
      <alignment horizontal="right" vertical="center"/>
    </xf>
    <xf numFmtId="14" fontId="16" fillId="0" borderId="26" xfId="0" applyNumberFormat="1" applyFont="1" applyFill="1" applyBorder="1" applyAlignment="1" applyProtection="1">
      <alignment vertical="center"/>
    </xf>
    <xf numFmtId="49" fontId="16" fillId="0" borderId="3" xfId="0" applyNumberFormat="1" applyFont="1" applyFill="1" applyBorder="1" applyAlignment="1" applyProtection="1">
      <alignment vertical="center"/>
    </xf>
    <xf numFmtId="14" fontId="16" fillId="0" borderId="3" xfId="0" applyNumberFormat="1" applyFont="1" applyFill="1" applyBorder="1" applyAlignment="1" applyProtection="1">
      <alignment vertical="center"/>
    </xf>
    <xf numFmtId="0" fontId="0" fillId="0" borderId="12" xfId="0" applyBorder="1" applyAlignment="1">
      <alignment horizontal="center" vertical="center"/>
    </xf>
    <xf numFmtId="0" fontId="0" fillId="0" borderId="21" xfId="0" applyBorder="1" applyAlignment="1">
      <alignment horizontal="center" vertic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0" fillId="0" borderId="12" xfId="0" applyBorder="1" applyAlignment="1">
      <alignment horizontal="center" wrapText="1"/>
    </xf>
    <xf numFmtId="164" fontId="0" fillId="0" borderId="13" xfId="1" applyNumberFormat="1" applyFont="1" applyBorder="1" applyAlignment="1">
      <alignment horizontal="center" vertical="center"/>
    </xf>
    <xf numFmtId="164" fontId="0" fillId="0" borderId="14" xfId="1" applyNumberFormat="1" applyFont="1" applyBorder="1" applyAlignment="1">
      <alignment horizontal="center" vertical="center"/>
    </xf>
    <xf numFmtId="164" fontId="0" fillId="0" borderId="15" xfId="1" applyNumberFormat="1" applyFont="1" applyBorder="1" applyAlignment="1">
      <alignment horizontal="center" vertical="center"/>
    </xf>
    <xf numFmtId="0" fontId="0" fillId="0" borderId="16"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xf>
    <xf numFmtId="0" fontId="0" fillId="0" borderId="2" xfId="0" applyBorder="1" applyAlignment="1">
      <alignment horizontal="center"/>
    </xf>
  </cellXfs>
  <cellStyles count="4">
    <cellStyle name="Comma" xfId="1" builtinId="3"/>
    <cellStyle name="Normal" xfId="0" builtinId="0"/>
    <cellStyle name="Percent" xfId="3" builtinId="5"/>
    <cellStyle name="היפר-קישור 2" xfId="2"/>
  </cellStyles>
  <dxfs count="33">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s>
  <tableStyles count="0" defaultTableStyle="TableStyleMedium2" defaultPivotStyle="PivotStyleLight16"/>
  <colors>
    <mruColors>
      <color rgb="FF80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495300</xdr:colOff>
      <xdr:row>1</xdr:row>
      <xdr:rowOff>152400</xdr:rowOff>
    </xdr:from>
    <xdr:to>
      <xdr:col>11</xdr:col>
      <xdr:colOff>171450</xdr:colOff>
      <xdr:row>7</xdr:row>
      <xdr:rowOff>164523</xdr:rowOff>
    </xdr:to>
    <xdr:pic>
      <xdr:nvPicPr>
        <xdr:cNvPr id="2" name="תמונה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0276050" y="351559"/>
          <a:ext cx="2143990" cy="153612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180975</xdr:colOff>
      <xdr:row>0</xdr:row>
      <xdr:rowOff>85725</xdr:rowOff>
    </xdr:from>
    <xdr:to>
      <xdr:col>4</xdr:col>
      <xdr:colOff>581025</xdr:colOff>
      <xdr:row>3</xdr:row>
      <xdr:rowOff>133350</xdr:rowOff>
    </xdr:to>
    <xdr:pic>
      <xdr:nvPicPr>
        <xdr:cNvPr id="4" name="תמונה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32965850" y="85725"/>
          <a:ext cx="1152525" cy="685800"/>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0"/>
  <sheetViews>
    <sheetView rightToLeft="1" tabSelected="1" topLeftCell="A7" zoomScaleNormal="100" workbookViewId="0">
      <selection activeCell="B14" sqref="B14:M14"/>
    </sheetView>
  </sheetViews>
  <sheetFormatPr defaultColWidth="9" defaultRowHeight="14.25" x14ac:dyDescent="0.2"/>
  <cols>
    <col min="1" max="1" width="3.375" style="50" customWidth="1"/>
    <col min="2" max="2" width="7.375" style="50" customWidth="1"/>
    <col min="3" max="3" width="9" style="50" customWidth="1"/>
    <col min="4" max="4" width="4.875" style="50" customWidth="1"/>
    <col min="5" max="7" width="9" style="50"/>
    <col min="8" max="8" width="31.625" style="50" customWidth="1"/>
    <col min="9" max="9" width="14.375" style="50" customWidth="1"/>
    <col min="10" max="10" width="9" style="50" customWidth="1"/>
    <col min="11" max="12" width="9" style="50"/>
    <col min="13" max="13" width="11.625" style="50" customWidth="1"/>
    <col min="14" max="16384" width="9" style="50"/>
  </cols>
  <sheetData>
    <row r="1" spans="2:13" ht="15" thickBot="1" x14ac:dyDescent="0.25"/>
    <row r="2" spans="2:13" x14ac:dyDescent="0.2">
      <c r="B2" s="51"/>
      <c r="C2" s="52"/>
      <c r="D2" s="52"/>
      <c r="E2" s="52"/>
      <c r="F2" s="52"/>
      <c r="G2" s="52"/>
      <c r="H2" s="52"/>
      <c r="I2" s="52"/>
      <c r="J2" s="52"/>
      <c r="K2" s="52"/>
      <c r="L2" s="52"/>
      <c r="M2" s="53"/>
    </row>
    <row r="3" spans="2:13" ht="22.5" x14ac:dyDescent="0.3">
      <c r="B3" s="54"/>
      <c r="C3" s="187" t="s">
        <v>77</v>
      </c>
      <c r="D3" s="187"/>
      <c r="E3" s="187"/>
      <c r="F3" s="187"/>
      <c r="G3" s="187"/>
      <c r="H3" s="187"/>
      <c r="I3" s="187"/>
      <c r="M3" s="55"/>
    </row>
    <row r="4" spans="2:13" ht="22.5" x14ac:dyDescent="0.3">
      <c r="B4" s="54"/>
      <c r="C4" s="56"/>
      <c r="D4" s="56"/>
      <c r="E4" s="56"/>
      <c r="F4" s="56"/>
      <c r="G4" s="56"/>
      <c r="H4" s="56"/>
      <c r="I4" s="56"/>
      <c r="M4" s="55"/>
    </row>
    <row r="5" spans="2:13" ht="22.5" x14ac:dyDescent="0.2">
      <c r="B5" s="54"/>
      <c r="C5" s="188" t="s">
        <v>78</v>
      </c>
      <c r="D5" s="188"/>
      <c r="E5" s="188"/>
      <c r="F5" s="188"/>
      <c r="G5" s="188"/>
      <c r="H5" s="188"/>
      <c r="I5" s="188"/>
      <c r="M5" s="55"/>
    </row>
    <row r="6" spans="2:13" ht="22.5" x14ac:dyDescent="0.3">
      <c r="B6" s="54"/>
      <c r="C6" s="187" t="s">
        <v>79</v>
      </c>
      <c r="D6" s="187"/>
      <c r="E6" s="187"/>
      <c r="F6" s="187"/>
      <c r="G6" s="187"/>
      <c r="H6" s="187"/>
      <c r="I6" s="187"/>
      <c r="M6" s="55"/>
    </row>
    <row r="7" spans="2:13" ht="15.75" x14ac:dyDescent="0.25">
      <c r="B7" s="54"/>
      <c r="C7" s="57"/>
      <c r="M7" s="55"/>
    </row>
    <row r="8" spans="2:13" ht="20.25" x14ac:dyDescent="0.3">
      <c r="B8" s="54"/>
      <c r="C8" s="189" t="s">
        <v>319</v>
      </c>
      <c r="D8" s="189"/>
      <c r="E8" s="189"/>
      <c r="F8" s="189"/>
      <c r="G8" s="189"/>
      <c r="H8" s="189"/>
      <c r="I8" s="189"/>
      <c r="M8" s="55"/>
    </row>
    <row r="9" spans="2:13" ht="23.25" customHeight="1" x14ac:dyDescent="0.3">
      <c r="B9" s="58"/>
      <c r="M9" s="55"/>
    </row>
    <row r="10" spans="2:13" ht="63" customHeight="1" x14ac:dyDescent="0.2">
      <c r="B10" s="190" t="s">
        <v>310</v>
      </c>
      <c r="C10" s="191"/>
      <c r="D10" s="191"/>
      <c r="E10" s="191"/>
      <c r="F10" s="191"/>
      <c r="G10" s="191"/>
      <c r="H10" s="191"/>
      <c r="I10" s="191"/>
      <c r="J10" s="191"/>
      <c r="K10" s="191"/>
      <c r="L10" s="191"/>
      <c r="M10" s="192"/>
    </row>
    <row r="11" spans="2:13" ht="1.5" hidden="1" customHeight="1" x14ac:dyDescent="0.2">
      <c r="B11" s="193"/>
      <c r="C11" s="194"/>
      <c r="D11" s="59"/>
      <c r="E11" s="59"/>
      <c r="F11" s="59"/>
      <c r="G11" s="59"/>
      <c r="H11" s="59"/>
      <c r="I11" s="59"/>
      <c r="J11" s="59"/>
      <c r="K11" s="59"/>
      <c r="L11" s="59"/>
      <c r="M11" s="60"/>
    </row>
    <row r="12" spans="2:13" ht="114" customHeight="1" x14ac:dyDescent="0.2">
      <c r="B12" s="193" t="s">
        <v>311</v>
      </c>
      <c r="C12" s="194"/>
      <c r="D12" s="194"/>
      <c r="E12" s="194"/>
      <c r="F12" s="194"/>
      <c r="G12" s="194"/>
      <c r="H12" s="194"/>
      <c r="I12" s="194"/>
      <c r="J12" s="194"/>
      <c r="K12" s="194"/>
      <c r="L12" s="194"/>
      <c r="M12" s="195"/>
    </row>
    <row r="13" spans="2:13" ht="161.25" customHeight="1" x14ac:dyDescent="0.2">
      <c r="B13" s="196" t="s">
        <v>312</v>
      </c>
      <c r="C13" s="197"/>
      <c r="D13" s="197"/>
      <c r="E13" s="197"/>
      <c r="F13" s="197"/>
      <c r="G13" s="197"/>
      <c r="H13" s="197"/>
      <c r="I13" s="197"/>
      <c r="J13" s="197"/>
      <c r="K13" s="197"/>
      <c r="L13" s="197"/>
      <c r="M13" s="198"/>
    </row>
    <row r="14" spans="2:13" ht="19.5" customHeight="1" x14ac:dyDescent="0.2">
      <c r="B14" s="196" t="s">
        <v>321</v>
      </c>
      <c r="C14" s="199"/>
      <c r="D14" s="199"/>
      <c r="E14" s="199"/>
      <c r="F14" s="199"/>
      <c r="G14" s="199"/>
      <c r="H14" s="199"/>
      <c r="I14" s="199"/>
      <c r="J14" s="199"/>
      <c r="K14" s="199"/>
      <c r="L14" s="199"/>
      <c r="M14" s="200"/>
    </row>
    <row r="15" spans="2:13" ht="19.5" customHeight="1" x14ac:dyDescent="0.2">
      <c r="B15" s="201" t="s">
        <v>292</v>
      </c>
      <c r="C15" s="202"/>
      <c r="D15" s="202"/>
      <c r="E15" s="202"/>
      <c r="F15" s="202"/>
      <c r="G15" s="202"/>
      <c r="H15" s="202"/>
      <c r="I15" s="202"/>
      <c r="J15" s="202"/>
      <c r="K15" s="202"/>
      <c r="L15" s="202"/>
      <c r="M15" s="203"/>
    </row>
    <row r="16" spans="2:13" ht="19.5" customHeight="1" thickBot="1" x14ac:dyDescent="0.25">
      <c r="B16" s="196" t="s">
        <v>293</v>
      </c>
      <c r="C16" s="199"/>
      <c r="D16" s="199"/>
      <c r="E16" s="199"/>
      <c r="F16" s="199"/>
      <c r="G16" s="199"/>
      <c r="H16" s="199"/>
      <c r="I16" s="199"/>
      <c r="J16" s="199"/>
      <c r="K16" s="199"/>
      <c r="L16" s="199"/>
      <c r="M16" s="200"/>
    </row>
    <row r="17" spans="2:13" ht="48" customHeight="1" thickBot="1" x14ac:dyDescent="0.25">
      <c r="B17" s="184" t="s">
        <v>287</v>
      </c>
      <c r="C17" s="185"/>
      <c r="D17" s="185"/>
      <c r="E17" s="185"/>
      <c r="F17" s="185"/>
      <c r="G17" s="185"/>
      <c r="H17" s="185"/>
      <c r="I17" s="185"/>
      <c r="J17" s="185"/>
      <c r="K17" s="185"/>
      <c r="L17" s="185"/>
      <c r="M17" s="186"/>
    </row>
    <row r="19" spans="2:13" s="61" customFormat="1" x14ac:dyDescent="0.2"/>
    <row r="20" spans="2:13" s="61" customFormat="1" x14ac:dyDescent="0.2"/>
  </sheetData>
  <sheetProtection formatCells="0" formatColumns="0" formatRows="0"/>
  <mergeCells count="12">
    <mergeCell ref="B17:M17"/>
    <mergeCell ref="C3:I3"/>
    <mergeCell ref="C5:I5"/>
    <mergeCell ref="C6:I6"/>
    <mergeCell ref="C8:I8"/>
    <mergeCell ref="B10:M10"/>
    <mergeCell ref="B12:M12"/>
    <mergeCell ref="B13:M13"/>
    <mergeCell ref="B11:C11"/>
    <mergeCell ref="B14:M14"/>
    <mergeCell ref="B15:M15"/>
    <mergeCell ref="B16:M16"/>
  </mergeCells>
  <pageMargins left="0.70866141732283472" right="0.70866141732283472" top="0.74803149606299213" bottom="0.74803149606299213" header="0.31496062992125984" footer="0.31496062992125984"/>
  <pageSetup paperSize="9" scale="56" orientation="portrait" r:id="rId1"/>
  <colBreaks count="1" manualBreakCount="1">
    <brk id="13" min="1" max="1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rightToLeft="1" topLeftCell="A25" zoomScaleNormal="100" workbookViewId="0">
      <selection activeCell="D29" sqref="D29"/>
    </sheetView>
  </sheetViews>
  <sheetFormatPr defaultColWidth="9" defaultRowHeight="15" x14ac:dyDescent="0.25"/>
  <cols>
    <col min="1" max="1" width="5.125" style="170" customWidth="1"/>
    <col min="2" max="2" width="26.625" style="170" customWidth="1"/>
    <col min="3" max="3" width="17.125" style="170" customWidth="1"/>
    <col min="4" max="4" width="19" style="170" bestFit="1" customWidth="1"/>
    <col min="5" max="5" width="17" style="170" customWidth="1"/>
    <col min="6" max="16384" width="9" style="170"/>
  </cols>
  <sheetData>
    <row r="1" spans="1:7" x14ac:dyDescent="0.25">
      <c r="A1" s="26"/>
      <c r="B1" s="26"/>
      <c r="C1" s="26"/>
      <c r="D1" s="26"/>
      <c r="E1" s="26"/>
      <c r="F1" s="26"/>
      <c r="G1" s="26"/>
    </row>
    <row r="2" spans="1:7" x14ac:dyDescent="0.25">
      <c r="A2" s="26"/>
      <c r="B2" s="26" t="s">
        <v>180</v>
      </c>
      <c r="C2" s="26"/>
      <c r="D2" s="26"/>
      <c r="E2" s="26"/>
      <c r="F2" s="26"/>
      <c r="G2" s="26"/>
    </row>
    <row r="3" spans="1:7" x14ac:dyDescent="0.25">
      <c r="A3" s="26"/>
      <c r="B3" s="26"/>
      <c r="C3" s="26"/>
      <c r="D3" s="156" t="s">
        <v>96</v>
      </c>
      <c r="E3" s="171">
        <f>'שאלון-חובה'!C22</f>
        <v>0</v>
      </c>
      <c r="G3" s="26"/>
    </row>
    <row r="4" spans="1:7" x14ac:dyDescent="0.25">
      <c r="A4" s="26"/>
      <c r="B4" s="26"/>
      <c r="C4" s="26"/>
      <c r="D4" s="156" t="s">
        <v>277</v>
      </c>
      <c r="E4" s="171">
        <f>'שאלון-חובה'!C21</f>
        <v>0</v>
      </c>
      <c r="G4" s="26"/>
    </row>
    <row r="5" spans="1:7" x14ac:dyDescent="0.25">
      <c r="A5" s="26"/>
      <c r="B5" s="26" t="s">
        <v>80</v>
      </c>
      <c r="C5" s="210">
        <f>'שאלון-חובה'!C4</f>
        <v>0</v>
      </c>
      <c r="D5" s="210"/>
      <c r="E5" s="26"/>
      <c r="F5" s="26"/>
      <c r="G5" s="26"/>
    </row>
    <row r="6" spans="1:7" x14ac:dyDescent="0.25">
      <c r="A6" s="26"/>
      <c r="B6" s="26" t="s">
        <v>81</v>
      </c>
      <c r="C6" s="211">
        <f>'שאלון-חובה'!C5</f>
        <v>0</v>
      </c>
      <c r="D6" s="212"/>
      <c r="E6" s="26"/>
      <c r="F6" s="26"/>
      <c r="G6" s="26"/>
    </row>
    <row r="7" spans="1:7" x14ac:dyDescent="0.25">
      <c r="A7" s="26"/>
      <c r="B7" s="26" t="s">
        <v>262</v>
      </c>
      <c r="C7" s="211">
        <f>'שאלון-חובה'!C12</f>
        <v>0</v>
      </c>
      <c r="D7" s="212"/>
      <c r="E7" s="26"/>
      <c r="F7" s="26"/>
      <c r="G7" s="26"/>
    </row>
    <row r="8" spans="1:7" x14ac:dyDescent="0.25">
      <c r="A8" s="26"/>
      <c r="B8" s="26" t="s">
        <v>263</v>
      </c>
      <c r="C8" s="211">
        <f>'שאלון-חובה'!C13</f>
        <v>0</v>
      </c>
      <c r="D8" s="212"/>
      <c r="E8" s="26"/>
      <c r="F8" s="26"/>
      <c r="G8" s="26"/>
    </row>
    <row r="9" spans="1:7" x14ac:dyDescent="0.25">
      <c r="A9" s="26"/>
      <c r="B9" s="26" t="str">
        <f>'שאלון-חובה'!B18</f>
        <v>סוגי המוגבלויות בגן:</v>
      </c>
      <c r="C9" s="211">
        <f>'שאלון-חובה'!C18</f>
        <v>0</v>
      </c>
      <c r="D9" s="212"/>
      <c r="E9" s="26"/>
      <c r="F9" s="26"/>
      <c r="G9" s="26"/>
    </row>
    <row r="10" spans="1:7" x14ac:dyDescent="0.25">
      <c r="A10" s="26"/>
      <c r="B10" s="26"/>
      <c r="C10" s="26"/>
      <c r="D10" s="26"/>
      <c r="E10" s="26"/>
      <c r="F10" s="26"/>
      <c r="G10" s="26"/>
    </row>
    <row r="11" spans="1:7" x14ac:dyDescent="0.25">
      <c r="A11" s="26"/>
      <c r="B11" s="26" t="s">
        <v>97</v>
      </c>
      <c r="C11" s="26"/>
      <c r="D11" s="26"/>
      <c r="E11" s="26"/>
      <c r="F11" s="26"/>
      <c r="G11" s="26"/>
    </row>
    <row r="12" spans="1:7" ht="30" x14ac:dyDescent="0.25">
      <c r="A12" s="26"/>
      <c r="B12" s="171" t="s">
        <v>98</v>
      </c>
      <c r="C12" s="172" t="s">
        <v>131</v>
      </c>
      <c r="D12" s="26"/>
      <c r="E12" s="26"/>
      <c r="F12" s="26"/>
      <c r="G12" s="26"/>
    </row>
    <row r="13" spans="1:7" x14ac:dyDescent="0.25">
      <c r="A13" s="26"/>
      <c r="B13" s="171" t="s">
        <v>94</v>
      </c>
      <c r="C13" s="20">
        <f>'ריפוי בעיסוק'!M66</f>
        <v>0</v>
      </c>
      <c r="D13" s="26"/>
      <c r="E13" s="26"/>
      <c r="F13" s="26"/>
      <c r="G13" s="26"/>
    </row>
    <row r="14" spans="1:7" x14ac:dyDescent="0.25">
      <c r="A14" s="26"/>
      <c r="B14" s="172" t="s">
        <v>126</v>
      </c>
      <c r="C14" s="20">
        <f>פיזיותרפיה!M54</f>
        <v>0</v>
      </c>
      <c r="D14" s="26"/>
      <c r="E14" s="26"/>
      <c r="F14" s="26"/>
      <c r="G14" s="26"/>
    </row>
    <row r="15" spans="1:7" x14ac:dyDescent="0.25">
      <c r="A15" s="26"/>
      <c r="B15" s="171" t="s">
        <v>129</v>
      </c>
      <c r="C15" s="20">
        <f>'קלינאית תקשורת'!M42</f>
        <v>0</v>
      </c>
      <c r="D15" s="26"/>
      <c r="E15" s="26"/>
      <c r="F15" s="26"/>
      <c r="G15" s="26"/>
    </row>
    <row r="16" spans="1:7" ht="14.25" customHeight="1" x14ac:dyDescent="0.25">
      <c r="A16" s="26"/>
      <c r="B16" s="172" t="s">
        <v>125</v>
      </c>
      <c r="C16" s="20">
        <f>'טיפול באומנויות'!M41</f>
        <v>0</v>
      </c>
      <c r="D16" s="26"/>
      <c r="E16" s="26"/>
      <c r="F16" s="26"/>
      <c r="G16" s="26"/>
    </row>
    <row r="17" spans="1:7" x14ac:dyDescent="0.25">
      <c r="A17" s="26"/>
      <c r="B17" s="172" t="s">
        <v>127</v>
      </c>
      <c r="C17" s="20">
        <f>'חדר סנוזלן'!M18</f>
        <v>0</v>
      </c>
      <c r="D17" s="26"/>
      <c r="E17" s="26"/>
      <c r="F17" s="26"/>
      <c r="G17" s="26"/>
    </row>
    <row r="18" spans="1:7" x14ac:dyDescent="0.25">
      <c r="A18" s="26"/>
      <c r="B18" s="172" t="s">
        <v>109</v>
      </c>
      <c r="C18" s="20">
        <f>'מתקני חצר'!M8</f>
        <v>0</v>
      </c>
      <c r="D18" s="26"/>
      <c r="E18" s="26"/>
      <c r="F18" s="26"/>
      <c r="G18" s="26"/>
    </row>
    <row r="19" spans="1:7" x14ac:dyDescent="0.25">
      <c r="A19" s="26"/>
      <c r="B19" s="29" t="s">
        <v>99</v>
      </c>
      <c r="C19" s="33">
        <f>SUM(C13:C18)</f>
        <v>0</v>
      </c>
      <c r="D19" s="26"/>
      <c r="E19" s="26"/>
      <c r="F19" s="26"/>
      <c r="G19" s="26"/>
    </row>
    <row r="20" spans="1:7" x14ac:dyDescent="0.25">
      <c r="A20" s="26"/>
      <c r="B20" s="26"/>
      <c r="C20" s="26"/>
      <c r="D20" s="26"/>
      <c r="E20" s="26"/>
      <c r="F20" s="26"/>
      <c r="G20" s="26"/>
    </row>
    <row r="21" spans="1:7" x14ac:dyDescent="0.25">
      <c r="A21" s="26"/>
      <c r="B21" s="26" t="s">
        <v>132</v>
      </c>
      <c r="C21" s="26"/>
      <c r="D21" s="26"/>
      <c r="E21" s="26"/>
      <c r="F21" s="26"/>
      <c r="G21" s="26"/>
    </row>
    <row r="22" spans="1:7" x14ac:dyDescent="0.25">
      <c r="A22" s="26"/>
      <c r="B22" s="171" t="s">
        <v>100</v>
      </c>
      <c r="C22" s="171" t="s">
        <v>101</v>
      </c>
      <c r="D22" s="171" t="s">
        <v>102</v>
      </c>
      <c r="E22" s="26"/>
      <c r="F22" s="26"/>
      <c r="G22" s="26"/>
    </row>
    <row r="23" spans="1:7" ht="14.25" customHeight="1" x14ac:dyDescent="0.25">
      <c r="A23" s="26"/>
      <c r="B23" s="171" t="s">
        <v>103</v>
      </c>
      <c r="C23" s="21">
        <f>IF(E4="כן",90%,IF(E3&lt;=4,90%,IF(E3&lt;8,80%,70%)))</f>
        <v>0.9</v>
      </c>
      <c r="D23" s="20">
        <f>C19*C23</f>
        <v>0</v>
      </c>
      <c r="E23" s="26"/>
      <c r="F23" s="26"/>
      <c r="G23" s="26"/>
    </row>
    <row r="24" spans="1:7" x14ac:dyDescent="0.25">
      <c r="A24" s="26"/>
      <c r="B24" s="171" t="s">
        <v>104</v>
      </c>
      <c r="C24" s="22">
        <f>100%-C23</f>
        <v>9.9999999999999978E-2</v>
      </c>
      <c r="D24" s="20">
        <f>C19*C24</f>
        <v>0</v>
      </c>
      <c r="E24" s="26"/>
      <c r="F24" s="26"/>
      <c r="G24" s="26"/>
    </row>
    <row r="25" spans="1:7" x14ac:dyDescent="0.25">
      <c r="A25" s="26"/>
      <c r="B25" s="173" t="s">
        <v>105</v>
      </c>
      <c r="C25" s="32">
        <f>SUM(C23:C24)</f>
        <v>1</v>
      </c>
      <c r="D25" s="33">
        <f>SUM(D23:D24)</f>
        <v>0</v>
      </c>
      <c r="E25" s="26"/>
      <c r="F25" s="26"/>
      <c r="G25" s="26"/>
    </row>
    <row r="26" spans="1:7" x14ac:dyDescent="0.25">
      <c r="A26" s="26"/>
      <c r="B26" s="174"/>
      <c r="C26" s="26"/>
      <c r="D26" s="26"/>
      <c r="E26" s="26"/>
      <c r="F26" s="26"/>
      <c r="G26" s="26"/>
    </row>
    <row r="27" spans="1:7" x14ac:dyDescent="0.25">
      <c r="A27" s="26"/>
      <c r="B27" s="175" t="s">
        <v>296</v>
      </c>
      <c r="E27" s="26"/>
      <c r="F27" s="26"/>
      <c r="G27" s="26"/>
    </row>
    <row r="28" spans="1:7" x14ac:dyDescent="0.25">
      <c r="A28" s="26"/>
      <c r="B28" s="23" t="s">
        <v>100</v>
      </c>
      <c r="C28" s="23" t="s">
        <v>101</v>
      </c>
      <c r="D28" s="24" t="s">
        <v>102</v>
      </c>
      <c r="E28" s="26"/>
      <c r="F28" s="26"/>
      <c r="G28" s="26"/>
    </row>
    <row r="29" spans="1:7" ht="48.75" x14ac:dyDescent="0.25">
      <c r="A29" s="26"/>
      <c r="B29" s="25" t="s">
        <v>302</v>
      </c>
      <c r="C29" s="22" t="str">
        <f>IF($D$23&lt;$D$29,"",D29/C$19)</f>
        <v/>
      </c>
      <c r="D29" s="182">
        <f>IF(C9="מוגבלויות מוטוריות קשות",C42,C41)</f>
        <v>150000</v>
      </c>
      <c r="E29" s="181" t="s">
        <v>318</v>
      </c>
      <c r="F29" s="26"/>
      <c r="G29" s="26"/>
    </row>
    <row r="30" spans="1:7" x14ac:dyDescent="0.25">
      <c r="A30" s="26"/>
      <c r="B30" s="23" t="s">
        <v>104</v>
      </c>
      <c r="C30" s="22" t="str">
        <f t="shared" ref="C30:C31" si="0">IF($D$23&lt;$D$29,"",D30/C$19)</f>
        <v/>
      </c>
      <c r="D30" s="24" t="str">
        <f>IF($D$23&lt;$D$29,"",(D31-D29))</f>
        <v/>
      </c>
      <c r="E30" s="26"/>
      <c r="F30" s="26"/>
      <c r="G30" s="26"/>
    </row>
    <row r="31" spans="1:7" x14ac:dyDescent="0.25">
      <c r="A31" s="26"/>
      <c r="B31" s="29" t="s">
        <v>105</v>
      </c>
      <c r="C31" s="32" t="str">
        <f t="shared" si="0"/>
        <v/>
      </c>
      <c r="D31" s="30" t="str">
        <f>IF($D$23&lt;$D$29,"",C19)</f>
        <v/>
      </c>
      <c r="E31" s="26"/>
      <c r="F31" s="26"/>
      <c r="G31" s="26"/>
    </row>
    <row r="32" spans="1:7" x14ac:dyDescent="0.25">
      <c r="A32" s="26"/>
      <c r="B32" s="26"/>
      <c r="C32" s="27"/>
      <c r="D32" s="28"/>
      <c r="F32" s="26"/>
      <c r="G32" s="26"/>
    </row>
    <row r="33" spans="2:5" x14ac:dyDescent="0.25">
      <c r="B33" s="176" t="s">
        <v>297</v>
      </c>
      <c r="C33" s="177"/>
      <c r="D33" s="177"/>
    </row>
    <row r="34" spans="2:5" x14ac:dyDescent="0.25">
      <c r="B34" s="176" t="s">
        <v>298</v>
      </c>
      <c r="C34" s="177"/>
      <c r="D34" s="177"/>
    </row>
    <row r="35" spans="2:5" x14ac:dyDescent="0.25">
      <c r="B35" s="29" t="s">
        <v>100</v>
      </c>
      <c r="C35" s="29" t="s">
        <v>101</v>
      </c>
      <c r="D35" s="30" t="s">
        <v>102</v>
      </c>
    </row>
    <row r="36" spans="2:5" x14ac:dyDescent="0.25">
      <c r="B36" s="31" t="s">
        <v>303</v>
      </c>
      <c r="C36" s="32" t="str">
        <f>IF(D36=0,"",D36/C$19)</f>
        <v/>
      </c>
      <c r="D36" s="30">
        <f>MIN(D23,D29)</f>
        <v>0</v>
      </c>
      <c r="E36" s="178"/>
    </row>
    <row r="37" spans="2:5" x14ac:dyDescent="0.25">
      <c r="B37" s="29" t="s">
        <v>104</v>
      </c>
      <c r="C37" s="32" t="str">
        <f>IF(D37=0,"",D37/C$19)</f>
        <v/>
      </c>
      <c r="D37" s="30">
        <f>D38-D36</f>
        <v>0</v>
      </c>
    </row>
    <row r="38" spans="2:5" x14ac:dyDescent="0.25">
      <c r="B38" s="29" t="s">
        <v>105</v>
      </c>
      <c r="C38" s="32" t="str">
        <f>IF(D38=0,"",SUM(C36:C37))</f>
        <v/>
      </c>
      <c r="D38" s="30">
        <f>C19</f>
        <v>0</v>
      </c>
    </row>
    <row r="40" spans="2:5" x14ac:dyDescent="0.25">
      <c r="B40" s="180" t="s">
        <v>301</v>
      </c>
    </row>
    <row r="41" spans="2:5" ht="15.75" x14ac:dyDescent="0.25">
      <c r="B41" s="25" t="s">
        <v>300</v>
      </c>
      <c r="C41" s="183">
        <v>150000</v>
      </c>
    </row>
    <row r="42" spans="2:5" ht="15.75" x14ac:dyDescent="0.25">
      <c r="B42" s="23" t="s">
        <v>299</v>
      </c>
      <c r="C42" s="183">
        <v>200000</v>
      </c>
    </row>
  </sheetData>
  <sheetProtection algorithmName="SHA-512" hashValue="GIblGJZf9XnW/9gAG9tjUfav/pW5QAha1scZHrXDGAVPOsSro/1hElYsXfsmAGD37RiZtWXefWOEe4uMtCCTXA==" saltValue="MVhicrRcZS/PSKp6e4m+Vg==" spinCount="100000" sheet="1" formatCells="0" formatColumns="0" formatRows="0"/>
  <mergeCells count="5">
    <mergeCell ref="C7:D7"/>
    <mergeCell ref="C8:D8"/>
    <mergeCell ref="C9:D9"/>
    <mergeCell ref="C5:D5"/>
    <mergeCell ref="C6:D6"/>
  </mergeCell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73"/>
  <sheetViews>
    <sheetView showGridLines="0" rightToLeft="1" zoomScaleNormal="100" workbookViewId="0">
      <pane ySplit="4" topLeftCell="A17" activePane="bottomLeft" state="frozen"/>
      <selection pane="bottomLeft" activeCell="D6" sqref="D6"/>
    </sheetView>
  </sheetViews>
  <sheetFormatPr defaultRowHeight="14.25" x14ac:dyDescent="0.2"/>
  <cols>
    <col min="2" max="2" width="25.375" bestFit="1" customWidth="1"/>
    <col min="4" max="4" width="9.875" bestFit="1" customWidth="1"/>
    <col min="12" max="12" width="10.875" bestFit="1" customWidth="1"/>
  </cols>
  <sheetData>
    <row r="2" spans="1:4" ht="18" x14ac:dyDescent="0.25">
      <c r="B2" s="8" t="s">
        <v>0</v>
      </c>
    </row>
    <row r="3" spans="1:4" ht="18" x14ac:dyDescent="0.25">
      <c r="B3" s="9">
        <v>42036</v>
      </c>
    </row>
    <row r="5" spans="1:4" ht="15" x14ac:dyDescent="0.25">
      <c r="D5" s="1"/>
    </row>
    <row r="6" spans="1:4" ht="15.75" x14ac:dyDescent="0.2">
      <c r="A6" s="5" t="s">
        <v>1</v>
      </c>
    </row>
    <row r="7" spans="1:4" ht="15.75" x14ac:dyDescent="0.2">
      <c r="A7" s="2"/>
    </row>
    <row r="8" spans="1:4" ht="15" x14ac:dyDescent="0.2">
      <c r="A8" s="6" t="s">
        <v>32</v>
      </c>
    </row>
    <row r="9" spans="1:4" ht="15" x14ac:dyDescent="0.2">
      <c r="A9" s="6" t="s">
        <v>33</v>
      </c>
    </row>
    <row r="10" spans="1:4" ht="15" x14ac:dyDescent="0.2">
      <c r="A10" s="6" t="s">
        <v>2</v>
      </c>
    </row>
    <row r="11" spans="1:4" ht="15" x14ac:dyDescent="0.2">
      <c r="A11" s="6" t="s">
        <v>34</v>
      </c>
    </row>
    <row r="12" spans="1:4" ht="15" x14ac:dyDescent="0.2">
      <c r="A12" s="6" t="s">
        <v>35</v>
      </c>
    </row>
    <row r="13" spans="1:4" ht="15" x14ac:dyDescent="0.2">
      <c r="A13" s="6" t="s">
        <v>3</v>
      </c>
    </row>
    <row r="14" spans="1:4" ht="15" x14ac:dyDescent="0.2">
      <c r="A14" s="6" t="s">
        <v>4</v>
      </c>
    </row>
    <row r="15" spans="1:4" ht="15" x14ac:dyDescent="0.2">
      <c r="A15" s="6"/>
    </row>
    <row r="16" spans="1:4" ht="15.75" x14ac:dyDescent="0.2">
      <c r="A16" s="5" t="s">
        <v>5</v>
      </c>
    </row>
    <row r="17" spans="1:12" ht="15.75" x14ac:dyDescent="0.2">
      <c r="A17" s="2"/>
    </row>
    <row r="18" spans="1:12" ht="15" x14ac:dyDescent="0.2">
      <c r="A18" s="6" t="s">
        <v>6</v>
      </c>
    </row>
    <row r="19" spans="1:12" ht="15" x14ac:dyDescent="0.2">
      <c r="A19" s="6" t="s">
        <v>7</v>
      </c>
    </row>
    <row r="20" spans="1:12" ht="15" x14ac:dyDescent="0.2">
      <c r="A20" s="6" t="s">
        <v>8</v>
      </c>
    </row>
    <row r="21" spans="1:12" ht="15" x14ac:dyDescent="0.2">
      <c r="A21" s="6" t="s">
        <v>9</v>
      </c>
    </row>
    <row r="22" spans="1:12" ht="15" x14ac:dyDescent="0.2">
      <c r="A22" s="6" t="s">
        <v>10</v>
      </c>
    </row>
    <row r="23" spans="1:12" ht="15" x14ac:dyDescent="0.2">
      <c r="A23" s="6" t="s">
        <v>11</v>
      </c>
    </row>
    <row r="24" spans="1:12" ht="15" x14ac:dyDescent="0.2">
      <c r="A24" s="6" t="s">
        <v>12</v>
      </c>
    </row>
    <row r="25" spans="1:12" ht="15" x14ac:dyDescent="0.2">
      <c r="A25" s="6" t="s">
        <v>13</v>
      </c>
    </row>
    <row r="26" spans="1:12" ht="15" x14ac:dyDescent="0.2">
      <c r="A26" s="6"/>
      <c r="L26" s="10"/>
    </row>
    <row r="27" spans="1:12" ht="15.75" x14ac:dyDescent="0.2">
      <c r="A27" s="5" t="s">
        <v>14</v>
      </c>
    </row>
    <row r="28" spans="1:12" ht="15.75" x14ac:dyDescent="0.2">
      <c r="A28" s="2"/>
    </row>
    <row r="29" spans="1:12" ht="15" x14ac:dyDescent="0.2">
      <c r="A29" s="6" t="s">
        <v>15</v>
      </c>
    </row>
    <row r="30" spans="1:12" ht="15" x14ac:dyDescent="0.2">
      <c r="A30" s="4" t="s">
        <v>16</v>
      </c>
    </row>
    <row r="31" spans="1:12" ht="15" x14ac:dyDescent="0.2">
      <c r="A31" s="4" t="s">
        <v>17</v>
      </c>
    </row>
    <row r="32" spans="1:12" ht="15" x14ac:dyDescent="0.2">
      <c r="A32" s="4" t="s">
        <v>18</v>
      </c>
    </row>
    <row r="33" spans="1:1" ht="15" x14ac:dyDescent="0.2">
      <c r="A33" s="4" t="s">
        <v>19</v>
      </c>
    </row>
    <row r="34" spans="1:1" ht="15" x14ac:dyDescent="0.2">
      <c r="A34" s="6" t="s">
        <v>20</v>
      </c>
    </row>
    <row r="35" spans="1:1" ht="15" x14ac:dyDescent="0.2">
      <c r="A35" s="4" t="s">
        <v>75</v>
      </c>
    </row>
    <row r="36" spans="1:1" ht="15" x14ac:dyDescent="0.2">
      <c r="A36" s="4" t="s">
        <v>76</v>
      </c>
    </row>
    <row r="37" spans="1:1" ht="15" x14ac:dyDescent="0.2">
      <c r="A37" s="6" t="s">
        <v>38</v>
      </c>
    </row>
    <row r="38" spans="1:1" x14ac:dyDescent="0.2">
      <c r="A38" s="11" t="s">
        <v>37</v>
      </c>
    </row>
    <row r="39" spans="1:1" x14ac:dyDescent="0.2">
      <c r="A39" s="11"/>
    </row>
    <row r="40" spans="1:1" ht="15.75" x14ac:dyDescent="0.2">
      <c r="A40" s="5" t="s">
        <v>21</v>
      </c>
    </row>
    <row r="41" spans="1:1" ht="15.75" x14ac:dyDescent="0.2">
      <c r="A41" s="2"/>
    </row>
    <row r="42" spans="1:1" ht="15" x14ac:dyDescent="0.2">
      <c r="A42" s="6" t="s">
        <v>22</v>
      </c>
    </row>
    <row r="43" spans="1:1" ht="15" x14ac:dyDescent="0.2">
      <c r="A43" s="6" t="s">
        <v>23</v>
      </c>
    </row>
    <row r="44" spans="1:1" ht="15" x14ac:dyDescent="0.2">
      <c r="A44" s="6" t="s">
        <v>24</v>
      </c>
    </row>
    <row r="45" spans="1:1" ht="15" x14ac:dyDescent="0.2">
      <c r="A45" s="6" t="s">
        <v>25</v>
      </c>
    </row>
    <row r="46" spans="1:1" ht="15" x14ac:dyDescent="0.2">
      <c r="A46" s="6" t="s">
        <v>26</v>
      </c>
    </row>
    <row r="47" spans="1:1" ht="15" x14ac:dyDescent="0.2">
      <c r="A47" s="6" t="s">
        <v>27</v>
      </c>
    </row>
    <row r="48" spans="1:1" ht="15" x14ac:dyDescent="0.2">
      <c r="A48" s="6" t="s">
        <v>85</v>
      </c>
    </row>
    <row r="49" spans="1:4" ht="15" x14ac:dyDescent="0.2">
      <c r="A49" s="6" t="s">
        <v>86</v>
      </c>
    </row>
    <row r="50" spans="1:4" ht="15" x14ac:dyDescent="0.2">
      <c r="A50" s="6" t="s">
        <v>28</v>
      </c>
    </row>
    <row r="51" spans="1:4" x14ac:dyDescent="0.2">
      <c r="A51" s="7"/>
    </row>
    <row r="52" spans="1:4" x14ac:dyDescent="0.2">
      <c r="A52" s="7"/>
    </row>
    <row r="53" spans="1:4" s="3" customFormat="1" ht="15" x14ac:dyDescent="0.2">
      <c r="A53" s="6" t="s">
        <v>36</v>
      </c>
    </row>
    <row r="54" spans="1:4" s="3" customFormat="1" ht="15" x14ac:dyDescent="0.2">
      <c r="A54" s="6" t="s">
        <v>29</v>
      </c>
    </row>
    <row r="55" spans="1:4" s="3" customFormat="1" ht="15" x14ac:dyDescent="0.2">
      <c r="A55" s="6" t="s">
        <v>30</v>
      </c>
    </row>
    <row r="56" spans="1:4" s="3" customFormat="1" ht="15" x14ac:dyDescent="0.2">
      <c r="A56" s="6" t="s">
        <v>31</v>
      </c>
    </row>
    <row r="58" spans="1:4" ht="15.75" thickBot="1" x14ac:dyDescent="0.3">
      <c r="A58" s="12" t="s">
        <v>46</v>
      </c>
    </row>
    <row r="59" spans="1:4" ht="33" customHeight="1" x14ac:dyDescent="0.25">
      <c r="A59" s="215" t="s">
        <v>47</v>
      </c>
      <c r="B59" s="216"/>
      <c r="C59" s="15" t="s">
        <v>50</v>
      </c>
      <c r="D59" s="16" t="s">
        <v>51</v>
      </c>
    </row>
    <row r="60" spans="1:4" x14ac:dyDescent="0.2">
      <c r="A60" s="217" t="s">
        <v>49</v>
      </c>
      <c r="B60" s="13" t="s">
        <v>39</v>
      </c>
      <c r="C60" s="13" t="s">
        <v>52</v>
      </c>
      <c r="D60" s="218" t="e">
        <f>#REF!</f>
        <v>#REF!</v>
      </c>
    </row>
    <row r="61" spans="1:4" x14ac:dyDescent="0.2">
      <c r="A61" s="217"/>
      <c r="B61" s="13" t="s">
        <v>40</v>
      </c>
      <c r="C61" s="13" t="s">
        <v>52</v>
      </c>
      <c r="D61" s="219"/>
    </row>
    <row r="62" spans="1:4" x14ac:dyDescent="0.2">
      <c r="A62" s="217"/>
      <c r="B62" s="13" t="s">
        <v>41</v>
      </c>
      <c r="C62" s="13" t="s">
        <v>52</v>
      </c>
      <c r="D62" s="219"/>
    </row>
    <row r="63" spans="1:4" x14ac:dyDescent="0.2">
      <c r="A63" s="217"/>
      <c r="B63" s="13" t="s">
        <v>48</v>
      </c>
      <c r="C63" s="13" t="s">
        <v>52</v>
      </c>
      <c r="D63" s="220"/>
    </row>
    <row r="64" spans="1:4" x14ac:dyDescent="0.2">
      <c r="A64" s="221" t="s">
        <v>53</v>
      </c>
      <c r="B64" s="13" t="s">
        <v>54</v>
      </c>
      <c r="C64" s="13" t="s">
        <v>56</v>
      </c>
      <c r="D64" s="17" t="e">
        <f>#REF!</f>
        <v>#REF!</v>
      </c>
    </row>
    <row r="65" spans="1:6" x14ac:dyDescent="0.2">
      <c r="A65" s="222"/>
      <c r="B65" s="13" t="s">
        <v>55</v>
      </c>
      <c r="C65" s="13" t="s">
        <v>57</v>
      </c>
      <c r="D65" s="17" t="e">
        <f>#REF!</f>
        <v>#REF!</v>
      </c>
    </row>
    <row r="66" spans="1:6" ht="15" thickBot="1" x14ac:dyDescent="0.25">
      <c r="A66" s="221" t="s">
        <v>58</v>
      </c>
      <c r="B66" s="13" t="s">
        <v>59</v>
      </c>
      <c r="C66" s="13" t="s">
        <v>62</v>
      </c>
      <c r="D66" s="17" t="e">
        <f>#REF!</f>
        <v>#REF!</v>
      </c>
    </row>
    <row r="67" spans="1:6" ht="15" thickBot="1" x14ac:dyDescent="0.25">
      <c r="A67" s="223"/>
      <c r="B67" s="13" t="s">
        <v>60</v>
      </c>
      <c r="C67" s="13" t="s">
        <v>63</v>
      </c>
      <c r="D67" s="17" t="e">
        <f>#REF!</f>
        <v>#REF!</v>
      </c>
      <c r="F67" s="14"/>
    </row>
    <row r="68" spans="1:6" x14ac:dyDescent="0.2">
      <c r="A68" s="222"/>
      <c r="B68" s="13" t="s">
        <v>61</v>
      </c>
      <c r="C68" s="13" t="s">
        <v>64</v>
      </c>
      <c r="D68" s="17" t="e">
        <f>#REF!</f>
        <v>#REF!</v>
      </c>
    </row>
    <row r="69" spans="1:6" x14ac:dyDescent="0.2">
      <c r="A69" s="224" t="s">
        <v>65</v>
      </c>
      <c r="B69" s="225"/>
      <c r="C69" s="13" t="s">
        <v>66</v>
      </c>
      <c r="D69" s="17" t="e">
        <f>#REF!</f>
        <v>#REF!</v>
      </c>
    </row>
    <row r="70" spans="1:6" x14ac:dyDescent="0.2">
      <c r="A70" s="213" t="s">
        <v>45</v>
      </c>
      <c r="B70" s="13" t="s">
        <v>67</v>
      </c>
      <c r="C70" s="13" t="s">
        <v>69</v>
      </c>
      <c r="D70" s="17" t="e">
        <f>#REF!</f>
        <v>#REF!</v>
      </c>
    </row>
    <row r="71" spans="1:6" x14ac:dyDescent="0.2">
      <c r="A71" s="213"/>
      <c r="B71" s="13" t="s">
        <v>68</v>
      </c>
      <c r="C71" s="13" t="s">
        <v>70</v>
      </c>
      <c r="D71" s="17" t="e">
        <f>#REF!</f>
        <v>#REF!</v>
      </c>
    </row>
    <row r="72" spans="1:6" x14ac:dyDescent="0.2">
      <c r="A72" s="213" t="s">
        <v>44</v>
      </c>
      <c r="B72" s="13" t="s">
        <v>67</v>
      </c>
      <c r="C72" s="13" t="s">
        <v>69</v>
      </c>
      <c r="D72" s="17" t="e">
        <f>#REF!</f>
        <v>#REF!</v>
      </c>
    </row>
    <row r="73" spans="1:6" ht="15" thickBot="1" x14ac:dyDescent="0.25">
      <c r="A73" s="214"/>
      <c r="B73" s="18" t="s">
        <v>68</v>
      </c>
      <c r="C73" s="18" t="s">
        <v>70</v>
      </c>
      <c r="D73" s="19" t="e">
        <f>#REF!</f>
        <v>#REF!</v>
      </c>
    </row>
  </sheetData>
  <mergeCells count="8">
    <mergeCell ref="A72:A73"/>
    <mergeCell ref="A59:B59"/>
    <mergeCell ref="A60:A63"/>
    <mergeCell ref="D60:D63"/>
    <mergeCell ref="A64:A65"/>
    <mergeCell ref="A66:A68"/>
    <mergeCell ref="A69:B69"/>
    <mergeCell ref="A70:A71"/>
  </mergeCells>
  <hyperlinks>
    <hyperlink ref="A10" location="_ftn1" display="_ftn1"/>
    <hyperlink ref="A14" location="_ftn2" display="_ftn2"/>
    <hyperlink ref="A21" location="_ftn3" display="_ftn3"/>
    <hyperlink ref="A46" location="_ftn4" display="_ftn4"/>
    <hyperlink ref="A54" location="_ftnref2" display="_ftnref2"/>
    <hyperlink ref="A55" location="_ftnref3" display="_ftnref3"/>
    <hyperlink ref="A56" location="_ftnref4" display="_ftnref4"/>
  </hyperlinks>
  <pageMargins left="0.7" right="0.7" top="0.75" bottom="0.75" header="0.3" footer="0.3"/>
  <pageSetup paperSize="9" scale="78"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32"/>
  <sheetViews>
    <sheetView showGridLines="0" rightToLeft="1" zoomScaleNormal="100" workbookViewId="0">
      <selection activeCell="B11" sqref="B11"/>
    </sheetView>
  </sheetViews>
  <sheetFormatPr defaultColWidth="9" defaultRowHeight="15" x14ac:dyDescent="0.25"/>
  <cols>
    <col min="1" max="1" width="4" style="62" customWidth="1"/>
    <col min="2" max="2" width="40.375" style="75" customWidth="1"/>
    <col min="3" max="3" width="33.625" style="75" customWidth="1"/>
    <col min="4" max="4" width="20.375" style="62" customWidth="1"/>
    <col min="5" max="16384" width="9" style="62"/>
  </cols>
  <sheetData>
    <row r="2" spans="2:4" ht="23.25" customHeight="1" x14ac:dyDescent="0.3">
      <c r="B2" s="204" t="s">
        <v>271</v>
      </c>
      <c r="C2" s="205"/>
      <c r="D2" s="206"/>
    </row>
    <row r="3" spans="2:4" ht="23.25" customHeight="1" x14ac:dyDescent="0.3">
      <c r="B3" s="63"/>
      <c r="C3" s="64"/>
      <c r="D3" s="65"/>
    </row>
    <row r="4" spans="2:4" ht="23.25" customHeight="1" x14ac:dyDescent="0.3">
      <c r="B4" s="66" t="s">
        <v>80</v>
      </c>
      <c r="C4" s="40"/>
      <c r="D4" s="65"/>
    </row>
    <row r="5" spans="2:4" ht="23.25" customHeight="1" x14ac:dyDescent="0.3">
      <c r="B5" s="66" t="s">
        <v>81</v>
      </c>
      <c r="C5" s="41"/>
      <c r="D5" s="68"/>
    </row>
    <row r="6" spans="2:4" ht="23.25" customHeight="1" x14ac:dyDescent="0.3">
      <c r="B6" s="66" t="s">
        <v>82</v>
      </c>
      <c r="C6" s="41"/>
      <c r="D6" s="65"/>
    </row>
    <row r="7" spans="2:4" ht="23.25" customHeight="1" x14ac:dyDescent="0.3">
      <c r="B7" s="66" t="s">
        <v>84</v>
      </c>
      <c r="C7" s="41"/>
      <c r="D7" s="65"/>
    </row>
    <row r="8" spans="2:4" ht="23.25" customHeight="1" x14ac:dyDescent="0.3">
      <c r="B8" s="66" t="s">
        <v>258</v>
      </c>
      <c r="C8" s="41"/>
      <c r="D8" s="65"/>
    </row>
    <row r="9" spans="2:4" ht="23.25" customHeight="1" x14ac:dyDescent="0.3">
      <c r="B9" s="66" t="s">
        <v>259</v>
      </c>
      <c r="C9" s="41"/>
      <c r="D9" s="65"/>
    </row>
    <row r="10" spans="2:4" ht="23.25" customHeight="1" x14ac:dyDescent="0.3">
      <c r="B10" s="66" t="s">
        <v>260</v>
      </c>
      <c r="C10" s="41"/>
      <c r="D10" s="65"/>
    </row>
    <row r="11" spans="2:4" ht="23.25" customHeight="1" x14ac:dyDescent="0.3">
      <c r="B11" s="66" t="s">
        <v>261</v>
      </c>
      <c r="C11" s="41"/>
      <c r="D11" s="65"/>
    </row>
    <row r="12" spans="2:4" ht="23.25" customHeight="1" x14ac:dyDescent="0.3">
      <c r="B12" s="66" t="s">
        <v>262</v>
      </c>
      <c r="C12" s="41"/>
      <c r="D12" s="69"/>
    </row>
    <row r="13" spans="2:4" ht="23.25" customHeight="1" x14ac:dyDescent="0.3">
      <c r="B13" s="66" t="s">
        <v>263</v>
      </c>
      <c r="C13" s="41"/>
      <c r="D13" s="69"/>
    </row>
    <row r="14" spans="2:4" ht="23.25" customHeight="1" x14ac:dyDescent="0.3">
      <c r="B14" s="66" t="s">
        <v>264</v>
      </c>
      <c r="C14" s="41"/>
      <c r="D14" s="65"/>
    </row>
    <row r="15" spans="2:4" ht="23.25" customHeight="1" x14ac:dyDescent="0.3">
      <c r="B15" s="66" t="s">
        <v>265</v>
      </c>
      <c r="C15" s="41"/>
      <c r="D15" s="65"/>
    </row>
    <row r="16" spans="2:4" ht="23.25" customHeight="1" x14ac:dyDescent="0.3">
      <c r="B16" s="66" t="s">
        <v>266</v>
      </c>
      <c r="C16" s="41"/>
      <c r="D16" s="65"/>
    </row>
    <row r="17" spans="2:4" ht="23.25" customHeight="1" x14ac:dyDescent="0.3">
      <c r="B17" s="66" t="s">
        <v>267</v>
      </c>
      <c r="C17" s="41"/>
      <c r="D17" s="65"/>
    </row>
    <row r="18" spans="2:4" ht="23.25" customHeight="1" x14ac:dyDescent="0.3">
      <c r="B18" s="66" t="s">
        <v>268</v>
      </c>
      <c r="C18" s="41"/>
      <c r="D18" s="65"/>
    </row>
    <row r="19" spans="2:4" ht="23.25" customHeight="1" x14ac:dyDescent="0.3">
      <c r="B19" s="66" t="s">
        <v>269</v>
      </c>
      <c r="C19" s="41"/>
      <c r="D19" s="65"/>
    </row>
    <row r="20" spans="2:4" ht="23.25" customHeight="1" x14ac:dyDescent="0.3">
      <c r="B20" s="66" t="s">
        <v>282</v>
      </c>
      <c r="C20" s="41"/>
      <c r="D20" s="65"/>
    </row>
    <row r="21" spans="2:4" ht="23.25" customHeight="1" x14ac:dyDescent="0.3">
      <c r="B21" s="66" t="s">
        <v>270</v>
      </c>
      <c r="C21" s="41"/>
      <c r="D21" s="65"/>
    </row>
    <row r="22" spans="2:4" ht="23.25" customHeight="1" x14ac:dyDescent="0.3">
      <c r="B22" s="66" t="s">
        <v>83</v>
      </c>
      <c r="C22" s="41"/>
      <c r="D22" s="65"/>
    </row>
    <row r="23" spans="2:4" ht="23.25" customHeight="1" x14ac:dyDescent="0.3">
      <c r="B23" s="179" t="s">
        <v>305</v>
      </c>
      <c r="C23" s="70"/>
      <c r="D23" s="65"/>
    </row>
    <row r="24" spans="2:4" ht="23.25" customHeight="1" x14ac:dyDescent="0.3">
      <c r="B24" s="66" t="s">
        <v>307</v>
      </c>
      <c r="C24" s="67"/>
      <c r="D24" s="71"/>
    </row>
    <row r="25" spans="2:4" ht="23.25" customHeight="1" x14ac:dyDescent="0.3">
      <c r="B25" s="72" t="s">
        <v>306</v>
      </c>
      <c r="C25" s="73"/>
      <c r="D25" s="74"/>
    </row>
    <row r="26" spans="2:4" ht="24.95" customHeight="1" x14ac:dyDescent="0.25"/>
    <row r="27" spans="2:4" ht="24.95" customHeight="1" x14ac:dyDescent="0.25"/>
    <row r="28" spans="2:4" ht="24.95" customHeight="1" x14ac:dyDescent="0.25"/>
    <row r="29" spans="2:4" ht="24.95" customHeight="1" x14ac:dyDescent="0.25"/>
    <row r="30" spans="2:4" ht="24.95" customHeight="1" x14ac:dyDescent="0.25"/>
    <row r="31" spans="2:4" ht="24.95" customHeight="1" x14ac:dyDescent="0.25"/>
    <row r="32" spans="2:4" ht="24.95" customHeight="1" x14ac:dyDescent="0.25"/>
  </sheetData>
  <sheetProtection algorithmName="SHA-512" hashValue="V/nbMDQOU+vsXNaN0sl9VKyXdTLasIQywC20ZjLa7KudmAR4mGIm5TBaLn9iCUfvOYIdOzfOtwDPFqQNOgJvhw==" saltValue="Q5GX3yUlj/3xzyRXEM4efw==" spinCount="100000" sheet="1" formatCells="0" formatColumns="0" formatRows="0"/>
  <mergeCells count="1">
    <mergeCell ref="B2:D2"/>
  </mergeCells>
  <dataValidations count="3">
    <dataValidation type="list" allowBlank="1" showInputMessage="1" showErrorMessage="1" sqref="C22">
      <formula1>"1,2,3,4,5,6,7,8,9,10"</formula1>
    </dataValidation>
    <dataValidation type="list" allowBlank="1" showInputMessage="1" showErrorMessage="1" sqref="C21">
      <formula1>"כן, לא"</formula1>
    </dataValidation>
    <dataValidation type="list" allowBlank="1" showInputMessage="1" showErrorMessage="1" sqref="C18">
      <formula1>"כלל המוגבלויות, מוגבלויות מוטוריות קשות"</formula1>
    </dataValidation>
  </dataValidations>
  <pageMargins left="0.70866141732283472" right="0.70866141732283472" top="0.74803149606299213" bottom="0.74803149606299213" header="0.31496062992125984" footer="0.31496062992125984"/>
  <pageSetup paperSize="9" scale="77" orientation="portrait" r:id="rId1"/>
  <colBreaks count="1" manualBreakCount="1">
    <brk id="5" min="1"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rightToLeft="1" zoomScaleNormal="100" workbookViewId="0">
      <pane xSplit="4" ySplit="4" topLeftCell="E5" activePane="bottomRight" state="frozen"/>
      <selection pane="topRight" activeCell="E1" sqref="E1"/>
      <selection pane="bottomLeft" activeCell="A5" sqref="A5"/>
      <selection pane="bottomRight" activeCell="K7" sqref="K7"/>
    </sheetView>
  </sheetViews>
  <sheetFormatPr defaultColWidth="9" defaultRowHeight="15" x14ac:dyDescent="0.25"/>
  <cols>
    <col min="1" max="1" width="49" style="121" customWidth="1"/>
    <col min="2" max="2" width="6.625" style="121" customWidth="1"/>
    <col min="3" max="3" width="10.125" style="122" customWidth="1"/>
    <col min="4" max="4" width="9.625" style="121" customWidth="1"/>
    <col min="5" max="5" width="1.625" style="121" customWidth="1"/>
    <col min="6" max="6" width="11.625" style="121" customWidth="1"/>
    <col min="7" max="7" width="10.625" style="121" customWidth="1"/>
    <col min="8" max="8" width="8.625" style="123" customWidth="1"/>
    <col min="9" max="9" width="18.625" style="121" customWidth="1"/>
    <col min="10" max="10" width="2" style="121" customWidth="1"/>
    <col min="11" max="11" width="10.625" style="121" customWidth="1"/>
    <col min="12" max="12" width="9.375" style="121" customWidth="1"/>
    <col min="13" max="13" width="8.625" style="121" customWidth="1"/>
    <col min="14" max="14" width="7.625" style="121" customWidth="1"/>
    <col min="15" max="15" width="26.875" style="121" customWidth="1"/>
    <col min="16" max="16384" width="9" style="75"/>
  </cols>
  <sheetData>
    <row r="1" spans="1:15" x14ac:dyDescent="0.25">
      <c r="A1" s="76" t="s">
        <v>308</v>
      </c>
      <c r="B1" s="77"/>
      <c r="C1" s="78" t="str">
        <f>'שאלון-חובה'!$B$19</f>
        <v>מספר התלמידים בגן:</v>
      </c>
      <c r="D1" s="79">
        <f>'שאלון-חובה'!$C$19</f>
        <v>0</v>
      </c>
      <c r="E1" s="80"/>
      <c r="F1" s="75"/>
      <c r="G1" s="75"/>
      <c r="H1" s="75"/>
      <c r="I1" s="75"/>
      <c r="J1" s="75"/>
      <c r="K1" s="75"/>
      <c r="L1" s="75"/>
      <c r="M1" s="75"/>
      <c r="N1" s="75"/>
      <c r="O1" s="75"/>
    </row>
    <row r="2" spans="1:15" ht="15.75" x14ac:dyDescent="0.25">
      <c r="A2" s="81" t="s">
        <v>93</v>
      </c>
      <c r="B2" s="82"/>
      <c r="C2" s="83" t="str">
        <f>'שאלון-חובה'!$B$20</f>
        <v>מספר חדרי הטיפולים בגן:</v>
      </c>
      <c r="D2" s="79">
        <f>'שאלון-חובה'!$C$20</f>
        <v>0</v>
      </c>
      <c r="E2" s="80"/>
      <c r="F2" s="77"/>
      <c r="G2" s="77"/>
      <c r="H2" s="84"/>
      <c r="I2" s="77"/>
      <c r="J2" s="75"/>
      <c r="K2" s="77"/>
      <c r="L2" s="77"/>
      <c r="M2" s="77"/>
      <c r="N2" s="77"/>
      <c r="O2" s="77"/>
    </row>
    <row r="3" spans="1:15" x14ac:dyDescent="0.25">
      <c r="A3" s="85" t="s">
        <v>87</v>
      </c>
      <c r="B3" s="86"/>
      <c r="C3" s="86"/>
      <c r="D3" s="87"/>
      <c r="E3" s="80"/>
      <c r="F3" s="88" t="s">
        <v>289</v>
      </c>
      <c r="G3" s="89"/>
      <c r="H3" s="89"/>
      <c r="I3" s="90"/>
      <c r="J3" s="75"/>
      <c r="K3" s="88" t="s">
        <v>273</v>
      </c>
      <c r="L3" s="89"/>
      <c r="M3" s="89"/>
      <c r="N3" s="89"/>
      <c r="O3" s="90"/>
    </row>
    <row r="4" spans="1:15" ht="45" x14ac:dyDescent="0.25">
      <c r="A4" s="91" t="s">
        <v>42</v>
      </c>
      <c r="B4" s="91" t="s">
        <v>272</v>
      </c>
      <c r="C4" s="91" t="s">
        <v>72</v>
      </c>
      <c r="D4" s="91" t="s">
        <v>73</v>
      </c>
      <c r="E4" s="80"/>
      <c r="F4" s="92" t="s">
        <v>108</v>
      </c>
      <c r="G4" s="92" t="s">
        <v>89</v>
      </c>
      <c r="H4" s="93" t="s">
        <v>90</v>
      </c>
      <c r="I4" s="91" t="s">
        <v>290</v>
      </c>
      <c r="J4" s="75"/>
      <c r="K4" s="93" t="s">
        <v>291</v>
      </c>
      <c r="L4" s="93" t="s">
        <v>107</v>
      </c>
      <c r="M4" s="93" t="s">
        <v>95</v>
      </c>
      <c r="N4" s="93" t="s">
        <v>90</v>
      </c>
      <c r="O4" s="93" t="s">
        <v>274</v>
      </c>
    </row>
    <row r="5" spans="1:15" x14ac:dyDescent="0.25">
      <c r="A5" s="85" t="s">
        <v>227</v>
      </c>
      <c r="B5" s="86"/>
      <c r="C5" s="86"/>
      <c r="D5" s="87"/>
      <c r="E5" s="80"/>
      <c r="F5" s="94" t="str">
        <f>A5</f>
        <v>ריהוט</v>
      </c>
      <c r="G5" s="95"/>
      <c r="H5" s="96"/>
      <c r="I5" s="87"/>
      <c r="J5" s="75"/>
      <c r="K5" s="94" t="str">
        <f>A5</f>
        <v>ריהוט</v>
      </c>
      <c r="L5" s="97"/>
      <c r="M5" s="95"/>
      <c r="N5" s="98"/>
      <c r="O5" s="87"/>
    </row>
    <row r="6" spans="1:15" x14ac:dyDescent="0.25">
      <c r="A6" s="99" t="s">
        <v>156</v>
      </c>
      <c r="B6" s="100">
        <v>1</v>
      </c>
      <c r="C6" s="101">
        <v>700</v>
      </c>
      <c r="D6" s="101">
        <f>C6*B6</f>
        <v>700</v>
      </c>
      <c r="E6" s="80"/>
      <c r="F6" s="35"/>
      <c r="G6" s="36">
        <f>C6*F6</f>
        <v>0</v>
      </c>
      <c r="H6" s="37" t="str">
        <f>IF(G6=0,"",IF(OR(G6-D6&gt;0,G6-D6&lt;0),(G6-D6)/D6,""))</f>
        <v/>
      </c>
      <c r="I6" s="35" t="str">
        <f>IF(F6&gt;B6,"נא להסביר חריגה כאן","")</f>
        <v/>
      </c>
      <c r="J6" s="75"/>
      <c r="K6" s="38"/>
      <c r="L6" s="39" t="str">
        <f t="shared" ref="L6:L8" si="0">IF(ISBLANK(K6),"",IF(K6="מאשר",F6,"נא למלא כמות מאושרת"))</f>
        <v/>
      </c>
      <c r="M6" s="42" t="str">
        <f>IFERROR(IF(K6="","",L6*C6),"")</f>
        <v/>
      </c>
      <c r="N6" s="37" t="str">
        <f>IF(M6="","",IF(OR(M6-D6&gt;0,M6-D6&lt;0),(M6-D6)/D6,""))</f>
        <v/>
      </c>
      <c r="O6" s="38"/>
    </row>
    <row r="7" spans="1:15" x14ac:dyDescent="0.25">
      <c r="A7" s="99" t="s">
        <v>144</v>
      </c>
      <c r="B7" s="102">
        <v>1</v>
      </c>
      <c r="C7" s="103">
        <v>800</v>
      </c>
      <c r="D7" s="101">
        <f t="shared" ref="D7:D65" si="1">C7*B7</f>
        <v>800</v>
      </c>
      <c r="E7" s="80"/>
      <c r="F7" s="35"/>
      <c r="G7" s="36">
        <f t="shared" ref="G7:G19" si="2">C7*F7</f>
        <v>0</v>
      </c>
      <c r="H7" s="37" t="str">
        <f t="shared" ref="H7:H19" si="3">IF(G7=0,"",IF(OR(G7-D7&gt;0,G7-D7&lt;0),(G7-D7)/D7,""))</f>
        <v/>
      </c>
      <c r="I7" s="35" t="str">
        <f t="shared" ref="I7:I19" si="4">IF(F7&gt;B7,"נא להסביר חריגה כאן","")</f>
        <v/>
      </c>
      <c r="J7" s="75"/>
      <c r="K7" s="38"/>
      <c r="L7" s="39" t="str">
        <f t="shared" si="0"/>
        <v/>
      </c>
      <c r="M7" s="42" t="str">
        <f t="shared" ref="M7:M19" si="5">IFERROR(IF(K7="","",L7*C7),"")</f>
        <v/>
      </c>
      <c r="N7" s="37" t="str">
        <f t="shared" ref="N7:N19" si="6">IF(M7="","",IF(OR(M7-D7&gt;0,M7-D7&lt;0),(M7-D7)/D7,""))</f>
        <v/>
      </c>
      <c r="O7" s="38"/>
    </row>
    <row r="8" spans="1:15" x14ac:dyDescent="0.25">
      <c r="A8" s="99" t="s">
        <v>145</v>
      </c>
      <c r="B8" s="102">
        <v>1</v>
      </c>
      <c r="C8" s="103">
        <v>600</v>
      </c>
      <c r="D8" s="101">
        <f t="shared" si="1"/>
        <v>600</v>
      </c>
      <c r="E8" s="80"/>
      <c r="F8" s="35"/>
      <c r="G8" s="36">
        <f t="shared" si="2"/>
        <v>0</v>
      </c>
      <c r="H8" s="37" t="str">
        <f t="shared" si="3"/>
        <v/>
      </c>
      <c r="I8" s="35" t="str">
        <f t="shared" si="4"/>
        <v/>
      </c>
      <c r="J8" s="75"/>
      <c r="K8" s="38"/>
      <c r="L8" s="39" t="str">
        <f t="shared" si="0"/>
        <v/>
      </c>
      <c r="M8" s="42" t="str">
        <f t="shared" si="5"/>
        <v/>
      </c>
      <c r="N8" s="37" t="str">
        <f t="shared" si="6"/>
        <v/>
      </c>
      <c r="O8" s="38"/>
    </row>
    <row r="9" spans="1:15" x14ac:dyDescent="0.25">
      <c r="A9" s="104" t="s">
        <v>220</v>
      </c>
      <c r="B9" s="105">
        <v>1</v>
      </c>
      <c r="C9" s="103">
        <v>850</v>
      </c>
      <c r="D9" s="101">
        <f t="shared" si="1"/>
        <v>850</v>
      </c>
      <c r="E9" s="80"/>
      <c r="F9" s="35"/>
      <c r="G9" s="36">
        <f t="shared" si="2"/>
        <v>0</v>
      </c>
      <c r="H9" s="37" t="str">
        <f t="shared" si="3"/>
        <v/>
      </c>
      <c r="I9" s="35" t="str">
        <f t="shared" si="4"/>
        <v/>
      </c>
      <c r="J9" s="75"/>
      <c r="K9" s="38"/>
      <c r="L9" s="39" t="str">
        <f t="shared" ref="L9:L65" si="7">IF(ISBLANK(K9),"",IF(K9="מאשר",F9,"נא למלא כמות מאושרת"))</f>
        <v/>
      </c>
      <c r="M9" s="42" t="str">
        <f t="shared" si="5"/>
        <v/>
      </c>
      <c r="N9" s="37" t="str">
        <f t="shared" si="6"/>
        <v/>
      </c>
      <c r="O9" s="38"/>
    </row>
    <row r="10" spans="1:15" x14ac:dyDescent="0.25">
      <c r="A10" s="104" t="s">
        <v>221</v>
      </c>
      <c r="B10" s="105">
        <v>1</v>
      </c>
      <c r="C10" s="103">
        <v>2600</v>
      </c>
      <c r="D10" s="101">
        <f t="shared" si="1"/>
        <v>2600</v>
      </c>
      <c r="E10" s="80"/>
      <c r="F10" s="35"/>
      <c r="G10" s="36">
        <f t="shared" si="2"/>
        <v>0</v>
      </c>
      <c r="H10" s="37" t="str">
        <f t="shared" si="3"/>
        <v/>
      </c>
      <c r="I10" s="35" t="str">
        <f t="shared" si="4"/>
        <v/>
      </c>
      <c r="J10" s="75"/>
      <c r="K10" s="38"/>
      <c r="L10" s="39" t="str">
        <f t="shared" si="7"/>
        <v/>
      </c>
      <c r="M10" s="42" t="str">
        <f t="shared" si="5"/>
        <v/>
      </c>
      <c r="N10" s="37" t="str">
        <f t="shared" si="6"/>
        <v/>
      </c>
      <c r="O10" s="38"/>
    </row>
    <row r="11" spans="1:15" x14ac:dyDescent="0.25">
      <c r="A11" s="99" t="s">
        <v>222</v>
      </c>
      <c r="B11" s="102">
        <v>1</v>
      </c>
      <c r="C11" s="103">
        <v>6000</v>
      </c>
      <c r="D11" s="101">
        <f t="shared" si="1"/>
        <v>6000</v>
      </c>
      <c r="E11" s="80"/>
      <c r="F11" s="35"/>
      <c r="G11" s="36">
        <f t="shared" si="2"/>
        <v>0</v>
      </c>
      <c r="H11" s="37" t="str">
        <f t="shared" si="3"/>
        <v/>
      </c>
      <c r="I11" s="35" t="str">
        <f t="shared" si="4"/>
        <v/>
      </c>
      <c r="J11" s="75"/>
      <c r="K11" s="38"/>
      <c r="L11" s="39" t="str">
        <f t="shared" si="7"/>
        <v/>
      </c>
      <c r="M11" s="42" t="str">
        <f t="shared" si="5"/>
        <v/>
      </c>
      <c r="N11" s="37" t="str">
        <f t="shared" si="6"/>
        <v/>
      </c>
      <c r="O11" s="38"/>
    </row>
    <row r="12" spans="1:15" x14ac:dyDescent="0.25">
      <c r="A12" s="106" t="s">
        <v>148</v>
      </c>
      <c r="B12" s="102">
        <v>1</v>
      </c>
      <c r="C12" s="103">
        <v>450</v>
      </c>
      <c r="D12" s="101">
        <f t="shared" si="1"/>
        <v>450</v>
      </c>
      <c r="E12" s="80"/>
      <c r="F12" s="35"/>
      <c r="G12" s="36">
        <f t="shared" si="2"/>
        <v>0</v>
      </c>
      <c r="H12" s="37" t="str">
        <f t="shared" si="3"/>
        <v/>
      </c>
      <c r="I12" s="35" t="str">
        <f t="shared" si="4"/>
        <v/>
      </c>
      <c r="J12" s="75"/>
      <c r="K12" s="38"/>
      <c r="L12" s="39" t="str">
        <f t="shared" si="7"/>
        <v/>
      </c>
      <c r="M12" s="42" t="str">
        <f t="shared" si="5"/>
        <v/>
      </c>
      <c r="N12" s="37" t="str">
        <f t="shared" si="6"/>
        <v/>
      </c>
      <c r="O12" s="38"/>
    </row>
    <row r="13" spans="1:15" x14ac:dyDescent="0.25">
      <c r="A13" s="106" t="s">
        <v>114</v>
      </c>
      <c r="B13" s="102">
        <v>1</v>
      </c>
      <c r="C13" s="103">
        <v>650</v>
      </c>
      <c r="D13" s="101">
        <f t="shared" si="1"/>
        <v>650</v>
      </c>
      <c r="E13" s="80"/>
      <c r="F13" s="35"/>
      <c r="G13" s="36">
        <f t="shared" si="2"/>
        <v>0</v>
      </c>
      <c r="H13" s="37" t="str">
        <f t="shared" si="3"/>
        <v/>
      </c>
      <c r="I13" s="35" t="str">
        <f t="shared" si="4"/>
        <v/>
      </c>
      <c r="J13" s="75"/>
      <c r="K13" s="38"/>
      <c r="L13" s="39" t="str">
        <f t="shared" si="7"/>
        <v/>
      </c>
      <c r="M13" s="42" t="str">
        <f t="shared" si="5"/>
        <v/>
      </c>
      <c r="N13" s="37" t="str">
        <f t="shared" si="6"/>
        <v/>
      </c>
      <c r="O13" s="38"/>
    </row>
    <row r="14" spans="1:15" x14ac:dyDescent="0.25">
      <c r="A14" s="104" t="s">
        <v>146</v>
      </c>
      <c r="B14" s="105">
        <v>3</v>
      </c>
      <c r="C14" s="103">
        <v>150</v>
      </c>
      <c r="D14" s="101">
        <f t="shared" si="1"/>
        <v>450</v>
      </c>
      <c r="E14" s="80"/>
      <c r="F14" s="35"/>
      <c r="G14" s="36">
        <f t="shared" si="2"/>
        <v>0</v>
      </c>
      <c r="H14" s="37" t="str">
        <f t="shared" si="3"/>
        <v/>
      </c>
      <c r="I14" s="35" t="str">
        <f t="shared" si="4"/>
        <v/>
      </c>
      <c r="J14" s="75"/>
      <c r="K14" s="38"/>
      <c r="L14" s="39" t="str">
        <f t="shared" si="7"/>
        <v/>
      </c>
      <c r="M14" s="42" t="str">
        <f t="shared" si="5"/>
        <v/>
      </c>
      <c r="N14" s="37" t="str">
        <f t="shared" si="6"/>
        <v/>
      </c>
      <c r="O14" s="38"/>
    </row>
    <row r="15" spans="1:15" x14ac:dyDescent="0.25">
      <c r="A15" s="104" t="s">
        <v>179</v>
      </c>
      <c r="B15" s="102">
        <v>1</v>
      </c>
      <c r="C15" s="103">
        <v>1000</v>
      </c>
      <c r="D15" s="101">
        <f t="shared" si="1"/>
        <v>1000</v>
      </c>
      <c r="E15" s="80"/>
      <c r="F15" s="35"/>
      <c r="G15" s="36">
        <f t="shared" si="2"/>
        <v>0</v>
      </c>
      <c r="H15" s="37" t="str">
        <f t="shared" si="3"/>
        <v/>
      </c>
      <c r="I15" s="35" t="str">
        <f t="shared" si="4"/>
        <v/>
      </c>
      <c r="J15" s="75"/>
      <c r="K15" s="38"/>
      <c r="L15" s="39" t="str">
        <f t="shared" si="7"/>
        <v/>
      </c>
      <c r="M15" s="42" t="str">
        <f t="shared" si="5"/>
        <v/>
      </c>
      <c r="N15" s="37" t="str">
        <f t="shared" si="6"/>
        <v/>
      </c>
      <c r="O15" s="38"/>
    </row>
    <row r="16" spans="1:15" x14ac:dyDescent="0.25">
      <c r="A16" s="104" t="s">
        <v>275</v>
      </c>
      <c r="B16" s="102">
        <v>1</v>
      </c>
      <c r="C16" s="103">
        <v>1000</v>
      </c>
      <c r="D16" s="101">
        <f t="shared" si="1"/>
        <v>1000</v>
      </c>
      <c r="E16" s="80"/>
      <c r="F16" s="35"/>
      <c r="G16" s="36">
        <f t="shared" si="2"/>
        <v>0</v>
      </c>
      <c r="H16" s="37" t="str">
        <f t="shared" si="3"/>
        <v/>
      </c>
      <c r="I16" s="35" t="str">
        <f t="shared" si="4"/>
        <v/>
      </c>
      <c r="J16" s="75"/>
      <c r="K16" s="38"/>
      <c r="L16" s="39" t="str">
        <f t="shared" si="7"/>
        <v/>
      </c>
      <c r="M16" s="42" t="str">
        <f t="shared" si="5"/>
        <v/>
      </c>
      <c r="N16" s="37" t="str">
        <f t="shared" si="6"/>
        <v/>
      </c>
      <c r="O16" s="38"/>
    </row>
    <row r="17" spans="1:15" x14ac:dyDescent="0.25">
      <c r="A17" s="107" t="s">
        <v>113</v>
      </c>
      <c r="B17" s="105">
        <v>1</v>
      </c>
      <c r="C17" s="103">
        <v>2000</v>
      </c>
      <c r="D17" s="101">
        <f t="shared" si="1"/>
        <v>2000</v>
      </c>
      <c r="E17" s="80"/>
      <c r="F17" s="35"/>
      <c r="G17" s="36">
        <f t="shared" si="2"/>
        <v>0</v>
      </c>
      <c r="H17" s="37" t="str">
        <f t="shared" si="3"/>
        <v/>
      </c>
      <c r="I17" s="35" t="str">
        <f t="shared" si="4"/>
        <v/>
      </c>
      <c r="J17" s="75"/>
      <c r="K17" s="38"/>
      <c r="L17" s="39" t="str">
        <f t="shared" si="7"/>
        <v/>
      </c>
      <c r="M17" s="42" t="str">
        <f t="shared" si="5"/>
        <v/>
      </c>
      <c r="N17" s="37" t="str">
        <f t="shared" si="6"/>
        <v/>
      </c>
      <c r="O17" s="38"/>
    </row>
    <row r="18" spans="1:15" x14ac:dyDescent="0.25">
      <c r="A18" s="106" t="s">
        <v>147</v>
      </c>
      <c r="B18" s="102">
        <v>1</v>
      </c>
      <c r="C18" s="103">
        <v>3000</v>
      </c>
      <c r="D18" s="101">
        <f t="shared" si="1"/>
        <v>3000</v>
      </c>
      <c r="E18" s="80"/>
      <c r="F18" s="35"/>
      <c r="G18" s="36">
        <f t="shared" si="2"/>
        <v>0</v>
      </c>
      <c r="H18" s="37" t="str">
        <f t="shared" si="3"/>
        <v/>
      </c>
      <c r="I18" s="35" t="str">
        <f t="shared" si="4"/>
        <v/>
      </c>
      <c r="J18" s="75"/>
      <c r="K18" s="38"/>
      <c r="L18" s="39" t="str">
        <f t="shared" si="7"/>
        <v/>
      </c>
      <c r="M18" s="42" t="str">
        <f t="shared" si="5"/>
        <v/>
      </c>
      <c r="N18" s="37" t="str">
        <f t="shared" si="6"/>
        <v/>
      </c>
      <c r="O18" s="38"/>
    </row>
    <row r="19" spans="1:15" x14ac:dyDescent="0.25">
      <c r="A19" s="106" t="s">
        <v>276</v>
      </c>
      <c r="B19" s="100">
        <v>1</v>
      </c>
      <c r="C19" s="101">
        <v>500</v>
      </c>
      <c r="D19" s="101">
        <f t="shared" si="1"/>
        <v>500</v>
      </c>
      <c r="E19" s="80"/>
      <c r="F19" s="35"/>
      <c r="G19" s="36">
        <f t="shared" si="2"/>
        <v>0</v>
      </c>
      <c r="H19" s="37" t="str">
        <f t="shared" si="3"/>
        <v/>
      </c>
      <c r="I19" s="35" t="str">
        <f t="shared" si="4"/>
        <v/>
      </c>
      <c r="J19" s="75"/>
      <c r="K19" s="38"/>
      <c r="L19" s="39" t="str">
        <f t="shared" si="7"/>
        <v/>
      </c>
      <c r="M19" s="42" t="str">
        <f t="shared" si="5"/>
        <v/>
      </c>
      <c r="N19" s="37" t="str">
        <f t="shared" si="6"/>
        <v/>
      </c>
      <c r="O19" s="38"/>
    </row>
    <row r="20" spans="1:15" x14ac:dyDescent="0.25">
      <c r="A20" s="85" t="s">
        <v>237</v>
      </c>
      <c r="B20" s="86"/>
      <c r="C20" s="86"/>
      <c r="D20" s="87"/>
      <c r="E20" s="80"/>
      <c r="F20" s="94" t="str">
        <f>A20</f>
        <v>תנועה</v>
      </c>
      <c r="G20" s="95"/>
      <c r="H20" s="96"/>
      <c r="I20" s="87"/>
      <c r="J20" s="75"/>
      <c r="K20" s="94" t="str">
        <f>A20</f>
        <v>תנועה</v>
      </c>
      <c r="L20" s="97"/>
      <c r="M20" s="95"/>
      <c r="N20" s="98"/>
      <c r="O20" s="87"/>
    </row>
    <row r="21" spans="1:15" x14ac:dyDescent="0.25">
      <c r="A21" s="106" t="s">
        <v>112</v>
      </c>
      <c r="B21" s="100">
        <v>3</v>
      </c>
      <c r="C21" s="101">
        <v>300</v>
      </c>
      <c r="D21" s="101">
        <f t="shared" si="1"/>
        <v>900</v>
      </c>
      <c r="E21" s="34"/>
      <c r="F21" s="35"/>
      <c r="G21" s="36">
        <f t="shared" ref="G21:G35" si="8">C21*F21</f>
        <v>0</v>
      </c>
      <c r="H21" s="37" t="str">
        <f t="shared" ref="H21:H35" si="9">IF(G21=0,"",IF(OR(G21-D21&gt;0,G21-D21&lt;0),(G21-D21)/D21,""))</f>
        <v/>
      </c>
      <c r="I21" s="35" t="str">
        <f t="shared" ref="I21:I35" si="10">IF(F21&gt;B21,"נא להסביר חריגה כאן","")</f>
        <v/>
      </c>
      <c r="J21" s="75"/>
      <c r="K21" s="38"/>
      <c r="L21" s="39" t="str">
        <f t="shared" si="7"/>
        <v/>
      </c>
      <c r="M21" s="42" t="str">
        <f t="shared" ref="M21:M35" si="11">IFERROR(IF(K21="","",L21*C21),"")</f>
        <v/>
      </c>
      <c r="N21" s="37" t="str">
        <f t="shared" ref="N21:N35" si="12">IF(M21="","",IF(OR(M21-D21&gt;0,M21-D21&lt;0),(M21-D21)/D21,""))</f>
        <v/>
      </c>
      <c r="O21" s="38"/>
    </row>
    <row r="22" spans="1:15" x14ac:dyDescent="0.25">
      <c r="A22" s="106" t="s">
        <v>181</v>
      </c>
      <c r="B22" s="100">
        <v>2</v>
      </c>
      <c r="C22" s="101">
        <v>500</v>
      </c>
      <c r="D22" s="101">
        <f t="shared" si="1"/>
        <v>1000</v>
      </c>
      <c r="E22" s="34"/>
      <c r="F22" s="35"/>
      <c r="G22" s="36">
        <f t="shared" si="8"/>
        <v>0</v>
      </c>
      <c r="H22" s="37" t="str">
        <f t="shared" si="9"/>
        <v/>
      </c>
      <c r="I22" s="35" t="str">
        <f t="shared" si="10"/>
        <v/>
      </c>
      <c r="J22" s="75"/>
      <c r="K22" s="38"/>
      <c r="L22" s="39" t="str">
        <f t="shared" si="7"/>
        <v/>
      </c>
      <c r="M22" s="42" t="str">
        <f t="shared" si="11"/>
        <v/>
      </c>
      <c r="N22" s="37" t="str">
        <f t="shared" si="12"/>
        <v/>
      </c>
      <c r="O22" s="38"/>
    </row>
    <row r="23" spans="1:15" x14ac:dyDescent="0.25">
      <c r="A23" s="99" t="s">
        <v>184</v>
      </c>
      <c r="B23" s="100">
        <v>1</v>
      </c>
      <c r="C23" s="101">
        <v>2500</v>
      </c>
      <c r="D23" s="101">
        <f t="shared" si="1"/>
        <v>2500</v>
      </c>
      <c r="E23" s="34"/>
      <c r="F23" s="35"/>
      <c r="G23" s="36">
        <f t="shared" si="8"/>
        <v>0</v>
      </c>
      <c r="H23" s="37" t="str">
        <f t="shared" si="9"/>
        <v/>
      </c>
      <c r="I23" s="35" t="str">
        <f t="shared" si="10"/>
        <v/>
      </c>
      <c r="J23" s="75"/>
      <c r="K23" s="38"/>
      <c r="L23" s="39" t="str">
        <f t="shared" si="7"/>
        <v/>
      </c>
      <c r="M23" s="42" t="str">
        <f t="shared" si="11"/>
        <v/>
      </c>
      <c r="N23" s="37" t="str">
        <f t="shared" si="12"/>
        <v/>
      </c>
      <c r="O23" s="38"/>
    </row>
    <row r="24" spans="1:15" x14ac:dyDescent="0.25">
      <c r="A24" s="106" t="s">
        <v>136</v>
      </c>
      <c r="B24" s="100">
        <v>1</v>
      </c>
      <c r="C24" s="101">
        <v>1000</v>
      </c>
      <c r="D24" s="101">
        <f t="shared" si="1"/>
        <v>1000</v>
      </c>
      <c r="E24" s="34"/>
      <c r="F24" s="35"/>
      <c r="G24" s="36">
        <f t="shared" si="8"/>
        <v>0</v>
      </c>
      <c r="H24" s="37" t="str">
        <f t="shared" si="9"/>
        <v/>
      </c>
      <c r="I24" s="35" t="str">
        <f t="shared" si="10"/>
        <v/>
      </c>
      <c r="J24" s="75"/>
      <c r="K24" s="38"/>
      <c r="L24" s="39" t="str">
        <f t="shared" si="7"/>
        <v/>
      </c>
      <c r="M24" s="42" t="str">
        <f t="shared" si="11"/>
        <v/>
      </c>
      <c r="N24" s="37" t="str">
        <f t="shared" si="12"/>
        <v/>
      </c>
      <c r="O24" s="38"/>
    </row>
    <row r="25" spans="1:15" x14ac:dyDescent="0.25">
      <c r="A25" s="106" t="s">
        <v>135</v>
      </c>
      <c r="B25" s="100">
        <v>1</v>
      </c>
      <c r="C25" s="103">
        <v>3000</v>
      </c>
      <c r="D25" s="101">
        <f t="shared" si="1"/>
        <v>3000</v>
      </c>
      <c r="E25" s="34"/>
      <c r="F25" s="35"/>
      <c r="G25" s="36">
        <f t="shared" si="8"/>
        <v>0</v>
      </c>
      <c r="H25" s="37" t="str">
        <f t="shared" si="9"/>
        <v/>
      </c>
      <c r="I25" s="35" t="str">
        <f t="shared" si="10"/>
        <v/>
      </c>
      <c r="J25" s="75"/>
      <c r="K25" s="38"/>
      <c r="L25" s="39" t="str">
        <f t="shared" si="7"/>
        <v/>
      </c>
      <c r="M25" s="42" t="str">
        <f t="shared" si="11"/>
        <v/>
      </c>
      <c r="N25" s="37" t="str">
        <f t="shared" si="12"/>
        <v/>
      </c>
      <c r="O25" s="38"/>
    </row>
    <row r="26" spans="1:15" x14ac:dyDescent="0.25">
      <c r="A26" s="106" t="s">
        <v>278</v>
      </c>
      <c r="B26" s="100">
        <v>1</v>
      </c>
      <c r="C26" s="103">
        <v>4500</v>
      </c>
      <c r="D26" s="101">
        <f t="shared" si="1"/>
        <v>4500</v>
      </c>
      <c r="E26" s="34"/>
      <c r="F26" s="35"/>
      <c r="G26" s="36">
        <f t="shared" si="8"/>
        <v>0</v>
      </c>
      <c r="H26" s="37" t="str">
        <f t="shared" si="9"/>
        <v/>
      </c>
      <c r="I26" s="35" t="str">
        <f t="shared" si="10"/>
        <v/>
      </c>
      <c r="J26" s="75"/>
      <c r="K26" s="38"/>
      <c r="L26" s="39" t="str">
        <f t="shared" si="7"/>
        <v/>
      </c>
      <c r="M26" s="42" t="str">
        <f t="shared" si="11"/>
        <v/>
      </c>
      <c r="N26" s="37" t="str">
        <f t="shared" si="12"/>
        <v/>
      </c>
      <c r="O26" s="38"/>
    </row>
    <row r="27" spans="1:15" x14ac:dyDescent="0.25">
      <c r="A27" s="106" t="s">
        <v>171</v>
      </c>
      <c r="B27" s="100">
        <v>1</v>
      </c>
      <c r="C27" s="101">
        <v>1800</v>
      </c>
      <c r="D27" s="101">
        <f t="shared" si="1"/>
        <v>1800</v>
      </c>
      <c r="E27" s="34"/>
      <c r="F27" s="35"/>
      <c r="G27" s="36">
        <f t="shared" si="8"/>
        <v>0</v>
      </c>
      <c r="H27" s="37" t="str">
        <f t="shared" si="9"/>
        <v/>
      </c>
      <c r="I27" s="35" t="str">
        <f t="shared" si="10"/>
        <v/>
      </c>
      <c r="J27" s="75"/>
      <c r="K27" s="38"/>
      <c r="L27" s="39" t="str">
        <f t="shared" si="7"/>
        <v/>
      </c>
      <c r="M27" s="42" t="str">
        <f t="shared" si="11"/>
        <v/>
      </c>
      <c r="N27" s="37" t="str">
        <f t="shared" si="12"/>
        <v/>
      </c>
      <c r="O27" s="38"/>
    </row>
    <row r="28" spans="1:15" x14ac:dyDescent="0.25">
      <c r="A28" s="106" t="s">
        <v>138</v>
      </c>
      <c r="B28" s="100">
        <v>1</v>
      </c>
      <c r="C28" s="101">
        <v>1100</v>
      </c>
      <c r="D28" s="101">
        <f t="shared" si="1"/>
        <v>1100</v>
      </c>
      <c r="E28" s="34"/>
      <c r="F28" s="35"/>
      <c r="G28" s="36">
        <f t="shared" si="8"/>
        <v>0</v>
      </c>
      <c r="H28" s="37" t="str">
        <f t="shared" si="9"/>
        <v/>
      </c>
      <c r="I28" s="35" t="str">
        <f t="shared" si="10"/>
        <v/>
      </c>
      <c r="J28" s="75"/>
      <c r="K28" s="38"/>
      <c r="L28" s="39" t="str">
        <f t="shared" si="7"/>
        <v/>
      </c>
      <c r="M28" s="42" t="str">
        <f t="shared" si="11"/>
        <v/>
      </c>
      <c r="N28" s="37" t="str">
        <f t="shared" si="12"/>
        <v/>
      </c>
      <c r="O28" s="38"/>
    </row>
    <row r="29" spans="1:15" x14ac:dyDescent="0.25">
      <c r="A29" s="106" t="s">
        <v>140</v>
      </c>
      <c r="B29" s="100">
        <v>1</v>
      </c>
      <c r="C29" s="101">
        <v>300</v>
      </c>
      <c r="D29" s="101">
        <f t="shared" si="1"/>
        <v>300</v>
      </c>
      <c r="E29" s="34"/>
      <c r="F29" s="35"/>
      <c r="G29" s="36">
        <f t="shared" si="8"/>
        <v>0</v>
      </c>
      <c r="H29" s="37" t="str">
        <f t="shared" si="9"/>
        <v/>
      </c>
      <c r="I29" s="35" t="str">
        <f t="shared" si="10"/>
        <v/>
      </c>
      <c r="J29" s="75"/>
      <c r="K29" s="38"/>
      <c r="L29" s="39" t="str">
        <f t="shared" si="7"/>
        <v/>
      </c>
      <c r="M29" s="42" t="str">
        <f t="shared" si="11"/>
        <v/>
      </c>
      <c r="N29" s="37" t="str">
        <f t="shared" si="12"/>
        <v/>
      </c>
      <c r="O29" s="38"/>
    </row>
    <row r="30" spans="1:15" x14ac:dyDescent="0.25">
      <c r="A30" s="99" t="s">
        <v>115</v>
      </c>
      <c r="B30" s="100">
        <v>1</v>
      </c>
      <c r="C30" s="101">
        <v>2800</v>
      </c>
      <c r="D30" s="101">
        <f t="shared" si="1"/>
        <v>2800</v>
      </c>
      <c r="E30" s="34"/>
      <c r="F30" s="35"/>
      <c r="G30" s="36">
        <f t="shared" si="8"/>
        <v>0</v>
      </c>
      <c r="H30" s="37" t="str">
        <f t="shared" si="9"/>
        <v/>
      </c>
      <c r="I30" s="35" t="str">
        <f t="shared" si="10"/>
        <v/>
      </c>
      <c r="J30" s="75"/>
      <c r="K30" s="38"/>
      <c r="L30" s="39" t="str">
        <f t="shared" si="7"/>
        <v/>
      </c>
      <c r="M30" s="42" t="str">
        <f t="shared" si="11"/>
        <v/>
      </c>
      <c r="N30" s="37" t="str">
        <f t="shared" si="12"/>
        <v/>
      </c>
      <c r="O30" s="38"/>
    </row>
    <row r="31" spans="1:15" x14ac:dyDescent="0.25">
      <c r="A31" s="99" t="s">
        <v>279</v>
      </c>
      <c r="B31" s="100">
        <v>1</v>
      </c>
      <c r="C31" s="101">
        <v>1000</v>
      </c>
      <c r="D31" s="101">
        <f t="shared" si="1"/>
        <v>1000</v>
      </c>
      <c r="E31" s="34"/>
      <c r="F31" s="35"/>
      <c r="G31" s="36">
        <f t="shared" si="8"/>
        <v>0</v>
      </c>
      <c r="H31" s="37" t="str">
        <f t="shared" si="9"/>
        <v/>
      </c>
      <c r="I31" s="35" t="str">
        <f t="shared" si="10"/>
        <v/>
      </c>
      <c r="J31" s="75"/>
      <c r="K31" s="38"/>
      <c r="L31" s="39" t="str">
        <f t="shared" si="7"/>
        <v/>
      </c>
      <c r="M31" s="42" t="str">
        <f t="shared" si="11"/>
        <v/>
      </c>
      <c r="N31" s="37" t="str">
        <f t="shared" si="12"/>
        <v/>
      </c>
      <c r="O31" s="38"/>
    </row>
    <row r="32" spans="1:15" x14ac:dyDescent="0.25">
      <c r="A32" s="106" t="s">
        <v>133</v>
      </c>
      <c r="B32" s="100">
        <v>1</v>
      </c>
      <c r="C32" s="101">
        <v>1500</v>
      </c>
      <c r="D32" s="101">
        <f t="shared" si="1"/>
        <v>1500</v>
      </c>
      <c r="E32" s="34"/>
      <c r="F32" s="35"/>
      <c r="G32" s="36">
        <f t="shared" si="8"/>
        <v>0</v>
      </c>
      <c r="H32" s="37" t="str">
        <f t="shared" si="9"/>
        <v/>
      </c>
      <c r="I32" s="35" t="str">
        <f t="shared" si="10"/>
        <v/>
      </c>
      <c r="J32" s="75"/>
      <c r="K32" s="38"/>
      <c r="L32" s="39" t="str">
        <f t="shared" si="7"/>
        <v/>
      </c>
      <c r="M32" s="42" t="str">
        <f t="shared" si="11"/>
        <v/>
      </c>
      <c r="N32" s="37" t="str">
        <f t="shared" si="12"/>
        <v/>
      </c>
      <c r="O32" s="38"/>
    </row>
    <row r="33" spans="1:15" x14ac:dyDescent="0.25">
      <c r="A33" s="106" t="s">
        <v>134</v>
      </c>
      <c r="B33" s="100">
        <v>1</v>
      </c>
      <c r="C33" s="101">
        <v>550</v>
      </c>
      <c r="D33" s="101">
        <f t="shared" si="1"/>
        <v>550</v>
      </c>
      <c r="E33" s="34"/>
      <c r="F33" s="35"/>
      <c r="G33" s="36">
        <f t="shared" si="8"/>
        <v>0</v>
      </c>
      <c r="H33" s="37" t="str">
        <f t="shared" si="9"/>
        <v/>
      </c>
      <c r="I33" s="35" t="str">
        <f t="shared" si="10"/>
        <v/>
      </c>
      <c r="J33" s="75"/>
      <c r="K33" s="38"/>
      <c r="L33" s="39" t="str">
        <f t="shared" si="7"/>
        <v/>
      </c>
      <c r="M33" s="42" t="str">
        <f t="shared" si="11"/>
        <v/>
      </c>
      <c r="N33" s="37" t="str">
        <f t="shared" si="12"/>
        <v/>
      </c>
      <c r="O33" s="38"/>
    </row>
    <row r="34" spans="1:15" ht="45" x14ac:dyDescent="0.25">
      <c r="A34" s="99" t="s">
        <v>240</v>
      </c>
      <c r="B34" s="100">
        <v>1</v>
      </c>
      <c r="C34" s="101">
        <v>3500</v>
      </c>
      <c r="D34" s="101">
        <f t="shared" si="1"/>
        <v>3500</v>
      </c>
      <c r="E34" s="34"/>
      <c r="F34" s="35"/>
      <c r="G34" s="36">
        <f t="shared" si="8"/>
        <v>0</v>
      </c>
      <c r="H34" s="37" t="str">
        <f t="shared" si="9"/>
        <v/>
      </c>
      <c r="I34" s="35" t="str">
        <f t="shared" si="10"/>
        <v/>
      </c>
      <c r="J34" s="75"/>
      <c r="K34" s="38"/>
      <c r="L34" s="39" t="str">
        <f t="shared" si="7"/>
        <v/>
      </c>
      <c r="M34" s="42" t="str">
        <f t="shared" si="11"/>
        <v/>
      </c>
      <c r="N34" s="37" t="str">
        <f t="shared" si="12"/>
        <v/>
      </c>
      <c r="O34" s="38"/>
    </row>
    <row r="35" spans="1:15" ht="30" x14ac:dyDescent="0.25">
      <c r="A35" s="99" t="s">
        <v>209</v>
      </c>
      <c r="B35" s="100">
        <v>1</v>
      </c>
      <c r="C35" s="101">
        <v>3000</v>
      </c>
      <c r="D35" s="101">
        <f t="shared" si="1"/>
        <v>3000</v>
      </c>
      <c r="E35" s="34"/>
      <c r="F35" s="35"/>
      <c r="G35" s="36">
        <f t="shared" si="8"/>
        <v>0</v>
      </c>
      <c r="H35" s="37" t="str">
        <f t="shared" si="9"/>
        <v/>
      </c>
      <c r="I35" s="35" t="str">
        <f t="shared" si="10"/>
        <v/>
      </c>
      <c r="J35" s="75"/>
      <c r="K35" s="38"/>
      <c r="L35" s="39" t="str">
        <f t="shared" si="7"/>
        <v/>
      </c>
      <c r="M35" s="42" t="str">
        <f t="shared" si="11"/>
        <v/>
      </c>
      <c r="N35" s="37" t="str">
        <f t="shared" si="12"/>
        <v/>
      </c>
      <c r="O35" s="38"/>
    </row>
    <row r="36" spans="1:15" x14ac:dyDescent="0.25">
      <c r="A36" s="85" t="s">
        <v>238</v>
      </c>
      <c r="B36" s="86"/>
      <c r="C36" s="86"/>
      <c r="D36" s="87"/>
      <c r="E36" s="80"/>
      <c r="F36" s="94" t="str">
        <f>A36</f>
        <v>משחק, אמצעי טיפול והערכות</v>
      </c>
      <c r="G36" s="95"/>
      <c r="H36" s="96"/>
      <c r="I36" s="87"/>
      <c r="J36" s="75"/>
      <c r="K36" s="94" t="str">
        <f>A36</f>
        <v>משחק, אמצעי טיפול והערכות</v>
      </c>
      <c r="L36" s="97"/>
      <c r="M36" s="95"/>
      <c r="N36" s="98"/>
      <c r="O36" s="87"/>
    </row>
    <row r="37" spans="1:15" x14ac:dyDescent="0.25">
      <c r="A37" s="99" t="s">
        <v>174</v>
      </c>
      <c r="B37" s="100">
        <v>1</v>
      </c>
      <c r="C37" s="101">
        <v>2000</v>
      </c>
      <c r="D37" s="101">
        <f t="shared" si="1"/>
        <v>2000</v>
      </c>
      <c r="E37" s="80"/>
      <c r="F37" s="35"/>
      <c r="G37" s="36">
        <f t="shared" ref="G37:G45" si="13">C37*F37</f>
        <v>0</v>
      </c>
      <c r="H37" s="37" t="str">
        <f t="shared" ref="H37:H45" si="14">IF(G37=0,"",IF(OR(G37-D37&gt;0,G37-D37&lt;0),(G37-D37)/D37,""))</f>
        <v/>
      </c>
      <c r="I37" s="35" t="str">
        <f t="shared" ref="I37:I45" si="15">IF(F37&gt;B37,"נא להסביר חריגה כאן","")</f>
        <v/>
      </c>
      <c r="J37" s="75"/>
      <c r="K37" s="38"/>
      <c r="L37" s="39" t="str">
        <f t="shared" si="7"/>
        <v/>
      </c>
      <c r="M37" s="42" t="str">
        <f t="shared" ref="M37:M45" si="16">IFERROR(IF(K37="","",L37*C37),"")</f>
        <v/>
      </c>
      <c r="N37" s="37" t="str">
        <f t="shared" ref="N37:N45" si="17">IF(M37="","",IF(OR(M37-D37&gt;0,M37-D37&lt;0),(M37-D37)/D37,""))</f>
        <v/>
      </c>
      <c r="O37" s="38"/>
    </row>
    <row r="38" spans="1:15" x14ac:dyDescent="0.25">
      <c r="A38" s="99" t="s">
        <v>175</v>
      </c>
      <c r="B38" s="100">
        <v>1</v>
      </c>
      <c r="C38" s="101">
        <v>3000</v>
      </c>
      <c r="D38" s="101">
        <f t="shared" si="1"/>
        <v>3000</v>
      </c>
      <c r="E38" s="80"/>
      <c r="F38" s="35"/>
      <c r="G38" s="36">
        <f t="shared" si="13"/>
        <v>0</v>
      </c>
      <c r="H38" s="37" t="str">
        <f t="shared" si="14"/>
        <v/>
      </c>
      <c r="I38" s="35" t="str">
        <f t="shared" si="15"/>
        <v/>
      </c>
      <c r="J38" s="75"/>
      <c r="K38" s="38"/>
      <c r="L38" s="39" t="str">
        <f t="shared" si="7"/>
        <v/>
      </c>
      <c r="M38" s="42" t="str">
        <f t="shared" si="16"/>
        <v/>
      </c>
      <c r="N38" s="37" t="str">
        <f t="shared" si="17"/>
        <v/>
      </c>
      <c r="O38" s="38"/>
    </row>
    <row r="39" spans="1:15" x14ac:dyDescent="0.25">
      <c r="A39" s="99" t="s">
        <v>170</v>
      </c>
      <c r="B39" s="100">
        <v>1</v>
      </c>
      <c r="C39" s="101">
        <v>3000</v>
      </c>
      <c r="D39" s="101">
        <f t="shared" si="1"/>
        <v>3000</v>
      </c>
      <c r="E39" s="80"/>
      <c r="F39" s="35"/>
      <c r="G39" s="36">
        <f t="shared" si="13"/>
        <v>0</v>
      </c>
      <c r="H39" s="37" t="str">
        <f t="shared" si="14"/>
        <v/>
      </c>
      <c r="I39" s="35" t="str">
        <f t="shared" si="15"/>
        <v/>
      </c>
      <c r="J39" s="75"/>
      <c r="K39" s="38"/>
      <c r="L39" s="39" t="str">
        <f t="shared" si="7"/>
        <v/>
      </c>
      <c r="M39" s="42" t="str">
        <f t="shared" si="16"/>
        <v/>
      </c>
      <c r="N39" s="37" t="str">
        <f t="shared" si="17"/>
        <v/>
      </c>
      <c r="O39" s="38"/>
    </row>
    <row r="40" spans="1:15" x14ac:dyDescent="0.25">
      <c r="A40" s="99" t="s">
        <v>210</v>
      </c>
      <c r="B40" s="100">
        <v>1</v>
      </c>
      <c r="C40" s="101">
        <v>1100</v>
      </c>
      <c r="D40" s="101">
        <f t="shared" si="1"/>
        <v>1100</v>
      </c>
      <c r="E40" s="80"/>
      <c r="F40" s="35"/>
      <c r="G40" s="36">
        <f t="shared" si="13"/>
        <v>0</v>
      </c>
      <c r="H40" s="37" t="str">
        <f t="shared" si="14"/>
        <v/>
      </c>
      <c r="I40" s="35" t="str">
        <f t="shared" si="15"/>
        <v/>
      </c>
      <c r="J40" s="75"/>
      <c r="K40" s="38"/>
      <c r="L40" s="39" t="str">
        <f t="shared" si="7"/>
        <v/>
      </c>
      <c r="M40" s="42" t="str">
        <f t="shared" si="16"/>
        <v/>
      </c>
      <c r="N40" s="37" t="str">
        <f t="shared" si="17"/>
        <v/>
      </c>
      <c r="O40" s="38"/>
    </row>
    <row r="41" spans="1:15" x14ac:dyDescent="0.25">
      <c r="A41" s="99" t="s">
        <v>231</v>
      </c>
      <c r="B41" s="100">
        <v>1</v>
      </c>
      <c r="C41" s="101">
        <v>4700</v>
      </c>
      <c r="D41" s="101">
        <f t="shared" si="1"/>
        <v>4700</v>
      </c>
      <c r="E41" s="80"/>
      <c r="F41" s="35"/>
      <c r="G41" s="36">
        <f t="shared" si="13"/>
        <v>0</v>
      </c>
      <c r="H41" s="37" t="str">
        <f t="shared" si="14"/>
        <v/>
      </c>
      <c r="I41" s="35" t="str">
        <f t="shared" si="15"/>
        <v/>
      </c>
      <c r="J41" s="75"/>
      <c r="K41" s="38"/>
      <c r="L41" s="39" t="str">
        <f t="shared" si="7"/>
        <v/>
      </c>
      <c r="M41" s="42" t="str">
        <f t="shared" si="16"/>
        <v/>
      </c>
      <c r="N41" s="37" t="str">
        <f t="shared" si="17"/>
        <v/>
      </c>
      <c r="O41" s="38"/>
    </row>
    <row r="42" spans="1:15" x14ac:dyDescent="0.25">
      <c r="A42" s="99" t="s">
        <v>230</v>
      </c>
      <c r="B42" s="100">
        <v>1</v>
      </c>
      <c r="C42" s="101">
        <v>450</v>
      </c>
      <c r="D42" s="101">
        <f t="shared" si="1"/>
        <v>450</v>
      </c>
      <c r="E42" s="80"/>
      <c r="F42" s="35"/>
      <c r="G42" s="36">
        <f t="shared" si="13"/>
        <v>0</v>
      </c>
      <c r="H42" s="37" t="str">
        <f t="shared" si="14"/>
        <v/>
      </c>
      <c r="I42" s="35" t="str">
        <f t="shared" si="15"/>
        <v/>
      </c>
      <c r="J42" s="75"/>
      <c r="K42" s="38"/>
      <c r="L42" s="39" t="str">
        <f t="shared" si="7"/>
        <v/>
      </c>
      <c r="M42" s="42" t="str">
        <f t="shared" si="16"/>
        <v/>
      </c>
      <c r="N42" s="37" t="str">
        <f t="shared" si="17"/>
        <v/>
      </c>
      <c r="O42" s="38"/>
    </row>
    <row r="43" spans="1:15" x14ac:dyDescent="0.25">
      <c r="A43" s="99" t="s">
        <v>288</v>
      </c>
      <c r="B43" s="100">
        <v>1</v>
      </c>
      <c r="C43" s="101">
        <v>1200</v>
      </c>
      <c r="D43" s="101">
        <f t="shared" si="1"/>
        <v>1200</v>
      </c>
      <c r="E43" s="80"/>
      <c r="F43" s="35"/>
      <c r="G43" s="36">
        <f t="shared" si="13"/>
        <v>0</v>
      </c>
      <c r="H43" s="37" t="str">
        <f t="shared" si="14"/>
        <v/>
      </c>
      <c r="I43" s="35" t="str">
        <f t="shared" si="15"/>
        <v/>
      </c>
      <c r="J43" s="75"/>
      <c r="K43" s="38"/>
      <c r="L43" s="39" t="str">
        <f t="shared" si="7"/>
        <v/>
      </c>
      <c r="M43" s="42" t="str">
        <f t="shared" si="16"/>
        <v/>
      </c>
      <c r="N43" s="37" t="str">
        <f t="shared" si="17"/>
        <v/>
      </c>
      <c r="O43" s="38"/>
    </row>
    <row r="44" spans="1:15" x14ac:dyDescent="0.25">
      <c r="A44" s="99" t="s">
        <v>241</v>
      </c>
      <c r="B44" s="100">
        <v>1</v>
      </c>
      <c r="C44" s="101">
        <v>7700</v>
      </c>
      <c r="D44" s="101">
        <f t="shared" si="1"/>
        <v>7700</v>
      </c>
      <c r="E44" s="80"/>
      <c r="F44" s="35"/>
      <c r="G44" s="36">
        <f t="shared" si="13"/>
        <v>0</v>
      </c>
      <c r="H44" s="37" t="str">
        <f t="shared" si="14"/>
        <v/>
      </c>
      <c r="I44" s="35" t="str">
        <f t="shared" si="15"/>
        <v/>
      </c>
      <c r="J44" s="75"/>
      <c r="K44" s="38"/>
      <c r="L44" s="39" t="str">
        <f t="shared" si="7"/>
        <v/>
      </c>
      <c r="M44" s="42" t="str">
        <f t="shared" si="16"/>
        <v/>
      </c>
      <c r="N44" s="37" t="str">
        <f t="shared" si="17"/>
        <v/>
      </c>
      <c r="O44" s="38"/>
    </row>
    <row r="45" spans="1:15" x14ac:dyDescent="0.25">
      <c r="A45" s="99" t="s">
        <v>211</v>
      </c>
      <c r="B45" s="100">
        <v>1</v>
      </c>
      <c r="C45" s="108">
        <v>9000</v>
      </c>
      <c r="D45" s="101">
        <f t="shared" si="1"/>
        <v>9000</v>
      </c>
      <c r="E45" s="80"/>
      <c r="F45" s="35"/>
      <c r="G45" s="36">
        <f t="shared" si="13"/>
        <v>0</v>
      </c>
      <c r="H45" s="37" t="str">
        <f t="shared" si="14"/>
        <v/>
      </c>
      <c r="I45" s="35" t="str">
        <f t="shared" si="15"/>
        <v/>
      </c>
      <c r="J45" s="75"/>
      <c r="K45" s="38"/>
      <c r="L45" s="39" t="str">
        <f t="shared" si="7"/>
        <v/>
      </c>
      <c r="M45" s="42" t="str">
        <f t="shared" si="16"/>
        <v/>
      </c>
      <c r="N45" s="37" t="str">
        <f t="shared" si="17"/>
        <v/>
      </c>
      <c r="O45" s="38"/>
    </row>
    <row r="46" spans="1:15" x14ac:dyDescent="0.25">
      <c r="A46" s="85" t="s">
        <v>228</v>
      </c>
      <c r="B46" s="86"/>
      <c r="C46" s="86"/>
      <c r="D46" s="87"/>
      <c r="E46" s="80"/>
      <c r="F46" s="94" t="str">
        <f>A46</f>
        <v>טכנולוגיה</v>
      </c>
      <c r="G46" s="95"/>
      <c r="H46" s="96"/>
      <c r="I46" s="87"/>
      <c r="J46" s="75"/>
      <c r="K46" s="94" t="str">
        <f>A46</f>
        <v>טכנולוגיה</v>
      </c>
      <c r="L46" s="97"/>
      <c r="M46" s="95"/>
      <c r="N46" s="98"/>
      <c r="O46" s="87"/>
    </row>
    <row r="47" spans="1:15" x14ac:dyDescent="0.25">
      <c r="A47" s="104" t="s">
        <v>281</v>
      </c>
      <c r="B47" s="100">
        <v>1</v>
      </c>
      <c r="C47" s="101">
        <v>3500</v>
      </c>
      <c r="D47" s="101">
        <f t="shared" si="1"/>
        <v>3500</v>
      </c>
      <c r="E47" s="80"/>
      <c r="F47" s="35"/>
      <c r="G47" s="36">
        <f t="shared" ref="G47:G60" si="18">C47*F47</f>
        <v>0</v>
      </c>
      <c r="H47" s="37" t="str">
        <f t="shared" ref="H47:H60" si="19">IF(G47=0,"",IF(OR(G47-D47&gt;0,G47-D47&lt;0),(G47-D47)/D47,""))</f>
        <v/>
      </c>
      <c r="I47" s="35" t="str">
        <f t="shared" ref="I47:I60" si="20">IF(F47&gt;B47,"נא להסביר חריגה כאן","")</f>
        <v/>
      </c>
      <c r="J47" s="75"/>
      <c r="K47" s="38"/>
      <c r="L47" s="39" t="str">
        <f t="shared" si="7"/>
        <v/>
      </c>
      <c r="M47" s="42" t="str">
        <f t="shared" ref="M47:M60" si="21">IFERROR(IF(K47="","",L47*C47),"")</f>
        <v/>
      </c>
      <c r="N47" s="37" t="str">
        <f t="shared" ref="N47:N60" si="22">IF(M47="","",IF(OR(M47-D47&gt;0,M47-D47&lt;0),(M47-D47)/D47,""))</f>
        <v/>
      </c>
      <c r="O47" s="38"/>
    </row>
    <row r="48" spans="1:15" x14ac:dyDescent="0.25">
      <c r="A48" s="104" t="s">
        <v>117</v>
      </c>
      <c r="B48" s="100">
        <v>1</v>
      </c>
      <c r="C48" s="101">
        <v>1000</v>
      </c>
      <c r="D48" s="101">
        <f t="shared" si="1"/>
        <v>1000</v>
      </c>
      <c r="E48" s="80"/>
      <c r="F48" s="35"/>
      <c r="G48" s="36">
        <f t="shared" si="18"/>
        <v>0</v>
      </c>
      <c r="H48" s="37" t="str">
        <f t="shared" si="19"/>
        <v/>
      </c>
      <c r="I48" s="35" t="str">
        <f t="shared" si="20"/>
        <v/>
      </c>
      <c r="J48" s="75"/>
      <c r="K48" s="38"/>
      <c r="L48" s="39" t="str">
        <f t="shared" si="7"/>
        <v/>
      </c>
      <c r="M48" s="42" t="str">
        <f t="shared" si="21"/>
        <v/>
      </c>
      <c r="N48" s="37" t="str">
        <f t="shared" si="22"/>
        <v/>
      </c>
      <c r="O48" s="38"/>
    </row>
    <row r="49" spans="1:15" x14ac:dyDescent="0.25">
      <c r="A49" s="104" t="s">
        <v>176</v>
      </c>
      <c r="B49" s="100">
        <v>1</v>
      </c>
      <c r="C49" s="101">
        <v>150</v>
      </c>
      <c r="D49" s="101">
        <f t="shared" si="1"/>
        <v>150</v>
      </c>
      <c r="E49" s="80"/>
      <c r="F49" s="35"/>
      <c r="G49" s="36">
        <f t="shared" si="18"/>
        <v>0</v>
      </c>
      <c r="H49" s="37" t="str">
        <f t="shared" si="19"/>
        <v/>
      </c>
      <c r="I49" s="35" t="str">
        <f t="shared" si="20"/>
        <v/>
      </c>
      <c r="J49" s="75"/>
      <c r="K49" s="38"/>
      <c r="L49" s="39" t="str">
        <f t="shared" si="7"/>
        <v/>
      </c>
      <c r="M49" s="42" t="str">
        <f t="shared" si="21"/>
        <v/>
      </c>
      <c r="N49" s="37" t="str">
        <f t="shared" si="22"/>
        <v/>
      </c>
      <c r="O49" s="38"/>
    </row>
    <row r="50" spans="1:15" x14ac:dyDescent="0.25">
      <c r="A50" s="104" t="s">
        <v>294</v>
      </c>
      <c r="B50" s="100">
        <v>1</v>
      </c>
      <c r="C50" s="101">
        <v>2500</v>
      </c>
      <c r="D50" s="101">
        <f t="shared" si="1"/>
        <v>2500</v>
      </c>
      <c r="E50" s="80"/>
      <c r="F50" s="35"/>
      <c r="G50" s="36">
        <f t="shared" si="18"/>
        <v>0</v>
      </c>
      <c r="H50" s="37" t="str">
        <f t="shared" si="19"/>
        <v/>
      </c>
      <c r="I50" s="35" t="str">
        <f t="shared" si="20"/>
        <v/>
      </c>
      <c r="J50" s="75"/>
      <c r="K50" s="38"/>
      <c r="L50" s="39" t="str">
        <f t="shared" si="7"/>
        <v/>
      </c>
      <c r="M50" s="42" t="str">
        <f t="shared" si="21"/>
        <v/>
      </c>
      <c r="N50" s="37" t="str">
        <f t="shared" si="22"/>
        <v/>
      </c>
      <c r="O50" s="38"/>
    </row>
    <row r="51" spans="1:15" x14ac:dyDescent="0.25">
      <c r="A51" s="104" t="s">
        <v>295</v>
      </c>
      <c r="B51" s="100">
        <v>1</v>
      </c>
      <c r="C51" s="101">
        <v>3500</v>
      </c>
      <c r="D51" s="101">
        <f t="shared" si="1"/>
        <v>3500</v>
      </c>
      <c r="E51" s="80"/>
      <c r="F51" s="35"/>
      <c r="G51" s="36">
        <f t="shared" si="18"/>
        <v>0</v>
      </c>
      <c r="H51" s="37" t="str">
        <f t="shared" si="19"/>
        <v/>
      </c>
      <c r="I51" s="35" t="str">
        <f t="shared" si="20"/>
        <v/>
      </c>
      <c r="J51" s="75"/>
      <c r="K51" s="38"/>
      <c r="L51" s="39" t="str">
        <f t="shared" si="7"/>
        <v/>
      </c>
      <c r="M51" s="42" t="str">
        <f t="shared" si="21"/>
        <v/>
      </c>
      <c r="N51" s="37" t="str">
        <f t="shared" si="22"/>
        <v/>
      </c>
      <c r="O51" s="38"/>
    </row>
    <row r="52" spans="1:15" x14ac:dyDescent="0.25">
      <c r="A52" s="104" t="s">
        <v>178</v>
      </c>
      <c r="B52" s="100">
        <v>1</v>
      </c>
      <c r="C52" s="101">
        <v>4500</v>
      </c>
      <c r="D52" s="101">
        <f t="shared" si="1"/>
        <v>4500</v>
      </c>
      <c r="E52" s="80"/>
      <c r="F52" s="35"/>
      <c r="G52" s="36">
        <f t="shared" si="18"/>
        <v>0</v>
      </c>
      <c r="H52" s="37" t="str">
        <f t="shared" si="19"/>
        <v/>
      </c>
      <c r="I52" s="35" t="str">
        <f t="shared" si="20"/>
        <v/>
      </c>
      <c r="J52" s="75"/>
      <c r="K52" s="38"/>
      <c r="L52" s="39" t="str">
        <f t="shared" si="7"/>
        <v/>
      </c>
      <c r="M52" s="42" t="str">
        <f t="shared" si="21"/>
        <v/>
      </c>
      <c r="N52" s="37" t="str">
        <f t="shared" si="22"/>
        <v/>
      </c>
      <c r="O52" s="38"/>
    </row>
    <row r="53" spans="1:15" x14ac:dyDescent="0.25">
      <c r="A53" s="104" t="s">
        <v>177</v>
      </c>
      <c r="B53" s="100">
        <v>1</v>
      </c>
      <c r="C53" s="101">
        <v>2500</v>
      </c>
      <c r="D53" s="101">
        <f t="shared" si="1"/>
        <v>2500</v>
      </c>
      <c r="E53" s="80"/>
      <c r="F53" s="35"/>
      <c r="G53" s="36">
        <f t="shared" si="18"/>
        <v>0</v>
      </c>
      <c r="H53" s="37" t="str">
        <f t="shared" si="19"/>
        <v/>
      </c>
      <c r="I53" s="35" t="str">
        <f t="shared" si="20"/>
        <v/>
      </c>
      <c r="J53" s="75"/>
      <c r="K53" s="38"/>
      <c r="L53" s="39" t="str">
        <f t="shared" si="7"/>
        <v/>
      </c>
      <c r="M53" s="42" t="str">
        <f t="shared" si="21"/>
        <v/>
      </c>
      <c r="N53" s="37" t="str">
        <f t="shared" si="22"/>
        <v/>
      </c>
      <c r="O53" s="38"/>
    </row>
    <row r="54" spans="1:15" ht="45" x14ac:dyDescent="0.25">
      <c r="A54" s="104" t="s">
        <v>212</v>
      </c>
      <c r="B54" s="100">
        <v>1</v>
      </c>
      <c r="C54" s="101">
        <v>26000</v>
      </c>
      <c r="D54" s="101">
        <f t="shared" si="1"/>
        <v>26000</v>
      </c>
      <c r="E54" s="80"/>
      <c r="F54" s="35"/>
      <c r="G54" s="36">
        <f t="shared" si="18"/>
        <v>0</v>
      </c>
      <c r="H54" s="37" t="str">
        <f t="shared" si="19"/>
        <v/>
      </c>
      <c r="I54" s="35" t="str">
        <f t="shared" si="20"/>
        <v/>
      </c>
      <c r="J54" s="75"/>
      <c r="K54" s="38"/>
      <c r="L54" s="39" t="str">
        <f t="shared" si="7"/>
        <v/>
      </c>
      <c r="M54" s="42" t="str">
        <f t="shared" si="21"/>
        <v/>
      </c>
      <c r="N54" s="37" t="str">
        <f t="shared" si="22"/>
        <v/>
      </c>
      <c r="O54" s="38"/>
    </row>
    <row r="55" spans="1:15" ht="30" x14ac:dyDescent="0.25">
      <c r="A55" s="109" t="s">
        <v>242</v>
      </c>
      <c r="B55" s="110">
        <v>1</v>
      </c>
      <c r="C55" s="111">
        <v>20000</v>
      </c>
      <c r="D55" s="101">
        <f t="shared" si="1"/>
        <v>20000</v>
      </c>
      <c r="E55" s="80"/>
      <c r="F55" s="35"/>
      <c r="G55" s="36">
        <f t="shared" si="18"/>
        <v>0</v>
      </c>
      <c r="H55" s="37" t="str">
        <f t="shared" si="19"/>
        <v/>
      </c>
      <c r="I55" s="35" t="str">
        <f t="shared" si="20"/>
        <v/>
      </c>
      <c r="J55" s="75"/>
      <c r="K55" s="38"/>
      <c r="L55" s="39" t="str">
        <f t="shared" si="7"/>
        <v/>
      </c>
      <c r="M55" s="42" t="str">
        <f t="shared" si="21"/>
        <v/>
      </c>
      <c r="N55" s="37" t="str">
        <f t="shared" si="22"/>
        <v/>
      </c>
      <c r="O55" s="38"/>
    </row>
    <row r="56" spans="1:15" x14ac:dyDescent="0.25">
      <c r="A56" s="109" t="s">
        <v>168</v>
      </c>
      <c r="B56" s="100">
        <v>1</v>
      </c>
      <c r="C56" s="101">
        <v>2500</v>
      </c>
      <c r="D56" s="101">
        <f t="shared" si="1"/>
        <v>2500</v>
      </c>
      <c r="E56" s="80"/>
      <c r="F56" s="35"/>
      <c r="G56" s="36">
        <f t="shared" si="18"/>
        <v>0</v>
      </c>
      <c r="H56" s="37" t="str">
        <f t="shared" si="19"/>
        <v/>
      </c>
      <c r="I56" s="35" t="str">
        <f t="shared" si="20"/>
        <v/>
      </c>
      <c r="J56" s="75"/>
      <c r="K56" s="38"/>
      <c r="L56" s="39" t="str">
        <f t="shared" si="7"/>
        <v/>
      </c>
      <c r="M56" s="42" t="str">
        <f t="shared" si="21"/>
        <v/>
      </c>
      <c r="N56" s="37" t="str">
        <f t="shared" si="22"/>
        <v/>
      </c>
      <c r="O56" s="38"/>
    </row>
    <row r="57" spans="1:15" x14ac:dyDescent="0.25">
      <c r="A57" s="104" t="s">
        <v>214</v>
      </c>
      <c r="B57" s="100">
        <v>1</v>
      </c>
      <c r="C57" s="101">
        <v>500</v>
      </c>
      <c r="D57" s="101">
        <f t="shared" si="1"/>
        <v>500</v>
      </c>
      <c r="E57" s="80"/>
      <c r="F57" s="35"/>
      <c r="G57" s="36">
        <f t="shared" si="18"/>
        <v>0</v>
      </c>
      <c r="H57" s="37" t="str">
        <f t="shared" si="19"/>
        <v/>
      </c>
      <c r="I57" s="35" t="str">
        <f t="shared" si="20"/>
        <v/>
      </c>
      <c r="J57" s="75"/>
      <c r="K57" s="38"/>
      <c r="L57" s="39" t="str">
        <f t="shared" si="7"/>
        <v/>
      </c>
      <c r="M57" s="42" t="str">
        <f t="shared" si="21"/>
        <v/>
      </c>
      <c r="N57" s="37" t="str">
        <f t="shared" si="22"/>
        <v/>
      </c>
      <c r="O57" s="38"/>
    </row>
    <row r="58" spans="1:15" x14ac:dyDescent="0.25">
      <c r="A58" s="104" t="s">
        <v>166</v>
      </c>
      <c r="B58" s="100">
        <v>1</v>
      </c>
      <c r="C58" s="101">
        <v>2000</v>
      </c>
      <c r="D58" s="101">
        <f t="shared" si="1"/>
        <v>2000</v>
      </c>
      <c r="E58" s="80"/>
      <c r="F58" s="35"/>
      <c r="G58" s="36">
        <f t="shared" si="18"/>
        <v>0</v>
      </c>
      <c r="H58" s="37" t="str">
        <f t="shared" si="19"/>
        <v/>
      </c>
      <c r="I58" s="35" t="str">
        <f t="shared" si="20"/>
        <v/>
      </c>
      <c r="J58" s="75"/>
      <c r="K58" s="38"/>
      <c r="L58" s="39" t="str">
        <f t="shared" si="7"/>
        <v/>
      </c>
      <c r="M58" s="42" t="str">
        <f t="shared" si="21"/>
        <v/>
      </c>
      <c r="N58" s="37" t="str">
        <f t="shared" si="22"/>
        <v/>
      </c>
      <c r="O58" s="38"/>
    </row>
    <row r="59" spans="1:15" x14ac:dyDescent="0.25">
      <c r="A59" s="104" t="s">
        <v>167</v>
      </c>
      <c r="B59" s="100">
        <v>1</v>
      </c>
      <c r="C59" s="101">
        <v>2000</v>
      </c>
      <c r="D59" s="101">
        <f t="shared" si="1"/>
        <v>2000</v>
      </c>
      <c r="E59" s="80"/>
      <c r="F59" s="35"/>
      <c r="G59" s="36">
        <f t="shared" si="18"/>
        <v>0</v>
      </c>
      <c r="H59" s="37" t="str">
        <f t="shared" si="19"/>
        <v/>
      </c>
      <c r="I59" s="35" t="str">
        <f t="shared" si="20"/>
        <v/>
      </c>
      <c r="J59" s="75"/>
      <c r="K59" s="38"/>
      <c r="L59" s="39" t="str">
        <f t="shared" si="7"/>
        <v/>
      </c>
      <c r="M59" s="42" t="str">
        <f t="shared" si="21"/>
        <v/>
      </c>
      <c r="N59" s="37" t="str">
        <f t="shared" si="22"/>
        <v/>
      </c>
      <c r="O59" s="38"/>
    </row>
    <row r="60" spans="1:15" x14ac:dyDescent="0.25">
      <c r="A60" s="85" t="s">
        <v>213</v>
      </c>
      <c r="B60" s="110">
        <v>1</v>
      </c>
      <c r="C60" s="111">
        <v>2000</v>
      </c>
      <c r="D60" s="101">
        <f t="shared" si="1"/>
        <v>2000</v>
      </c>
      <c r="E60" s="80"/>
      <c r="F60" s="35"/>
      <c r="G60" s="36">
        <f t="shared" si="18"/>
        <v>0</v>
      </c>
      <c r="H60" s="37" t="str">
        <f t="shared" si="19"/>
        <v/>
      </c>
      <c r="I60" s="35" t="str">
        <f t="shared" si="20"/>
        <v/>
      </c>
      <c r="J60" s="75"/>
      <c r="K60" s="38"/>
      <c r="L60" s="39" t="str">
        <f t="shared" si="7"/>
        <v/>
      </c>
      <c r="M60" s="42" t="str">
        <f t="shared" si="21"/>
        <v/>
      </c>
      <c r="N60" s="37" t="str">
        <f t="shared" si="22"/>
        <v/>
      </c>
      <c r="O60" s="38"/>
    </row>
    <row r="61" spans="1:15" x14ac:dyDescent="0.25">
      <c r="A61" s="85" t="s">
        <v>229</v>
      </c>
      <c r="B61" s="86"/>
      <c r="C61" s="86"/>
      <c r="D61" s="87"/>
      <c r="E61" s="80"/>
      <c r="F61" s="94" t="str">
        <f>A61</f>
        <v>ציוד יחודי</v>
      </c>
      <c r="G61" s="95"/>
      <c r="H61" s="96"/>
      <c r="I61" s="87"/>
      <c r="J61" s="75"/>
      <c r="K61" s="94" t="str">
        <f>A61</f>
        <v>ציוד יחודי</v>
      </c>
      <c r="L61" s="97"/>
      <c r="M61" s="95"/>
      <c r="N61" s="98"/>
      <c r="O61" s="87"/>
    </row>
    <row r="62" spans="1:15" x14ac:dyDescent="0.25">
      <c r="A62" s="99" t="s">
        <v>116</v>
      </c>
      <c r="B62" s="100">
        <v>1</v>
      </c>
      <c r="C62" s="101">
        <v>500</v>
      </c>
      <c r="D62" s="101">
        <f t="shared" si="1"/>
        <v>500</v>
      </c>
      <c r="E62" s="80"/>
      <c r="F62" s="35"/>
      <c r="G62" s="36">
        <f t="shared" ref="G62:G65" si="23">C62*F62</f>
        <v>0</v>
      </c>
      <c r="H62" s="37" t="str">
        <f t="shared" ref="H62:H65" si="24">IF(G62=0,"",IF(OR(G62-D62&gt;0,G62-D62&lt;0),(G62-D62)/D62,""))</f>
        <v/>
      </c>
      <c r="I62" s="35" t="str">
        <f t="shared" ref="I62:I65" si="25">IF(F62&gt;B62,"נא להסביר חריגה כאן","")</f>
        <v/>
      </c>
      <c r="J62" s="75"/>
      <c r="K62" s="38"/>
      <c r="L62" s="39" t="str">
        <f t="shared" si="7"/>
        <v/>
      </c>
      <c r="M62" s="42" t="str">
        <f t="shared" ref="M62:M65" si="26">IFERROR(IF(K62="","",L62*C62),"")</f>
        <v/>
      </c>
      <c r="N62" s="37" t="str">
        <f t="shared" ref="N62:N65" si="27">IF(M62="","",IF(OR(M62-D62&gt;0,M62-D62&lt;0),(M62-D62)/D62,""))</f>
        <v/>
      </c>
      <c r="O62" s="38"/>
    </row>
    <row r="63" spans="1:15" x14ac:dyDescent="0.25">
      <c r="A63" s="99" t="s">
        <v>173</v>
      </c>
      <c r="B63" s="100">
        <v>1</v>
      </c>
      <c r="C63" s="101">
        <v>1500</v>
      </c>
      <c r="D63" s="101">
        <f t="shared" si="1"/>
        <v>1500</v>
      </c>
      <c r="E63" s="80"/>
      <c r="F63" s="35"/>
      <c r="G63" s="36">
        <f t="shared" si="23"/>
        <v>0</v>
      </c>
      <c r="H63" s="37" t="str">
        <f t="shared" si="24"/>
        <v/>
      </c>
      <c r="I63" s="35" t="str">
        <f t="shared" si="25"/>
        <v/>
      </c>
      <c r="J63" s="75"/>
      <c r="K63" s="38"/>
      <c r="L63" s="39" t="str">
        <f t="shared" si="7"/>
        <v/>
      </c>
      <c r="M63" s="42" t="str">
        <f t="shared" si="26"/>
        <v/>
      </c>
      <c r="N63" s="37" t="str">
        <f t="shared" si="27"/>
        <v/>
      </c>
      <c r="O63" s="38"/>
    </row>
    <row r="64" spans="1:15" x14ac:dyDescent="0.25">
      <c r="A64" s="99" t="s">
        <v>172</v>
      </c>
      <c r="B64" s="100">
        <v>1</v>
      </c>
      <c r="C64" s="101">
        <v>2000</v>
      </c>
      <c r="D64" s="101">
        <f t="shared" si="1"/>
        <v>2000</v>
      </c>
      <c r="E64" s="80"/>
      <c r="F64" s="35"/>
      <c r="G64" s="36">
        <f t="shared" si="23"/>
        <v>0</v>
      </c>
      <c r="H64" s="37" t="str">
        <f t="shared" si="24"/>
        <v/>
      </c>
      <c r="I64" s="35" t="str">
        <f t="shared" si="25"/>
        <v/>
      </c>
      <c r="J64" s="75"/>
      <c r="K64" s="38"/>
      <c r="L64" s="39" t="str">
        <f t="shared" si="7"/>
        <v/>
      </c>
      <c r="M64" s="42" t="str">
        <f t="shared" si="26"/>
        <v/>
      </c>
      <c r="N64" s="37" t="str">
        <f t="shared" si="27"/>
        <v/>
      </c>
      <c r="O64" s="38"/>
    </row>
    <row r="65" spans="1:15" x14ac:dyDescent="0.25">
      <c r="A65" s="99" t="s">
        <v>169</v>
      </c>
      <c r="B65" s="100">
        <v>1</v>
      </c>
      <c r="C65" s="101">
        <v>1000</v>
      </c>
      <c r="D65" s="101">
        <f t="shared" si="1"/>
        <v>1000</v>
      </c>
      <c r="E65" s="80"/>
      <c r="F65" s="35"/>
      <c r="G65" s="36">
        <f t="shared" si="23"/>
        <v>0</v>
      </c>
      <c r="H65" s="37" t="str">
        <f t="shared" si="24"/>
        <v/>
      </c>
      <c r="I65" s="35" t="str">
        <f t="shared" si="25"/>
        <v/>
      </c>
      <c r="J65" s="75"/>
      <c r="K65" s="38"/>
      <c r="L65" s="39" t="str">
        <f t="shared" si="7"/>
        <v/>
      </c>
      <c r="M65" s="42" t="str">
        <f t="shared" si="26"/>
        <v/>
      </c>
      <c r="N65" s="37" t="str">
        <f t="shared" si="27"/>
        <v/>
      </c>
      <c r="O65" s="38"/>
    </row>
    <row r="66" spans="1:15" s="118" customFormat="1" ht="57" x14ac:dyDescent="0.2">
      <c r="A66" s="112" t="s">
        <v>304</v>
      </c>
      <c r="B66" s="113"/>
      <c r="C66" s="113"/>
      <c r="D66" s="114"/>
      <c r="E66" s="115"/>
      <c r="F66" s="116" t="str">
        <f>A66</f>
        <v>סה"כ עלות ציוד ריפוי בעיסוק כולל מע"מ</v>
      </c>
      <c r="G66" s="117">
        <f>SUM(G6:G65)</f>
        <v>0</v>
      </c>
      <c r="H66" s="49"/>
      <c r="I66" s="116"/>
      <c r="K66" s="116" t="str">
        <f>A66</f>
        <v>סה"כ עלות ציוד ריפוי בעיסוק כולל מע"מ</v>
      </c>
      <c r="L66" s="119"/>
      <c r="M66" s="117">
        <f>SUM(M6:M65)</f>
        <v>0</v>
      </c>
      <c r="N66" s="49"/>
      <c r="O66" s="116"/>
    </row>
    <row r="67" spans="1:15" x14ac:dyDescent="0.25">
      <c r="A67" s="75"/>
      <c r="B67" s="75"/>
      <c r="C67" s="75"/>
      <c r="D67" s="75"/>
      <c r="E67" s="80"/>
      <c r="F67" s="75"/>
      <c r="G67" s="75"/>
      <c r="H67" s="120"/>
      <c r="I67" s="75"/>
      <c r="J67" s="75"/>
      <c r="K67" s="75"/>
      <c r="L67" s="75"/>
      <c r="M67" s="75"/>
      <c r="N67" s="75"/>
      <c r="O67" s="75"/>
    </row>
    <row r="68" spans="1:15" x14ac:dyDescent="0.25">
      <c r="E68" s="80"/>
    </row>
    <row r="69" spans="1:15" x14ac:dyDescent="0.25">
      <c r="E69" s="80"/>
    </row>
    <row r="70" spans="1:15" x14ac:dyDescent="0.25">
      <c r="E70" s="80"/>
    </row>
    <row r="71" spans="1:15" x14ac:dyDescent="0.25">
      <c r="E71" s="80"/>
    </row>
    <row r="72" spans="1:15" x14ac:dyDescent="0.25">
      <c r="E72" s="80"/>
    </row>
    <row r="73" spans="1:15" x14ac:dyDescent="0.25">
      <c r="E73" s="80"/>
    </row>
    <row r="74" spans="1:15" x14ac:dyDescent="0.25">
      <c r="E74" s="80"/>
    </row>
    <row r="75" spans="1:15" x14ac:dyDescent="0.25">
      <c r="E75" s="80"/>
    </row>
    <row r="76" spans="1:15" x14ac:dyDescent="0.25">
      <c r="E76" s="80"/>
    </row>
    <row r="77" spans="1:15" x14ac:dyDescent="0.25">
      <c r="E77" s="80"/>
    </row>
    <row r="90" spans="1:15" ht="15.75" thickBot="1" x14ac:dyDescent="0.3"/>
    <row r="91" spans="1:15" ht="15.75" thickBot="1" x14ac:dyDescent="0.3">
      <c r="A91" s="207" t="s">
        <v>43</v>
      </c>
      <c r="B91" s="208"/>
      <c r="C91" s="209"/>
      <c r="D91" s="124">
        <f>SUM(D6:D76)</f>
        <v>158850</v>
      </c>
      <c r="F91" s="125"/>
      <c r="G91" s="126"/>
      <c r="H91" s="127" t="str">
        <f t="shared" ref="H91" si="28">IF(G91=0,"",IF(OR(G91-$D91&gt;0,G91-$D91&lt;0), (G91-$D91)/$D91, ""))</f>
        <v/>
      </c>
      <c r="I91" s="128"/>
      <c r="K91" s="125"/>
      <c r="L91" s="126"/>
      <c r="M91" s="126"/>
      <c r="N91" s="129" t="str">
        <f>IFERROR(IF(M91=0,"",IF(OR(M91-$D91&gt;0,M91-$D91&lt;0), (M91-$D91)/$D91, "")),"")</f>
        <v/>
      </c>
      <c r="O91" s="128"/>
    </row>
  </sheetData>
  <sheetProtection algorithmName="SHA-512" hashValue="zEVnwASa6bs0a/ifxw4gmplX1PMbrXJ3SYZow9QzQBORX1mZHm9zuvznH0s7miSY/mLtNYsvy4fltkJTeU8ApQ==" saltValue="jKXfp2yuCDkUZ/tYjHt5sA==" spinCount="100000" sheet="1" formatCells="0" formatColumns="0" formatRows="0" insertColumns="0" insertRows="0" deleteColumns="0" deleteRows="0"/>
  <mergeCells count="1">
    <mergeCell ref="A91:C91"/>
  </mergeCells>
  <dataValidations count="1">
    <dataValidation type="list" allowBlank="1" showInputMessage="1" showErrorMessage="1" sqref="K37:K45 K47:K60 K6:K19 K21:K35 K62:K65">
      <formula1>"מאשר, מאשר חלקי"</formula1>
    </dataValidation>
  </dataValidations>
  <pageMargins left="0.70866141732283472" right="0.70866141732283472" top="0.74803149606299213" bottom="0.74803149606299213" header="0.31496062992125984" footer="0.31496062992125984"/>
  <pageSetup paperSize="9" scale="62" fitToHeight="2" orientation="landscape" r:id="rId1"/>
  <colBreaks count="1" manualBreakCount="1">
    <brk id="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rightToLeft="1" zoomScaleNormal="100" workbookViewId="0">
      <pane xSplit="4" ySplit="4" topLeftCell="E5" activePane="bottomRight" state="frozen"/>
      <selection pane="topRight" activeCell="E1" sqref="E1"/>
      <selection pane="bottomLeft" activeCell="A5" sqref="A5"/>
      <selection pane="bottomRight" activeCell="K7" sqref="K7"/>
    </sheetView>
  </sheetViews>
  <sheetFormatPr defaultColWidth="9" defaultRowHeight="14.25" x14ac:dyDescent="0.2"/>
  <cols>
    <col min="1" max="1" width="42" style="138" customWidth="1"/>
    <col min="2" max="2" width="10.375" style="139" customWidth="1"/>
    <col min="3" max="3" width="12.375" style="132" customWidth="1"/>
    <col min="4" max="4" width="11.875" style="139" customWidth="1"/>
    <col min="5" max="5" width="2.125" style="138" customWidth="1"/>
    <col min="6" max="6" width="8.625" style="139" customWidth="1"/>
    <col min="7" max="7" width="11.625" style="139" customWidth="1"/>
    <col min="8" max="8" width="9" style="140"/>
    <col min="9" max="9" width="19.375" style="139" customWidth="1"/>
    <col min="10" max="10" width="2.125" style="139" customWidth="1"/>
    <col min="11" max="11" width="10.125" style="139" customWidth="1"/>
    <col min="12" max="12" width="10" style="139" customWidth="1"/>
    <col min="13" max="13" width="9.875" style="139" bestFit="1" customWidth="1"/>
    <col min="14" max="14" width="9.5" style="139" customWidth="1"/>
    <col min="15" max="15" width="21.875" style="139" customWidth="1"/>
    <col min="16" max="16384" width="9" style="133"/>
  </cols>
  <sheetData>
    <row r="1" spans="1:16" s="131" customFormat="1" ht="15" x14ac:dyDescent="0.25">
      <c r="A1" s="76" t="str">
        <f>'ריפוי בעיסוק'!A1</f>
        <v>על הגוף המגיש למלא את העמודות בצבע הזה בהתאם לצורך</v>
      </c>
      <c r="B1" s="77"/>
      <c r="C1" s="78" t="str">
        <f>'שאלון-חובה'!$B$19</f>
        <v>מספר התלמידים בגן:</v>
      </c>
      <c r="D1" s="79">
        <f>'שאלון-חובה'!$C$19</f>
        <v>0</v>
      </c>
      <c r="E1" s="80"/>
      <c r="F1" s="75"/>
      <c r="G1" s="75"/>
      <c r="H1" s="75"/>
      <c r="I1" s="75"/>
      <c r="J1" s="75"/>
      <c r="K1" s="75"/>
      <c r="L1" s="75"/>
      <c r="M1" s="75"/>
      <c r="N1" s="75"/>
      <c r="O1" s="75"/>
      <c r="P1" s="130"/>
    </row>
    <row r="2" spans="1:16" ht="15.75" x14ac:dyDescent="0.25">
      <c r="A2" s="81" t="s">
        <v>234</v>
      </c>
      <c r="B2" s="82"/>
      <c r="C2" s="83" t="str">
        <f>'שאלון-חובה'!$B$20</f>
        <v>מספר חדרי הטיפולים בגן:</v>
      </c>
      <c r="D2" s="79">
        <f>'שאלון-חובה'!$C$20</f>
        <v>0</v>
      </c>
      <c r="E2" s="80"/>
      <c r="F2" s="77"/>
      <c r="G2" s="77"/>
      <c r="H2" s="84"/>
      <c r="I2" s="77"/>
      <c r="J2" s="75"/>
      <c r="K2" s="77"/>
      <c r="L2" s="77"/>
      <c r="M2" s="77"/>
      <c r="N2" s="77"/>
      <c r="O2" s="77"/>
      <c r="P2" s="132"/>
    </row>
    <row r="3" spans="1:16" ht="15" x14ac:dyDescent="0.25">
      <c r="A3" s="85" t="s">
        <v>87</v>
      </c>
      <c r="B3" s="86"/>
      <c r="C3" s="86"/>
      <c r="D3" s="87"/>
      <c r="E3" s="80"/>
      <c r="F3" s="88" t="s">
        <v>289</v>
      </c>
      <c r="G3" s="89"/>
      <c r="H3" s="89"/>
      <c r="I3" s="90"/>
      <c r="J3" s="75"/>
      <c r="K3" s="88" t="s">
        <v>273</v>
      </c>
      <c r="L3" s="89"/>
      <c r="M3" s="89"/>
      <c r="N3" s="89"/>
      <c r="O3" s="90"/>
    </row>
    <row r="4" spans="1:16" ht="45" x14ac:dyDescent="0.25">
      <c r="A4" s="91" t="s">
        <v>42</v>
      </c>
      <c r="B4" s="91" t="s">
        <v>272</v>
      </c>
      <c r="C4" s="91" t="s">
        <v>72</v>
      </c>
      <c r="D4" s="91" t="s">
        <v>73</v>
      </c>
      <c r="E4" s="80"/>
      <c r="F4" s="92" t="s">
        <v>108</v>
      </c>
      <c r="G4" s="92" t="s">
        <v>89</v>
      </c>
      <c r="H4" s="93" t="s">
        <v>90</v>
      </c>
      <c r="I4" s="91" t="s">
        <v>290</v>
      </c>
      <c r="J4" s="75"/>
      <c r="K4" s="93" t="s">
        <v>291</v>
      </c>
      <c r="L4" s="93" t="s">
        <v>107</v>
      </c>
      <c r="M4" s="93" t="s">
        <v>95</v>
      </c>
      <c r="N4" s="93" t="s">
        <v>90</v>
      </c>
      <c r="O4" s="93" t="s">
        <v>274</v>
      </c>
    </row>
    <row r="5" spans="1:16" ht="15" x14ac:dyDescent="0.25">
      <c r="A5" s="85" t="s">
        <v>227</v>
      </c>
      <c r="B5" s="86"/>
      <c r="C5" s="86"/>
      <c r="D5" s="87"/>
      <c r="E5" s="80"/>
      <c r="F5" s="94"/>
      <c r="G5" s="95"/>
      <c r="H5" s="96"/>
      <c r="I5" s="87"/>
      <c r="J5" s="75"/>
      <c r="K5" s="94"/>
      <c r="L5" s="97"/>
      <c r="M5" s="95"/>
      <c r="N5" s="98"/>
      <c r="O5" s="87"/>
    </row>
    <row r="6" spans="1:16" s="131" customFormat="1" ht="15" x14ac:dyDescent="0.25">
      <c r="A6" s="99" t="s">
        <v>144</v>
      </c>
      <c r="B6" s="100">
        <v>1</v>
      </c>
      <c r="C6" s="101">
        <v>800</v>
      </c>
      <c r="D6" s="101">
        <f>B6*C6</f>
        <v>800</v>
      </c>
      <c r="E6" s="80"/>
      <c r="F6" s="35"/>
      <c r="G6" s="36">
        <f t="shared" ref="G6" si="0">F6*C6</f>
        <v>0</v>
      </c>
      <c r="H6" s="44" t="str">
        <f t="shared" ref="H6" si="1">IF(G6=0,"",IF(OR(G6-$D6&gt;0,G6-$D6&lt;0), (G6-$D6)/$D6, ""))</f>
        <v/>
      </c>
      <c r="I6" s="35" t="str">
        <f>IF(F6&gt;B6,"נא להסביר חריגה כאן","")</f>
        <v/>
      </c>
      <c r="J6" s="75"/>
      <c r="K6" s="38"/>
      <c r="L6" s="39" t="str">
        <f t="shared" ref="L6:L53" si="2">IF(K6="מאושר",F6,IF(K6="מאושר חלקי","לרשום כמות מאושרת",""))</f>
        <v/>
      </c>
      <c r="M6" s="42" t="str">
        <f t="shared" ref="M6" si="3">IFERROR(L6*C6,"")</f>
        <v/>
      </c>
      <c r="N6" s="44" t="str">
        <f t="shared" ref="N6" si="4">IFERROR(IF(M6=0,"",IF(OR(M6-$D6&gt;0,M6-$D6&lt;0), (M6-$D6)/$D6, "")),"")</f>
        <v/>
      </c>
      <c r="O6" s="38"/>
    </row>
    <row r="7" spans="1:16" s="131" customFormat="1" ht="15" x14ac:dyDescent="0.25">
      <c r="A7" s="99" t="s">
        <v>145</v>
      </c>
      <c r="B7" s="100">
        <v>1</v>
      </c>
      <c r="C7" s="101">
        <v>600</v>
      </c>
      <c r="D7" s="101">
        <f t="shared" ref="D7:D53" si="5">B7*C7</f>
        <v>600</v>
      </c>
      <c r="E7" s="80"/>
      <c r="F7" s="35"/>
      <c r="G7" s="36">
        <f t="shared" ref="G7:G14" si="6">F7*C7</f>
        <v>0</v>
      </c>
      <c r="H7" s="44" t="str">
        <f t="shared" ref="H7:H14" si="7">IF(G7=0,"",IF(OR(G7-$D7&gt;0,G7-$D7&lt;0), (G7-$D7)/$D7, ""))</f>
        <v/>
      </c>
      <c r="I7" s="35" t="str">
        <f t="shared" ref="I7:I53" si="8">IF(F7&gt;B7,"נא להסביר חריגה כאן","")</f>
        <v/>
      </c>
      <c r="J7" s="75"/>
      <c r="K7" s="38"/>
      <c r="L7" s="39" t="str">
        <f t="shared" si="2"/>
        <v/>
      </c>
      <c r="M7" s="42" t="str">
        <f t="shared" ref="M7:M14" si="9">IFERROR(L7*C7,"")</f>
        <v/>
      </c>
      <c r="N7" s="44" t="str">
        <f t="shared" ref="N7:N14" si="10">IFERROR(IF(M7=0,"",IF(OR(M7-$D7&gt;0,M7-$D7&lt;0), (M7-$D7)/$D7, "")),"")</f>
        <v/>
      </c>
      <c r="O7" s="38"/>
    </row>
    <row r="8" spans="1:16" s="131" customFormat="1" ht="15" x14ac:dyDescent="0.25">
      <c r="A8" s="99" t="s">
        <v>220</v>
      </c>
      <c r="B8" s="100">
        <v>1</v>
      </c>
      <c r="C8" s="101">
        <v>850</v>
      </c>
      <c r="D8" s="101">
        <f t="shared" si="5"/>
        <v>850</v>
      </c>
      <c r="E8" s="80"/>
      <c r="F8" s="35"/>
      <c r="G8" s="36">
        <f t="shared" si="6"/>
        <v>0</v>
      </c>
      <c r="H8" s="44" t="str">
        <f t="shared" si="7"/>
        <v/>
      </c>
      <c r="I8" s="35" t="str">
        <f t="shared" si="8"/>
        <v/>
      </c>
      <c r="J8" s="75"/>
      <c r="K8" s="38"/>
      <c r="L8" s="39" t="str">
        <f t="shared" si="2"/>
        <v/>
      </c>
      <c r="M8" s="42" t="str">
        <f t="shared" si="9"/>
        <v/>
      </c>
      <c r="N8" s="44" t="str">
        <f t="shared" si="10"/>
        <v/>
      </c>
      <c r="O8" s="38"/>
    </row>
    <row r="9" spans="1:16" s="131" customFormat="1" ht="15" x14ac:dyDescent="0.25">
      <c r="A9" s="99" t="s">
        <v>114</v>
      </c>
      <c r="B9" s="100">
        <v>1</v>
      </c>
      <c r="C9" s="101">
        <v>650</v>
      </c>
      <c r="D9" s="101">
        <f t="shared" si="5"/>
        <v>650</v>
      </c>
      <c r="E9" s="80"/>
      <c r="F9" s="35"/>
      <c r="G9" s="36">
        <f t="shared" si="6"/>
        <v>0</v>
      </c>
      <c r="H9" s="44" t="str">
        <f t="shared" si="7"/>
        <v/>
      </c>
      <c r="I9" s="35" t="str">
        <f t="shared" si="8"/>
        <v/>
      </c>
      <c r="J9" s="75"/>
      <c r="K9" s="38"/>
      <c r="L9" s="39" t="str">
        <f t="shared" si="2"/>
        <v/>
      </c>
      <c r="M9" s="42" t="str">
        <f t="shared" si="9"/>
        <v/>
      </c>
      <c r="N9" s="44" t="str">
        <f t="shared" si="10"/>
        <v/>
      </c>
      <c r="O9" s="38"/>
    </row>
    <row r="10" spans="1:16" s="131" customFormat="1" ht="15" x14ac:dyDescent="0.25">
      <c r="A10" s="99" t="s">
        <v>146</v>
      </c>
      <c r="B10" s="100">
        <v>3</v>
      </c>
      <c r="C10" s="101">
        <v>150</v>
      </c>
      <c r="D10" s="101">
        <f t="shared" si="5"/>
        <v>450</v>
      </c>
      <c r="E10" s="80"/>
      <c r="F10" s="35"/>
      <c r="G10" s="36">
        <f t="shared" si="6"/>
        <v>0</v>
      </c>
      <c r="H10" s="44" t="str">
        <f t="shared" si="7"/>
        <v/>
      </c>
      <c r="I10" s="35" t="str">
        <f t="shared" si="8"/>
        <v/>
      </c>
      <c r="J10" s="75"/>
      <c r="K10" s="38"/>
      <c r="L10" s="39" t="str">
        <f t="shared" si="2"/>
        <v/>
      </c>
      <c r="M10" s="42" t="str">
        <f t="shared" si="9"/>
        <v/>
      </c>
      <c r="N10" s="44" t="str">
        <f t="shared" si="10"/>
        <v/>
      </c>
      <c r="O10" s="38"/>
    </row>
    <row r="11" spans="1:16" s="131" customFormat="1" ht="15" x14ac:dyDescent="0.25">
      <c r="A11" s="99" t="s">
        <v>179</v>
      </c>
      <c r="B11" s="100">
        <v>1</v>
      </c>
      <c r="C11" s="101">
        <v>1000</v>
      </c>
      <c r="D11" s="141">
        <f t="shared" si="5"/>
        <v>1000</v>
      </c>
      <c r="E11" s="80"/>
      <c r="F11" s="35"/>
      <c r="G11" s="36">
        <f t="shared" si="6"/>
        <v>0</v>
      </c>
      <c r="H11" s="44" t="str">
        <f t="shared" si="7"/>
        <v/>
      </c>
      <c r="I11" s="35" t="str">
        <f t="shared" si="8"/>
        <v/>
      </c>
      <c r="J11" s="75"/>
      <c r="K11" s="38"/>
      <c r="L11" s="39" t="str">
        <f t="shared" si="2"/>
        <v/>
      </c>
      <c r="M11" s="42" t="str">
        <f t="shared" si="9"/>
        <v/>
      </c>
      <c r="N11" s="44" t="str">
        <f t="shared" si="10"/>
        <v/>
      </c>
      <c r="O11" s="38"/>
    </row>
    <row r="12" spans="1:16" s="131" customFormat="1" ht="15" x14ac:dyDescent="0.25">
      <c r="A12" s="99" t="s">
        <v>113</v>
      </c>
      <c r="B12" s="100">
        <v>1</v>
      </c>
      <c r="C12" s="101">
        <v>2000</v>
      </c>
      <c r="D12" s="101">
        <f t="shared" si="5"/>
        <v>2000</v>
      </c>
      <c r="E12" s="80"/>
      <c r="F12" s="35"/>
      <c r="G12" s="36">
        <f t="shared" si="6"/>
        <v>0</v>
      </c>
      <c r="H12" s="44" t="str">
        <f t="shared" si="7"/>
        <v/>
      </c>
      <c r="I12" s="35" t="str">
        <f t="shared" si="8"/>
        <v/>
      </c>
      <c r="J12" s="75"/>
      <c r="K12" s="38"/>
      <c r="L12" s="39" t="str">
        <f t="shared" si="2"/>
        <v/>
      </c>
      <c r="M12" s="42" t="str">
        <f t="shared" si="9"/>
        <v/>
      </c>
      <c r="N12" s="44" t="str">
        <f t="shared" si="10"/>
        <v/>
      </c>
      <c r="O12" s="38"/>
    </row>
    <row r="13" spans="1:16" s="131" customFormat="1" ht="15" x14ac:dyDescent="0.25">
      <c r="A13" s="99" t="s">
        <v>147</v>
      </c>
      <c r="B13" s="100">
        <v>1</v>
      </c>
      <c r="C13" s="101">
        <v>3000</v>
      </c>
      <c r="D13" s="101">
        <f t="shared" si="5"/>
        <v>3000</v>
      </c>
      <c r="E13" s="80"/>
      <c r="F13" s="35"/>
      <c r="G13" s="36">
        <f t="shared" si="6"/>
        <v>0</v>
      </c>
      <c r="H13" s="44" t="str">
        <f t="shared" si="7"/>
        <v/>
      </c>
      <c r="I13" s="35" t="str">
        <f t="shared" si="8"/>
        <v/>
      </c>
      <c r="J13" s="75"/>
      <c r="K13" s="38"/>
      <c r="L13" s="39" t="str">
        <f t="shared" si="2"/>
        <v/>
      </c>
      <c r="M13" s="42" t="str">
        <f t="shared" si="9"/>
        <v/>
      </c>
      <c r="N13" s="44" t="str">
        <f t="shared" si="10"/>
        <v/>
      </c>
      <c r="O13" s="38"/>
    </row>
    <row r="14" spans="1:16" ht="15" x14ac:dyDescent="0.25">
      <c r="A14" s="99" t="s">
        <v>276</v>
      </c>
      <c r="B14" s="100">
        <v>1</v>
      </c>
      <c r="C14" s="101">
        <v>500</v>
      </c>
      <c r="D14" s="101">
        <f t="shared" si="5"/>
        <v>500</v>
      </c>
      <c r="E14" s="80"/>
      <c r="F14" s="35"/>
      <c r="G14" s="36">
        <f t="shared" si="6"/>
        <v>0</v>
      </c>
      <c r="H14" s="44" t="str">
        <f t="shared" si="7"/>
        <v/>
      </c>
      <c r="I14" s="35" t="str">
        <f t="shared" si="8"/>
        <v/>
      </c>
      <c r="J14" s="75"/>
      <c r="K14" s="38"/>
      <c r="L14" s="39" t="str">
        <f t="shared" si="2"/>
        <v/>
      </c>
      <c r="M14" s="42" t="str">
        <f t="shared" si="9"/>
        <v/>
      </c>
      <c r="N14" s="44" t="str">
        <f t="shared" si="10"/>
        <v/>
      </c>
      <c r="O14" s="38"/>
    </row>
    <row r="15" spans="1:16" ht="15" x14ac:dyDescent="0.25">
      <c r="A15" s="85" t="s">
        <v>237</v>
      </c>
      <c r="B15" s="86"/>
      <c r="C15" s="86"/>
      <c r="D15" s="87"/>
      <c r="E15" s="80"/>
      <c r="F15" s="94"/>
      <c r="G15" s="95"/>
      <c r="H15" s="96"/>
      <c r="I15" s="87"/>
      <c r="J15" s="75"/>
      <c r="K15" s="94"/>
      <c r="L15" s="97"/>
      <c r="M15" s="95"/>
      <c r="N15" s="98"/>
      <c r="O15" s="87"/>
    </row>
    <row r="16" spans="1:16" ht="15" x14ac:dyDescent="0.25">
      <c r="A16" s="99" t="s">
        <v>112</v>
      </c>
      <c r="B16" s="100">
        <v>3</v>
      </c>
      <c r="C16" s="101">
        <v>300</v>
      </c>
      <c r="D16" s="101">
        <f t="shared" si="5"/>
        <v>900</v>
      </c>
      <c r="E16" s="80"/>
      <c r="F16" s="35"/>
      <c r="G16" s="36">
        <f t="shared" ref="G16:G39" si="11">F16*C16</f>
        <v>0</v>
      </c>
      <c r="H16" s="44" t="str">
        <f t="shared" ref="H16:H39" si="12">IF(G16=0,"",IF(OR(G16-$D16&gt;0,G16-$D16&lt;0), (G16-$D16)/$D16, ""))</f>
        <v/>
      </c>
      <c r="I16" s="35" t="str">
        <f t="shared" si="8"/>
        <v/>
      </c>
      <c r="J16" s="75"/>
      <c r="K16" s="38"/>
      <c r="L16" s="39" t="str">
        <f t="shared" si="2"/>
        <v/>
      </c>
      <c r="M16" s="42" t="str">
        <f t="shared" ref="M16:M39" si="13">IFERROR(L16*C16,"")</f>
        <v/>
      </c>
      <c r="N16" s="44" t="str">
        <f t="shared" ref="N16:N39" si="14">IFERROR(IF(M16=0,"",IF(OR(M16-$D16&gt;0,M16-$D16&lt;0), (M16-$D16)/$D16, "")),"")</f>
        <v/>
      </c>
      <c r="O16" s="38"/>
    </row>
    <row r="17" spans="1:15" ht="15" x14ac:dyDescent="0.25">
      <c r="A17" s="99" t="s">
        <v>181</v>
      </c>
      <c r="B17" s="100">
        <v>2</v>
      </c>
      <c r="C17" s="101">
        <v>500</v>
      </c>
      <c r="D17" s="101">
        <f t="shared" si="5"/>
        <v>1000</v>
      </c>
      <c r="E17" s="80"/>
      <c r="F17" s="35"/>
      <c r="G17" s="36">
        <f t="shared" si="11"/>
        <v>0</v>
      </c>
      <c r="H17" s="44" t="str">
        <f t="shared" si="12"/>
        <v/>
      </c>
      <c r="I17" s="35" t="str">
        <f t="shared" si="8"/>
        <v/>
      </c>
      <c r="J17" s="75"/>
      <c r="K17" s="38"/>
      <c r="L17" s="39" t="str">
        <f t="shared" si="2"/>
        <v/>
      </c>
      <c r="M17" s="42" t="str">
        <f t="shared" si="13"/>
        <v/>
      </c>
      <c r="N17" s="44" t="str">
        <f t="shared" si="14"/>
        <v/>
      </c>
      <c r="O17" s="38"/>
    </row>
    <row r="18" spans="1:15" ht="15" x14ac:dyDescent="0.25">
      <c r="A18" s="99" t="s">
        <v>184</v>
      </c>
      <c r="B18" s="100">
        <v>1</v>
      </c>
      <c r="C18" s="101">
        <v>2500</v>
      </c>
      <c r="D18" s="101">
        <f t="shared" si="5"/>
        <v>2500</v>
      </c>
      <c r="E18" s="80"/>
      <c r="F18" s="35"/>
      <c r="G18" s="36">
        <f t="shared" si="11"/>
        <v>0</v>
      </c>
      <c r="H18" s="44" t="str">
        <f t="shared" si="12"/>
        <v/>
      </c>
      <c r="I18" s="35" t="str">
        <f t="shared" si="8"/>
        <v/>
      </c>
      <c r="J18" s="75"/>
      <c r="K18" s="38"/>
      <c r="L18" s="39" t="str">
        <f t="shared" si="2"/>
        <v/>
      </c>
      <c r="M18" s="42" t="str">
        <f t="shared" si="13"/>
        <v/>
      </c>
      <c r="N18" s="44" t="str">
        <f t="shared" si="14"/>
        <v/>
      </c>
      <c r="O18" s="38"/>
    </row>
    <row r="19" spans="1:15" ht="15" x14ac:dyDescent="0.25">
      <c r="A19" s="99" t="s">
        <v>136</v>
      </c>
      <c r="B19" s="100">
        <v>1</v>
      </c>
      <c r="C19" s="101">
        <v>1000</v>
      </c>
      <c r="D19" s="101">
        <f t="shared" si="5"/>
        <v>1000</v>
      </c>
      <c r="E19" s="80"/>
      <c r="F19" s="35"/>
      <c r="G19" s="36">
        <f t="shared" si="11"/>
        <v>0</v>
      </c>
      <c r="H19" s="44" t="str">
        <f t="shared" si="12"/>
        <v/>
      </c>
      <c r="I19" s="35" t="str">
        <f t="shared" si="8"/>
        <v/>
      </c>
      <c r="J19" s="75"/>
      <c r="K19" s="38"/>
      <c r="L19" s="39" t="str">
        <f t="shared" si="2"/>
        <v/>
      </c>
      <c r="M19" s="42" t="str">
        <f t="shared" si="13"/>
        <v/>
      </c>
      <c r="N19" s="44" t="str">
        <f t="shared" si="14"/>
        <v/>
      </c>
      <c r="O19" s="38"/>
    </row>
    <row r="20" spans="1:15" ht="15" x14ac:dyDescent="0.25">
      <c r="A20" s="99" t="s">
        <v>135</v>
      </c>
      <c r="B20" s="100">
        <v>1</v>
      </c>
      <c r="C20" s="101">
        <v>3000</v>
      </c>
      <c r="D20" s="101">
        <f t="shared" si="5"/>
        <v>3000</v>
      </c>
      <c r="E20" s="80"/>
      <c r="F20" s="35"/>
      <c r="G20" s="36">
        <f t="shared" si="11"/>
        <v>0</v>
      </c>
      <c r="H20" s="44" t="str">
        <f t="shared" si="12"/>
        <v/>
      </c>
      <c r="I20" s="35" t="str">
        <f t="shared" si="8"/>
        <v/>
      </c>
      <c r="J20" s="75"/>
      <c r="K20" s="38"/>
      <c r="L20" s="39" t="str">
        <f t="shared" si="2"/>
        <v/>
      </c>
      <c r="M20" s="42" t="str">
        <f t="shared" si="13"/>
        <v/>
      </c>
      <c r="N20" s="44" t="str">
        <f t="shared" si="14"/>
        <v/>
      </c>
      <c r="O20" s="38"/>
    </row>
    <row r="21" spans="1:15" s="131" customFormat="1" ht="15" x14ac:dyDescent="0.25">
      <c r="A21" s="99" t="s">
        <v>165</v>
      </c>
      <c r="B21" s="100">
        <v>1</v>
      </c>
      <c r="C21" s="101">
        <v>4500</v>
      </c>
      <c r="D21" s="101">
        <f t="shared" si="5"/>
        <v>4500</v>
      </c>
      <c r="E21" s="80"/>
      <c r="F21" s="35"/>
      <c r="G21" s="36">
        <f t="shared" si="11"/>
        <v>0</v>
      </c>
      <c r="H21" s="44" t="str">
        <f t="shared" si="12"/>
        <v/>
      </c>
      <c r="I21" s="35" t="str">
        <f t="shared" si="8"/>
        <v/>
      </c>
      <c r="J21" s="75"/>
      <c r="K21" s="38"/>
      <c r="L21" s="39" t="str">
        <f t="shared" si="2"/>
        <v/>
      </c>
      <c r="M21" s="42" t="str">
        <f t="shared" si="13"/>
        <v/>
      </c>
      <c r="N21" s="44" t="str">
        <f t="shared" si="14"/>
        <v/>
      </c>
      <c r="O21" s="38"/>
    </row>
    <row r="22" spans="1:15" s="131" customFormat="1" ht="15" x14ac:dyDescent="0.25">
      <c r="A22" s="99" t="s">
        <v>171</v>
      </c>
      <c r="B22" s="100">
        <v>1</v>
      </c>
      <c r="C22" s="101">
        <v>1800</v>
      </c>
      <c r="D22" s="101">
        <f t="shared" si="5"/>
        <v>1800</v>
      </c>
      <c r="E22" s="80"/>
      <c r="F22" s="35"/>
      <c r="G22" s="36">
        <f t="shared" si="11"/>
        <v>0</v>
      </c>
      <c r="H22" s="44" t="str">
        <f t="shared" si="12"/>
        <v/>
      </c>
      <c r="I22" s="35" t="str">
        <f t="shared" si="8"/>
        <v/>
      </c>
      <c r="J22" s="75"/>
      <c r="K22" s="38"/>
      <c r="L22" s="39" t="str">
        <f t="shared" si="2"/>
        <v/>
      </c>
      <c r="M22" s="42" t="str">
        <f t="shared" si="13"/>
        <v/>
      </c>
      <c r="N22" s="44" t="str">
        <f t="shared" si="14"/>
        <v/>
      </c>
      <c r="O22" s="38"/>
    </row>
    <row r="23" spans="1:15" ht="15" x14ac:dyDescent="0.25">
      <c r="A23" s="99" t="s">
        <v>138</v>
      </c>
      <c r="B23" s="100">
        <v>1</v>
      </c>
      <c r="C23" s="101">
        <v>1100</v>
      </c>
      <c r="D23" s="101">
        <f t="shared" si="5"/>
        <v>1100</v>
      </c>
      <c r="E23" s="80"/>
      <c r="F23" s="35"/>
      <c r="G23" s="36">
        <f t="shared" si="11"/>
        <v>0</v>
      </c>
      <c r="H23" s="44" t="str">
        <f t="shared" si="12"/>
        <v/>
      </c>
      <c r="I23" s="35" t="str">
        <f t="shared" si="8"/>
        <v/>
      </c>
      <c r="J23" s="75"/>
      <c r="K23" s="38"/>
      <c r="L23" s="39" t="str">
        <f t="shared" si="2"/>
        <v/>
      </c>
      <c r="M23" s="42" t="str">
        <f t="shared" si="13"/>
        <v/>
      </c>
      <c r="N23" s="44" t="str">
        <f t="shared" si="14"/>
        <v/>
      </c>
      <c r="O23" s="38"/>
    </row>
    <row r="24" spans="1:15" ht="15" x14ac:dyDescent="0.25">
      <c r="A24" s="99" t="s">
        <v>140</v>
      </c>
      <c r="B24" s="100">
        <v>1</v>
      </c>
      <c r="C24" s="101">
        <v>300</v>
      </c>
      <c r="D24" s="101">
        <f t="shared" si="5"/>
        <v>300</v>
      </c>
      <c r="E24" s="80"/>
      <c r="F24" s="35"/>
      <c r="G24" s="36">
        <f t="shared" si="11"/>
        <v>0</v>
      </c>
      <c r="H24" s="44" t="str">
        <f t="shared" si="12"/>
        <v/>
      </c>
      <c r="I24" s="35" t="str">
        <f t="shared" si="8"/>
        <v/>
      </c>
      <c r="J24" s="75"/>
      <c r="K24" s="38"/>
      <c r="L24" s="39" t="str">
        <f t="shared" si="2"/>
        <v/>
      </c>
      <c r="M24" s="42" t="str">
        <f t="shared" si="13"/>
        <v/>
      </c>
      <c r="N24" s="44" t="str">
        <f t="shared" si="14"/>
        <v/>
      </c>
      <c r="O24" s="38"/>
    </row>
    <row r="25" spans="1:15" ht="15" x14ac:dyDescent="0.25">
      <c r="A25" s="99" t="s">
        <v>141</v>
      </c>
      <c r="B25" s="100">
        <v>1</v>
      </c>
      <c r="C25" s="101">
        <v>2800</v>
      </c>
      <c r="D25" s="101">
        <f t="shared" si="5"/>
        <v>2800</v>
      </c>
      <c r="E25" s="80"/>
      <c r="F25" s="35"/>
      <c r="G25" s="36">
        <f t="shared" si="11"/>
        <v>0</v>
      </c>
      <c r="H25" s="44" t="str">
        <f t="shared" si="12"/>
        <v/>
      </c>
      <c r="I25" s="35" t="str">
        <f t="shared" si="8"/>
        <v/>
      </c>
      <c r="J25" s="75"/>
      <c r="K25" s="38"/>
      <c r="L25" s="39" t="str">
        <f t="shared" si="2"/>
        <v/>
      </c>
      <c r="M25" s="42" t="str">
        <f t="shared" si="13"/>
        <v/>
      </c>
      <c r="N25" s="44" t="str">
        <f t="shared" si="14"/>
        <v/>
      </c>
      <c r="O25" s="38"/>
    </row>
    <row r="26" spans="1:15" ht="30" x14ac:dyDescent="0.25">
      <c r="A26" s="99" t="s">
        <v>215</v>
      </c>
      <c r="B26" s="100">
        <v>1</v>
      </c>
      <c r="C26" s="101">
        <v>1000</v>
      </c>
      <c r="D26" s="101">
        <f t="shared" si="5"/>
        <v>1000</v>
      </c>
      <c r="E26" s="80"/>
      <c r="F26" s="35"/>
      <c r="G26" s="36">
        <f t="shared" si="11"/>
        <v>0</v>
      </c>
      <c r="H26" s="44" t="str">
        <f t="shared" si="12"/>
        <v/>
      </c>
      <c r="I26" s="35" t="str">
        <f t="shared" si="8"/>
        <v/>
      </c>
      <c r="J26" s="75"/>
      <c r="K26" s="38"/>
      <c r="L26" s="39" t="str">
        <f t="shared" si="2"/>
        <v/>
      </c>
      <c r="M26" s="42" t="str">
        <f t="shared" si="13"/>
        <v/>
      </c>
      <c r="N26" s="44" t="str">
        <f t="shared" si="14"/>
        <v/>
      </c>
      <c r="O26" s="38"/>
    </row>
    <row r="27" spans="1:15" ht="15" x14ac:dyDescent="0.25">
      <c r="A27" s="99" t="s">
        <v>133</v>
      </c>
      <c r="B27" s="100">
        <v>1</v>
      </c>
      <c r="C27" s="101">
        <v>1500</v>
      </c>
      <c r="D27" s="101">
        <f t="shared" si="5"/>
        <v>1500</v>
      </c>
      <c r="E27" s="80"/>
      <c r="F27" s="35"/>
      <c r="G27" s="36">
        <f t="shared" si="11"/>
        <v>0</v>
      </c>
      <c r="H27" s="44" t="str">
        <f t="shared" si="12"/>
        <v/>
      </c>
      <c r="I27" s="35" t="str">
        <f t="shared" si="8"/>
        <v/>
      </c>
      <c r="J27" s="75"/>
      <c r="K27" s="38"/>
      <c r="L27" s="39" t="str">
        <f t="shared" si="2"/>
        <v/>
      </c>
      <c r="M27" s="42" t="str">
        <f t="shared" si="13"/>
        <v/>
      </c>
      <c r="N27" s="44" t="str">
        <f t="shared" si="14"/>
        <v/>
      </c>
      <c r="O27" s="38"/>
    </row>
    <row r="28" spans="1:15" ht="15" x14ac:dyDescent="0.25">
      <c r="A28" s="99" t="s">
        <v>134</v>
      </c>
      <c r="B28" s="100">
        <v>1</v>
      </c>
      <c r="C28" s="101">
        <v>550</v>
      </c>
      <c r="D28" s="101">
        <f t="shared" si="5"/>
        <v>550</v>
      </c>
      <c r="E28" s="80"/>
      <c r="F28" s="35"/>
      <c r="G28" s="36">
        <f t="shared" si="11"/>
        <v>0</v>
      </c>
      <c r="H28" s="44" t="str">
        <f t="shared" si="12"/>
        <v/>
      </c>
      <c r="I28" s="35" t="str">
        <f t="shared" si="8"/>
        <v/>
      </c>
      <c r="J28" s="75"/>
      <c r="K28" s="38"/>
      <c r="L28" s="39" t="str">
        <f t="shared" si="2"/>
        <v/>
      </c>
      <c r="M28" s="42" t="str">
        <f t="shared" si="13"/>
        <v/>
      </c>
      <c r="N28" s="44" t="str">
        <f t="shared" si="14"/>
        <v/>
      </c>
      <c r="O28" s="38"/>
    </row>
    <row r="29" spans="1:15" ht="60" x14ac:dyDescent="0.25">
      <c r="A29" s="99" t="s">
        <v>240</v>
      </c>
      <c r="B29" s="100">
        <v>1</v>
      </c>
      <c r="C29" s="101">
        <v>3500</v>
      </c>
      <c r="D29" s="101">
        <f t="shared" si="5"/>
        <v>3500</v>
      </c>
      <c r="E29" s="80"/>
      <c r="F29" s="35"/>
      <c r="G29" s="36">
        <f t="shared" si="11"/>
        <v>0</v>
      </c>
      <c r="H29" s="44" t="str">
        <f t="shared" si="12"/>
        <v/>
      </c>
      <c r="I29" s="35" t="str">
        <f t="shared" si="8"/>
        <v/>
      </c>
      <c r="J29" s="75"/>
      <c r="K29" s="38"/>
      <c r="L29" s="39" t="str">
        <f t="shared" si="2"/>
        <v/>
      </c>
      <c r="M29" s="42" t="str">
        <f t="shared" si="13"/>
        <v/>
      </c>
      <c r="N29" s="44" t="str">
        <f t="shared" si="14"/>
        <v/>
      </c>
      <c r="O29" s="38"/>
    </row>
    <row r="30" spans="1:15" ht="30" x14ac:dyDescent="0.25">
      <c r="A30" s="99" t="s">
        <v>209</v>
      </c>
      <c r="B30" s="100">
        <v>1</v>
      </c>
      <c r="C30" s="101">
        <v>3000</v>
      </c>
      <c r="D30" s="101">
        <f t="shared" si="5"/>
        <v>3000</v>
      </c>
      <c r="E30" s="80"/>
      <c r="F30" s="35"/>
      <c r="G30" s="36">
        <f t="shared" si="11"/>
        <v>0</v>
      </c>
      <c r="H30" s="44" t="str">
        <f t="shared" si="12"/>
        <v/>
      </c>
      <c r="I30" s="35" t="str">
        <f t="shared" si="8"/>
        <v/>
      </c>
      <c r="J30" s="75"/>
      <c r="K30" s="38"/>
      <c r="L30" s="39" t="str">
        <f t="shared" si="2"/>
        <v/>
      </c>
      <c r="M30" s="42" t="str">
        <f t="shared" si="13"/>
        <v/>
      </c>
      <c r="N30" s="44" t="str">
        <f t="shared" si="14"/>
        <v/>
      </c>
      <c r="O30" s="38"/>
    </row>
    <row r="31" spans="1:15" ht="15" x14ac:dyDescent="0.25">
      <c r="A31" s="99" t="s">
        <v>120</v>
      </c>
      <c r="B31" s="100">
        <v>1</v>
      </c>
      <c r="C31" s="101">
        <v>2800</v>
      </c>
      <c r="D31" s="101">
        <f t="shared" si="5"/>
        <v>2800</v>
      </c>
      <c r="E31" s="80"/>
      <c r="F31" s="35"/>
      <c r="G31" s="36">
        <f t="shared" si="11"/>
        <v>0</v>
      </c>
      <c r="H31" s="44" t="str">
        <f t="shared" si="12"/>
        <v/>
      </c>
      <c r="I31" s="35" t="str">
        <f t="shared" si="8"/>
        <v/>
      </c>
      <c r="J31" s="75"/>
      <c r="K31" s="38"/>
      <c r="L31" s="39" t="str">
        <f t="shared" si="2"/>
        <v/>
      </c>
      <c r="M31" s="42" t="str">
        <f t="shared" si="13"/>
        <v/>
      </c>
      <c r="N31" s="44" t="str">
        <f t="shared" si="14"/>
        <v/>
      </c>
      <c r="O31" s="38"/>
    </row>
    <row r="32" spans="1:15" ht="15" x14ac:dyDescent="0.25">
      <c r="A32" s="99" t="s">
        <v>137</v>
      </c>
      <c r="B32" s="100">
        <v>1</v>
      </c>
      <c r="C32" s="101">
        <v>7000</v>
      </c>
      <c r="D32" s="101">
        <f t="shared" si="5"/>
        <v>7000</v>
      </c>
      <c r="E32" s="80"/>
      <c r="F32" s="35"/>
      <c r="G32" s="36">
        <f t="shared" si="11"/>
        <v>0</v>
      </c>
      <c r="H32" s="44" t="str">
        <f t="shared" si="12"/>
        <v/>
      </c>
      <c r="I32" s="35" t="str">
        <f t="shared" si="8"/>
        <v/>
      </c>
      <c r="J32" s="75"/>
      <c r="K32" s="38"/>
      <c r="L32" s="39" t="str">
        <f t="shared" si="2"/>
        <v/>
      </c>
      <c r="M32" s="42" t="str">
        <f t="shared" si="13"/>
        <v/>
      </c>
      <c r="N32" s="44" t="str">
        <f t="shared" si="14"/>
        <v/>
      </c>
      <c r="O32" s="38"/>
    </row>
    <row r="33" spans="1:15" ht="15" x14ac:dyDescent="0.25">
      <c r="A33" s="99" t="s">
        <v>139</v>
      </c>
      <c r="B33" s="100">
        <v>1</v>
      </c>
      <c r="C33" s="101">
        <v>450</v>
      </c>
      <c r="D33" s="101">
        <f t="shared" si="5"/>
        <v>450</v>
      </c>
      <c r="E33" s="80"/>
      <c r="F33" s="35"/>
      <c r="G33" s="36">
        <f t="shared" si="11"/>
        <v>0</v>
      </c>
      <c r="H33" s="44" t="str">
        <f t="shared" si="12"/>
        <v/>
      </c>
      <c r="I33" s="35" t="str">
        <f t="shared" si="8"/>
        <v/>
      </c>
      <c r="J33" s="75"/>
      <c r="K33" s="38"/>
      <c r="L33" s="39" t="str">
        <f t="shared" si="2"/>
        <v/>
      </c>
      <c r="M33" s="42" t="str">
        <f t="shared" si="13"/>
        <v/>
      </c>
      <c r="N33" s="44" t="str">
        <f t="shared" si="14"/>
        <v/>
      </c>
      <c r="O33" s="38"/>
    </row>
    <row r="34" spans="1:15" ht="15" x14ac:dyDescent="0.25">
      <c r="A34" s="99" t="s">
        <v>238</v>
      </c>
      <c r="B34" s="100"/>
      <c r="C34" s="101"/>
      <c r="D34" s="101"/>
      <c r="E34" s="80"/>
      <c r="F34" s="35"/>
      <c r="G34" s="36">
        <f t="shared" si="11"/>
        <v>0</v>
      </c>
      <c r="H34" s="37" t="str">
        <f t="shared" si="12"/>
        <v/>
      </c>
      <c r="I34" s="35" t="str">
        <f t="shared" si="8"/>
        <v/>
      </c>
      <c r="J34" s="75"/>
      <c r="K34" s="38"/>
      <c r="L34" s="39" t="str">
        <f t="shared" si="2"/>
        <v/>
      </c>
      <c r="M34" s="42" t="str">
        <f t="shared" si="13"/>
        <v/>
      </c>
      <c r="N34" s="37" t="str">
        <f t="shared" si="14"/>
        <v/>
      </c>
      <c r="O34" s="38"/>
    </row>
    <row r="35" spans="1:15" ht="15" x14ac:dyDescent="0.25">
      <c r="A35" s="99" t="s">
        <v>142</v>
      </c>
      <c r="B35" s="100">
        <v>1</v>
      </c>
      <c r="C35" s="101">
        <v>3500</v>
      </c>
      <c r="D35" s="101">
        <f t="shared" si="5"/>
        <v>3500</v>
      </c>
      <c r="E35" s="80"/>
      <c r="F35" s="35"/>
      <c r="G35" s="36">
        <f t="shared" si="11"/>
        <v>0</v>
      </c>
      <c r="H35" s="44" t="str">
        <f t="shared" si="12"/>
        <v/>
      </c>
      <c r="I35" s="35" t="str">
        <f t="shared" si="8"/>
        <v/>
      </c>
      <c r="J35" s="75"/>
      <c r="K35" s="38"/>
      <c r="L35" s="39" t="str">
        <f t="shared" si="2"/>
        <v/>
      </c>
      <c r="M35" s="42" t="str">
        <f t="shared" si="13"/>
        <v/>
      </c>
      <c r="N35" s="44" t="str">
        <f t="shared" si="14"/>
        <v/>
      </c>
      <c r="O35" s="38"/>
    </row>
    <row r="36" spans="1:15" ht="15" x14ac:dyDescent="0.25">
      <c r="A36" s="99" t="s">
        <v>143</v>
      </c>
      <c r="B36" s="100">
        <v>1</v>
      </c>
      <c r="C36" s="101">
        <v>9000</v>
      </c>
      <c r="D36" s="101">
        <f t="shared" si="5"/>
        <v>9000</v>
      </c>
      <c r="E36" s="80"/>
      <c r="F36" s="35"/>
      <c r="G36" s="36">
        <f t="shared" si="11"/>
        <v>0</v>
      </c>
      <c r="H36" s="44" t="str">
        <f t="shared" si="12"/>
        <v/>
      </c>
      <c r="I36" s="35" t="str">
        <f t="shared" si="8"/>
        <v/>
      </c>
      <c r="J36" s="75"/>
      <c r="K36" s="38"/>
      <c r="L36" s="39" t="str">
        <f t="shared" si="2"/>
        <v/>
      </c>
      <c r="M36" s="42" t="str">
        <f t="shared" si="13"/>
        <v/>
      </c>
      <c r="N36" s="44" t="str">
        <f t="shared" si="14"/>
        <v/>
      </c>
      <c r="O36" s="38"/>
    </row>
    <row r="37" spans="1:15" ht="30" x14ac:dyDescent="0.25">
      <c r="A37" s="99" t="s">
        <v>182</v>
      </c>
      <c r="B37" s="100">
        <v>1</v>
      </c>
      <c r="C37" s="101">
        <v>4700</v>
      </c>
      <c r="D37" s="101">
        <f t="shared" si="5"/>
        <v>4700</v>
      </c>
      <c r="E37" s="80"/>
      <c r="F37" s="35"/>
      <c r="G37" s="36">
        <f t="shared" si="11"/>
        <v>0</v>
      </c>
      <c r="H37" s="44" t="str">
        <f t="shared" si="12"/>
        <v/>
      </c>
      <c r="I37" s="35" t="str">
        <f t="shared" si="8"/>
        <v/>
      </c>
      <c r="J37" s="75"/>
      <c r="K37" s="38"/>
      <c r="L37" s="39" t="str">
        <f t="shared" si="2"/>
        <v/>
      </c>
      <c r="M37" s="42" t="str">
        <f t="shared" si="13"/>
        <v/>
      </c>
      <c r="N37" s="44" t="str">
        <f t="shared" si="14"/>
        <v/>
      </c>
      <c r="O37" s="38"/>
    </row>
    <row r="38" spans="1:15" ht="15" x14ac:dyDescent="0.25">
      <c r="A38" s="99" t="s">
        <v>183</v>
      </c>
      <c r="B38" s="100">
        <v>1</v>
      </c>
      <c r="C38" s="101">
        <v>900</v>
      </c>
      <c r="D38" s="101">
        <f t="shared" si="5"/>
        <v>900</v>
      </c>
      <c r="E38" s="80"/>
      <c r="F38" s="35"/>
      <c r="G38" s="36">
        <f t="shared" si="11"/>
        <v>0</v>
      </c>
      <c r="H38" s="44" t="str">
        <f t="shared" si="12"/>
        <v/>
      </c>
      <c r="I38" s="35" t="str">
        <f t="shared" si="8"/>
        <v/>
      </c>
      <c r="J38" s="75"/>
      <c r="K38" s="38"/>
      <c r="L38" s="39" t="str">
        <f t="shared" si="2"/>
        <v/>
      </c>
      <c r="M38" s="42" t="str">
        <f t="shared" si="13"/>
        <v/>
      </c>
      <c r="N38" s="44" t="str">
        <f t="shared" si="14"/>
        <v/>
      </c>
      <c r="O38" s="38"/>
    </row>
    <row r="39" spans="1:15" s="131" customFormat="1" ht="15" x14ac:dyDescent="0.25">
      <c r="A39" s="99" t="s">
        <v>241</v>
      </c>
      <c r="B39" s="100">
        <v>1</v>
      </c>
      <c r="C39" s="101">
        <v>7700</v>
      </c>
      <c r="D39" s="101">
        <f t="shared" si="5"/>
        <v>7700</v>
      </c>
      <c r="E39" s="80"/>
      <c r="F39" s="35"/>
      <c r="G39" s="36">
        <f t="shared" si="11"/>
        <v>0</v>
      </c>
      <c r="H39" s="44" t="str">
        <f t="shared" si="12"/>
        <v/>
      </c>
      <c r="I39" s="35" t="str">
        <f t="shared" si="8"/>
        <v/>
      </c>
      <c r="J39" s="75"/>
      <c r="K39" s="38"/>
      <c r="L39" s="39" t="str">
        <f t="shared" si="2"/>
        <v/>
      </c>
      <c r="M39" s="42" t="str">
        <f t="shared" si="13"/>
        <v/>
      </c>
      <c r="N39" s="44" t="str">
        <f t="shared" si="14"/>
        <v/>
      </c>
      <c r="O39" s="38"/>
    </row>
    <row r="40" spans="1:15" ht="15" x14ac:dyDescent="0.25">
      <c r="A40" s="85" t="s">
        <v>228</v>
      </c>
      <c r="B40" s="86"/>
      <c r="C40" s="86"/>
      <c r="D40" s="87"/>
      <c r="E40" s="80"/>
      <c r="F40" s="94"/>
      <c r="G40" s="95"/>
      <c r="H40" s="96"/>
      <c r="I40" s="87"/>
      <c r="J40" s="75"/>
      <c r="K40" s="94"/>
      <c r="L40" s="97"/>
      <c r="M40" s="95"/>
      <c r="N40" s="98"/>
      <c r="O40" s="87"/>
    </row>
    <row r="41" spans="1:15" ht="15" x14ac:dyDescent="0.25">
      <c r="A41" s="99" t="s">
        <v>284</v>
      </c>
      <c r="B41" s="100">
        <v>1</v>
      </c>
      <c r="C41" s="101">
        <v>3500</v>
      </c>
      <c r="D41" s="101">
        <f t="shared" si="5"/>
        <v>3500</v>
      </c>
      <c r="E41" s="80"/>
      <c r="F41" s="35"/>
      <c r="G41" s="36">
        <f t="shared" ref="G41:G45" si="15">F41*C41</f>
        <v>0</v>
      </c>
      <c r="H41" s="44" t="str">
        <f t="shared" ref="H41:H45" si="16">IF(G41=0,"",IF(OR(G41-$D41&gt;0,G41-$D41&lt;0), (G41-$D41)/$D41, ""))</f>
        <v/>
      </c>
      <c r="I41" s="35" t="str">
        <f t="shared" si="8"/>
        <v/>
      </c>
      <c r="J41" s="75"/>
      <c r="K41" s="38"/>
      <c r="L41" s="39" t="str">
        <f t="shared" si="2"/>
        <v/>
      </c>
      <c r="M41" s="42" t="str">
        <f t="shared" ref="M41:M45" si="17">IFERROR(L41*C41,"")</f>
        <v/>
      </c>
      <c r="N41" s="44" t="str">
        <f t="shared" ref="N41:N45" si="18">IFERROR(IF(M41=0,"",IF(OR(M41-$D41&gt;0,M41-$D41&lt;0), (M41-$D41)/$D41, "")),"")</f>
        <v/>
      </c>
      <c r="O41" s="38"/>
    </row>
    <row r="42" spans="1:15" ht="15" x14ac:dyDescent="0.25">
      <c r="A42" s="99" t="s">
        <v>178</v>
      </c>
      <c r="B42" s="100">
        <v>1</v>
      </c>
      <c r="C42" s="101">
        <v>4500</v>
      </c>
      <c r="D42" s="101">
        <f t="shared" si="5"/>
        <v>4500</v>
      </c>
      <c r="E42" s="80"/>
      <c r="F42" s="35"/>
      <c r="G42" s="36">
        <f t="shared" si="15"/>
        <v>0</v>
      </c>
      <c r="H42" s="44" t="str">
        <f t="shared" si="16"/>
        <v/>
      </c>
      <c r="I42" s="35" t="str">
        <f t="shared" si="8"/>
        <v/>
      </c>
      <c r="J42" s="75"/>
      <c r="K42" s="38"/>
      <c r="L42" s="39" t="str">
        <f t="shared" si="2"/>
        <v/>
      </c>
      <c r="M42" s="42" t="str">
        <f t="shared" si="17"/>
        <v/>
      </c>
      <c r="N42" s="44" t="str">
        <f t="shared" si="18"/>
        <v/>
      </c>
      <c r="O42" s="38"/>
    </row>
    <row r="43" spans="1:15" ht="15" x14ac:dyDescent="0.25">
      <c r="A43" s="99" t="s">
        <v>177</v>
      </c>
      <c r="B43" s="100">
        <v>1</v>
      </c>
      <c r="C43" s="101">
        <v>2500</v>
      </c>
      <c r="D43" s="101">
        <f t="shared" si="5"/>
        <v>2500</v>
      </c>
      <c r="E43" s="80"/>
      <c r="F43" s="35"/>
      <c r="G43" s="36">
        <f t="shared" si="15"/>
        <v>0</v>
      </c>
      <c r="H43" s="44" t="str">
        <f t="shared" si="16"/>
        <v/>
      </c>
      <c r="I43" s="35" t="str">
        <f t="shared" si="8"/>
        <v/>
      </c>
      <c r="J43" s="75"/>
      <c r="K43" s="38"/>
      <c r="L43" s="39" t="str">
        <f t="shared" si="2"/>
        <v/>
      </c>
      <c r="M43" s="42" t="str">
        <f t="shared" si="17"/>
        <v/>
      </c>
      <c r="N43" s="44" t="str">
        <f t="shared" si="18"/>
        <v/>
      </c>
      <c r="O43" s="38"/>
    </row>
    <row r="44" spans="1:15" ht="15" x14ac:dyDescent="0.25">
      <c r="A44" s="99" t="s">
        <v>122</v>
      </c>
      <c r="B44" s="100">
        <v>1</v>
      </c>
      <c r="C44" s="101">
        <v>3000</v>
      </c>
      <c r="D44" s="101">
        <f t="shared" si="5"/>
        <v>3000</v>
      </c>
      <c r="E44" s="80"/>
      <c r="F44" s="35"/>
      <c r="G44" s="36">
        <f t="shared" si="15"/>
        <v>0</v>
      </c>
      <c r="H44" s="44" t="str">
        <f t="shared" si="16"/>
        <v/>
      </c>
      <c r="I44" s="35" t="str">
        <f t="shared" si="8"/>
        <v/>
      </c>
      <c r="J44" s="75"/>
      <c r="K44" s="38"/>
      <c r="L44" s="39" t="str">
        <f t="shared" si="2"/>
        <v/>
      </c>
      <c r="M44" s="42" t="str">
        <f t="shared" si="17"/>
        <v/>
      </c>
      <c r="N44" s="44" t="str">
        <f t="shared" si="18"/>
        <v/>
      </c>
      <c r="O44" s="38"/>
    </row>
    <row r="45" spans="1:15" ht="15" x14ac:dyDescent="0.25">
      <c r="A45" s="99" t="s">
        <v>185</v>
      </c>
      <c r="B45" s="100">
        <v>1</v>
      </c>
      <c r="C45" s="101">
        <v>2500</v>
      </c>
      <c r="D45" s="101">
        <f t="shared" si="5"/>
        <v>2500</v>
      </c>
      <c r="E45" s="80"/>
      <c r="F45" s="35"/>
      <c r="G45" s="36">
        <f t="shared" si="15"/>
        <v>0</v>
      </c>
      <c r="H45" s="44" t="str">
        <f t="shared" si="16"/>
        <v/>
      </c>
      <c r="I45" s="35" t="str">
        <f t="shared" si="8"/>
        <v/>
      </c>
      <c r="J45" s="75"/>
      <c r="K45" s="38"/>
      <c r="L45" s="39" t="str">
        <f t="shared" si="2"/>
        <v/>
      </c>
      <c r="M45" s="42" t="str">
        <f t="shared" si="17"/>
        <v/>
      </c>
      <c r="N45" s="44" t="str">
        <f t="shared" si="18"/>
        <v/>
      </c>
      <c r="O45" s="38"/>
    </row>
    <row r="46" spans="1:15" ht="15" x14ac:dyDescent="0.25">
      <c r="A46" s="85" t="s">
        <v>229</v>
      </c>
      <c r="B46" s="86"/>
      <c r="C46" s="86"/>
      <c r="D46" s="87"/>
      <c r="E46" s="80"/>
      <c r="F46" s="94"/>
      <c r="G46" s="95"/>
      <c r="H46" s="96"/>
      <c r="I46" s="87"/>
      <c r="J46" s="75"/>
      <c r="K46" s="94"/>
      <c r="L46" s="97"/>
      <c r="M46" s="95"/>
      <c r="N46" s="98"/>
      <c r="O46" s="87"/>
    </row>
    <row r="47" spans="1:15" ht="15" x14ac:dyDescent="0.25">
      <c r="A47" s="99" t="s">
        <v>243</v>
      </c>
      <c r="B47" s="100">
        <v>1</v>
      </c>
      <c r="C47" s="101">
        <v>6000</v>
      </c>
      <c r="D47" s="101">
        <f t="shared" si="5"/>
        <v>6000</v>
      </c>
      <c r="E47" s="80"/>
      <c r="F47" s="35"/>
      <c r="G47" s="36">
        <f t="shared" ref="G47:G53" si="19">F47*C47</f>
        <v>0</v>
      </c>
      <c r="H47" s="44" t="str">
        <f t="shared" ref="H47:H53" si="20">IF(G47=0,"",IF(OR(G47-$D47&gt;0,G47-$D47&lt;0), (G47-$D47)/$D47, ""))</f>
        <v/>
      </c>
      <c r="I47" s="35" t="str">
        <f t="shared" si="8"/>
        <v/>
      </c>
      <c r="J47" s="75"/>
      <c r="K47" s="38"/>
      <c r="L47" s="39" t="str">
        <f t="shared" si="2"/>
        <v/>
      </c>
      <c r="M47" s="42" t="str">
        <f t="shared" ref="M47:M53" si="21">IFERROR(L47*C47,"")</f>
        <v/>
      </c>
      <c r="N47" s="44" t="str">
        <f t="shared" ref="N47:N54" si="22">IFERROR(IF(M47=0,"",IF(OR(M47-$D47&gt;0,M47-$D47&lt;0), (M47-$D47)/$D47, "")),"")</f>
        <v/>
      </c>
      <c r="O47" s="38"/>
    </row>
    <row r="48" spans="1:15" ht="15" x14ac:dyDescent="0.25">
      <c r="A48" s="99" t="s">
        <v>199</v>
      </c>
      <c r="B48" s="100">
        <v>1</v>
      </c>
      <c r="C48" s="101">
        <v>14000</v>
      </c>
      <c r="D48" s="101">
        <f t="shared" si="5"/>
        <v>14000</v>
      </c>
      <c r="E48" s="80"/>
      <c r="F48" s="35"/>
      <c r="G48" s="36">
        <f t="shared" si="19"/>
        <v>0</v>
      </c>
      <c r="H48" s="44" t="str">
        <f t="shared" si="20"/>
        <v/>
      </c>
      <c r="I48" s="35" t="str">
        <f t="shared" si="8"/>
        <v/>
      </c>
      <c r="J48" s="75"/>
      <c r="K48" s="38"/>
      <c r="L48" s="39" t="str">
        <f t="shared" si="2"/>
        <v/>
      </c>
      <c r="M48" s="42" t="str">
        <f t="shared" si="21"/>
        <v/>
      </c>
      <c r="N48" s="44" t="str">
        <f t="shared" si="22"/>
        <v/>
      </c>
      <c r="O48" s="38"/>
    </row>
    <row r="49" spans="1:15" ht="15" x14ac:dyDescent="0.25">
      <c r="A49" s="99" t="s">
        <v>244</v>
      </c>
      <c r="B49" s="100">
        <v>1</v>
      </c>
      <c r="C49" s="101">
        <v>19000</v>
      </c>
      <c r="D49" s="101">
        <f t="shared" si="5"/>
        <v>19000</v>
      </c>
      <c r="E49" s="80"/>
      <c r="F49" s="35"/>
      <c r="G49" s="36">
        <f t="shared" si="19"/>
        <v>0</v>
      </c>
      <c r="H49" s="44" t="str">
        <f t="shared" si="20"/>
        <v/>
      </c>
      <c r="I49" s="35" t="str">
        <f t="shared" si="8"/>
        <v/>
      </c>
      <c r="J49" s="75"/>
      <c r="K49" s="38"/>
      <c r="L49" s="39" t="str">
        <f t="shared" si="2"/>
        <v/>
      </c>
      <c r="M49" s="42" t="str">
        <f t="shared" si="21"/>
        <v/>
      </c>
      <c r="N49" s="44" t="str">
        <f t="shared" si="22"/>
        <v/>
      </c>
      <c r="O49" s="38"/>
    </row>
    <row r="50" spans="1:15" ht="15" x14ac:dyDescent="0.25">
      <c r="A50" s="99" t="s">
        <v>198</v>
      </c>
      <c r="B50" s="100">
        <v>1</v>
      </c>
      <c r="C50" s="101">
        <v>10000</v>
      </c>
      <c r="D50" s="101">
        <f t="shared" si="5"/>
        <v>10000</v>
      </c>
      <c r="E50" s="80"/>
      <c r="F50" s="35"/>
      <c r="G50" s="36">
        <f t="shared" si="19"/>
        <v>0</v>
      </c>
      <c r="H50" s="44" t="str">
        <f t="shared" si="20"/>
        <v/>
      </c>
      <c r="I50" s="35" t="str">
        <f t="shared" si="8"/>
        <v/>
      </c>
      <c r="J50" s="75"/>
      <c r="K50" s="38"/>
      <c r="L50" s="39" t="str">
        <f t="shared" si="2"/>
        <v/>
      </c>
      <c r="M50" s="42" t="str">
        <f t="shared" si="21"/>
        <v/>
      </c>
      <c r="N50" s="44" t="str">
        <f t="shared" si="22"/>
        <v/>
      </c>
      <c r="O50" s="38"/>
    </row>
    <row r="51" spans="1:15" ht="15" x14ac:dyDescent="0.25">
      <c r="A51" s="99" t="s">
        <v>216</v>
      </c>
      <c r="B51" s="100">
        <v>1</v>
      </c>
      <c r="C51" s="101">
        <v>20000</v>
      </c>
      <c r="D51" s="101">
        <f t="shared" si="5"/>
        <v>20000</v>
      </c>
      <c r="E51" s="80"/>
      <c r="F51" s="35"/>
      <c r="G51" s="36">
        <f t="shared" si="19"/>
        <v>0</v>
      </c>
      <c r="H51" s="44" t="str">
        <f t="shared" si="20"/>
        <v/>
      </c>
      <c r="I51" s="35" t="str">
        <f t="shared" si="8"/>
        <v/>
      </c>
      <c r="J51" s="75"/>
      <c r="K51" s="38"/>
      <c r="L51" s="39" t="str">
        <f t="shared" si="2"/>
        <v/>
      </c>
      <c r="M51" s="42" t="str">
        <f t="shared" si="21"/>
        <v/>
      </c>
      <c r="N51" s="44" t="str">
        <f t="shared" si="22"/>
        <v/>
      </c>
      <c r="O51" s="38"/>
    </row>
    <row r="52" spans="1:15" ht="15" x14ac:dyDescent="0.25">
      <c r="A52" s="99" t="s">
        <v>217</v>
      </c>
      <c r="B52" s="100">
        <v>1</v>
      </c>
      <c r="C52" s="101">
        <v>1500</v>
      </c>
      <c r="D52" s="101">
        <f t="shared" si="5"/>
        <v>1500</v>
      </c>
      <c r="E52" s="80"/>
      <c r="F52" s="35"/>
      <c r="G52" s="36">
        <f t="shared" si="19"/>
        <v>0</v>
      </c>
      <c r="H52" s="44" t="str">
        <f t="shared" si="20"/>
        <v/>
      </c>
      <c r="I52" s="35" t="str">
        <f t="shared" si="8"/>
        <v/>
      </c>
      <c r="J52" s="75"/>
      <c r="K52" s="38"/>
      <c r="L52" s="39" t="str">
        <f t="shared" si="2"/>
        <v/>
      </c>
      <c r="M52" s="42" t="str">
        <f t="shared" si="21"/>
        <v/>
      </c>
      <c r="N52" s="44" t="str">
        <f t="shared" si="22"/>
        <v/>
      </c>
      <c r="O52" s="38"/>
    </row>
    <row r="53" spans="1:15" ht="15" x14ac:dyDescent="0.25">
      <c r="A53" s="99" t="s">
        <v>121</v>
      </c>
      <c r="B53" s="100">
        <v>1</v>
      </c>
      <c r="C53" s="101">
        <v>450</v>
      </c>
      <c r="D53" s="101">
        <f t="shared" si="5"/>
        <v>450</v>
      </c>
      <c r="E53" s="80"/>
      <c r="F53" s="35"/>
      <c r="G53" s="36">
        <f t="shared" si="19"/>
        <v>0</v>
      </c>
      <c r="H53" s="44" t="str">
        <f t="shared" si="20"/>
        <v/>
      </c>
      <c r="I53" s="35" t="str">
        <f t="shared" si="8"/>
        <v/>
      </c>
      <c r="J53" s="75"/>
      <c r="K53" s="38"/>
      <c r="L53" s="39" t="str">
        <f t="shared" si="2"/>
        <v/>
      </c>
      <c r="M53" s="42" t="str">
        <f t="shared" si="21"/>
        <v/>
      </c>
      <c r="N53" s="44" t="str">
        <f t="shared" si="22"/>
        <v/>
      </c>
      <c r="O53" s="38"/>
    </row>
    <row r="54" spans="1:15" s="118" customFormat="1" ht="71.25" x14ac:dyDescent="0.2">
      <c r="A54" s="112" t="s">
        <v>309</v>
      </c>
      <c r="B54" s="113"/>
      <c r="C54" s="113"/>
      <c r="D54" s="114"/>
      <c r="E54" s="115"/>
      <c r="F54" s="116" t="str">
        <f>A54</f>
        <v>סה"כ עלות ציוד פיזיאתרפיה כולל מע"מ</v>
      </c>
      <c r="G54" s="117">
        <f>SUM(G6:G53)</f>
        <v>0</v>
      </c>
      <c r="H54" s="49"/>
      <c r="I54" s="116"/>
      <c r="K54" s="116" t="str">
        <f>A54</f>
        <v>סה"כ עלות ציוד פיזיאתרפיה כולל מע"מ</v>
      </c>
      <c r="L54" s="119"/>
      <c r="M54" s="117">
        <f>SUM(M6:M53)</f>
        <v>0</v>
      </c>
      <c r="N54" s="49" t="str">
        <f t="shared" si="22"/>
        <v/>
      </c>
      <c r="O54" s="116"/>
    </row>
    <row r="55" spans="1:15" ht="18" x14ac:dyDescent="0.25">
      <c r="A55" s="134"/>
      <c r="B55" s="135"/>
      <c r="C55" s="136"/>
      <c r="D55" s="135"/>
      <c r="E55" s="80"/>
      <c r="F55" s="135"/>
      <c r="G55" s="135"/>
      <c r="H55" s="137"/>
      <c r="I55" s="135"/>
      <c r="J55" s="75"/>
      <c r="K55" s="135"/>
      <c r="L55" s="135"/>
      <c r="M55" s="135"/>
      <c r="N55" s="135"/>
      <c r="O55" s="135"/>
    </row>
    <row r="56" spans="1:15" ht="18" x14ac:dyDescent="0.25">
      <c r="A56" s="134"/>
      <c r="B56" s="135"/>
      <c r="C56" s="136"/>
      <c r="D56" s="135"/>
      <c r="E56" s="80"/>
      <c r="F56" s="135"/>
      <c r="G56" s="135"/>
      <c r="H56" s="137"/>
      <c r="I56" s="135"/>
      <c r="J56" s="75"/>
      <c r="K56" s="135"/>
      <c r="L56" s="135"/>
      <c r="M56" s="135"/>
      <c r="N56" s="135"/>
      <c r="O56" s="135"/>
    </row>
    <row r="57" spans="1:15" ht="18" x14ac:dyDescent="0.25">
      <c r="A57" s="134"/>
      <c r="B57" s="135"/>
      <c r="C57" s="136"/>
      <c r="D57" s="135"/>
      <c r="E57" s="80"/>
      <c r="F57" s="135"/>
      <c r="G57" s="135"/>
      <c r="H57" s="137"/>
      <c r="I57" s="135"/>
      <c r="J57" s="75"/>
      <c r="K57" s="135"/>
      <c r="L57" s="135"/>
      <c r="M57" s="135"/>
      <c r="N57" s="135"/>
      <c r="O57" s="135"/>
    </row>
    <row r="58" spans="1:15" ht="18" x14ac:dyDescent="0.25">
      <c r="A58" s="134"/>
      <c r="B58" s="135"/>
      <c r="C58" s="136"/>
      <c r="D58" s="135"/>
      <c r="E58" s="80"/>
      <c r="F58" s="135"/>
      <c r="G58" s="135"/>
      <c r="H58" s="137"/>
      <c r="I58" s="135"/>
      <c r="J58" s="75"/>
      <c r="K58" s="135"/>
      <c r="L58" s="135"/>
      <c r="M58" s="135"/>
      <c r="N58" s="135"/>
      <c r="O58" s="135"/>
    </row>
    <row r="59" spans="1:15" ht="15" x14ac:dyDescent="0.25">
      <c r="J59" s="75"/>
    </row>
  </sheetData>
  <sheetProtection algorithmName="SHA-512" hashValue="fVhBtUyNcXznWCJsdWlTWWdjpmx81GIQvdMrCZOTQvcGMk2utyryA2elm9nyXr1JFYs0JVcP2rdFTIR4m7bDpA==" saltValue="WCVhR+MNH7aRN1qhPcN8mg==" spinCount="100000" sheet="1" formatCells="0" formatColumns="0" formatRows="0" insertColumns="0" insertRows="0" deleteColumns="0" deleteRows="0"/>
  <conditionalFormatting sqref="H6:H14">
    <cfRule type="cellIs" dxfId="32" priority="13" operator="greaterThan">
      <formula>0</formula>
    </cfRule>
  </conditionalFormatting>
  <conditionalFormatting sqref="H16:H33">
    <cfRule type="cellIs" dxfId="31" priority="12" operator="greaterThan">
      <formula>0</formula>
    </cfRule>
  </conditionalFormatting>
  <conditionalFormatting sqref="H35:H36">
    <cfRule type="cellIs" dxfId="30" priority="11" operator="greaterThan">
      <formula>0</formula>
    </cfRule>
  </conditionalFormatting>
  <conditionalFormatting sqref="H37:H39">
    <cfRule type="cellIs" dxfId="29" priority="10" operator="greaterThan">
      <formula>0</formula>
    </cfRule>
  </conditionalFormatting>
  <conditionalFormatting sqref="H41:H45">
    <cfRule type="cellIs" dxfId="28" priority="9" operator="greaterThan">
      <formula>0</formula>
    </cfRule>
  </conditionalFormatting>
  <conditionalFormatting sqref="H47:H53">
    <cfRule type="cellIs" dxfId="27" priority="8" operator="greaterThan">
      <formula>0</formula>
    </cfRule>
  </conditionalFormatting>
  <conditionalFormatting sqref="N35:N39">
    <cfRule type="cellIs" dxfId="26" priority="7" operator="greaterThan">
      <formula>0</formula>
    </cfRule>
  </conditionalFormatting>
  <conditionalFormatting sqref="N41:N45">
    <cfRule type="cellIs" dxfId="25" priority="6" operator="greaterThan">
      <formula>0</formula>
    </cfRule>
  </conditionalFormatting>
  <conditionalFormatting sqref="N47:N53">
    <cfRule type="cellIs" dxfId="24" priority="5" operator="greaterThan">
      <formula>0</formula>
    </cfRule>
  </conditionalFormatting>
  <conditionalFormatting sqref="N17:N32">
    <cfRule type="cellIs" dxfId="23" priority="4" operator="greaterThan">
      <formula>0</formula>
    </cfRule>
  </conditionalFormatting>
  <conditionalFormatting sqref="N33">
    <cfRule type="cellIs" dxfId="22" priority="3" operator="greaterThan">
      <formula>0</formula>
    </cfRule>
  </conditionalFormatting>
  <conditionalFormatting sqref="N16">
    <cfRule type="cellIs" dxfId="21" priority="2" operator="greaterThan">
      <formula>0</formula>
    </cfRule>
  </conditionalFormatting>
  <conditionalFormatting sqref="N6:N14">
    <cfRule type="cellIs" dxfId="20" priority="1" operator="greaterThan">
      <formula>0</formula>
    </cfRule>
  </conditionalFormatting>
  <dataValidations count="1">
    <dataValidation type="list" allowBlank="1" showInputMessage="1" showErrorMessage="1" sqref="K41:K45 K16:K39 K6:K14 K47:K53">
      <formula1>"מאושר, מאושר חלקי"</formula1>
    </dataValidation>
  </dataValidations>
  <pageMargins left="0.23622047244094491" right="0.23622047244094491" top="0.74803149606299213" bottom="0.74803149606299213" header="0.31496062992125984" footer="0.31496062992125984"/>
  <pageSetup paperSize="9" scale="69"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rightToLeft="1" zoomScaleNormal="100" workbookViewId="0">
      <pane xSplit="4" ySplit="4" topLeftCell="E5" activePane="bottomRight" state="frozen"/>
      <selection pane="topRight" activeCell="E1" sqref="E1"/>
      <selection pane="bottomLeft" activeCell="A5" sqref="A5"/>
      <selection pane="bottomRight" activeCell="C13" sqref="C13"/>
    </sheetView>
  </sheetViews>
  <sheetFormatPr defaultColWidth="9" defaultRowHeight="15" x14ac:dyDescent="0.25"/>
  <cols>
    <col min="1" max="1" width="44.625" style="144" customWidth="1"/>
    <col min="2" max="2" width="11" style="121" customWidth="1"/>
    <col min="3" max="3" width="14.625" style="122" customWidth="1"/>
    <col min="4" max="4" width="13.625" style="121" customWidth="1"/>
    <col min="5" max="5" width="2.625" style="144" customWidth="1"/>
    <col min="6" max="6" width="11.875" style="121" customWidth="1"/>
    <col min="7" max="7" width="13.375" style="121" customWidth="1"/>
    <col min="8" max="8" width="10.625" style="121" bestFit="1" customWidth="1"/>
    <col min="9" max="9" width="16.5" style="121" customWidth="1"/>
    <col min="10" max="10" width="2.375" style="121" customWidth="1"/>
    <col min="11" max="11" width="11.125" style="121" customWidth="1"/>
    <col min="12" max="12" width="10.125" style="121" customWidth="1"/>
    <col min="13" max="13" width="15" style="121" customWidth="1"/>
    <col min="14" max="14" width="9" style="121"/>
    <col min="15" max="15" width="21.125" style="121" customWidth="1"/>
    <col min="16" max="16384" width="9" style="62"/>
  </cols>
  <sheetData>
    <row r="1" spans="1:15" s="142" customFormat="1" x14ac:dyDescent="0.25">
      <c r="A1" s="76" t="str">
        <f>'ריפוי בעיסוק'!A1</f>
        <v>על הגוף המגיש למלא את העמודות בצבע הזה בהתאם לצורך</v>
      </c>
      <c r="B1" s="77"/>
      <c r="C1" s="78" t="str">
        <f>'שאלון-חובה'!$B$19</f>
        <v>מספר התלמידים בגן:</v>
      </c>
      <c r="D1" s="79">
        <f>'שאלון-חובה'!$C$19</f>
        <v>0</v>
      </c>
      <c r="E1" s="80"/>
      <c r="F1" s="77"/>
      <c r="G1" s="77"/>
      <c r="H1" s="84"/>
      <c r="I1" s="77"/>
      <c r="J1" s="75"/>
      <c r="K1" s="77"/>
      <c r="L1" s="75"/>
      <c r="M1" s="75"/>
      <c r="N1" s="75"/>
      <c r="O1" s="75"/>
    </row>
    <row r="2" spans="1:15" ht="15.75" x14ac:dyDescent="0.25">
      <c r="A2" s="81" t="s">
        <v>130</v>
      </c>
      <c r="B2" s="82"/>
      <c r="C2" s="83" t="str">
        <f>'שאלון-חובה'!$B$20</f>
        <v>מספר חדרי הטיפולים בגן:</v>
      </c>
      <c r="D2" s="79">
        <f>'שאלון-חובה'!$C$20</f>
        <v>0</v>
      </c>
      <c r="E2" s="80"/>
      <c r="F2" s="77"/>
      <c r="G2" s="77"/>
      <c r="H2" s="84"/>
      <c r="I2" s="77"/>
      <c r="J2" s="75"/>
      <c r="K2" s="77"/>
      <c r="L2" s="77"/>
      <c r="M2" s="77"/>
      <c r="N2" s="77"/>
      <c r="O2" s="77"/>
    </row>
    <row r="3" spans="1:15" x14ac:dyDescent="0.25">
      <c r="A3" s="85" t="s">
        <v>232</v>
      </c>
      <c r="B3" s="86"/>
      <c r="C3" s="86"/>
      <c r="D3" s="87"/>
      <c r="E3" s="80"/>
      <c r="F3" s="88" t="s">
        <v>289</v>
      </c>
      <c r="G3" s="89"/>
      <c r="H3" s="89"/>
      <c r="I3" s="90"/>
      <c r="J3" s="75"/>
      <c r="K3" s="88" t="s">
        <v>273</v>
      </c>
      <c r="L3" s="89"/>
      <c r="M3" s="89"/>
      <c r="N3" s="89"/>
      <c r="O3" s="90"/>
    </row>
    <row r="4" spans="1:15" ht="30" x14ac:dyDescent="0.25">
      <c r="A4" s="91" t="s">
        <v>42</v>
      </c>
      <c r="B4" s="91" t="s">
        <v>272</v>
      </c>
      <c r="C4" s="91" t="s">
        <v>72</v>
      </c>
      <c r="D4" s="91" t="s">
        <v>73</v>
      </c>
      <c r="E4" s="80"/>
      <c r="F4" s="92" t="s">
        <v>108</v>
      </c>
      <c r="G4" s="92" t="s">
        <v>89</v>
      </c>
      <c r="H4" s="93" t="s">
        <v>90</v>
      </c>
      <c r="I4" s="91" t="s">
        <v>290</v>
      </c>
      <c r="J4" s="75"/>
      <c r="K4" s="93" t="s">
        <v>291</v>
      </c>
      <c r="L4" s="93" t="s">
        <v>107</v>
      </c>
      <c r="M4" s="93" t="s">
        <v>95</v>
      </c>
      <c r="N4" s="93" t="s">
        <v>90</v>
      </c>
      <c r="O4" s="93" t="s">
        <v>274</v>
      </c>
    </row>
    <row r="5" spans="1:15" x14ac:dyDescent="0.25">
      <c r="A5" s="85" t="s">
        <v>227</v>
      </c>
      <c r="B5" s="86"/>
      <c r="C5" s="86"/>
      <c r="D5" s="87"/>
      <c r="E5" s="80"/>
      <c r="F5" s="94"/>
      <c r="G5" s="95"/>
      <c r="H5" s="96"/>
      <c r="I5" s="87"/>
      <c r="J5" s="75"/>
      <c r="K5" s="94"/>
      <c r="L5" s="97"/>
      <c r="M5" s="95"/>
      <c r="N5" s="98"/>
      <c r="O5" s="87"/>
    </row>
    <row r="6" spans="1:15" s="142" customFormat="1" x14ac:dyDescent="0.25">
      <c r="A6" s="99" t="s">
        <v>144</v>
      </c>
      <c r="B6" s="100">
        <v>1</v>
      </c>
      <c r="C6" s="101">
        <v>800</v>
      </c>
      <c r="D6" s="101">
        <f t="shared" ref="D6:D41" si="0">B6*C6</f>
        <v>800</v>
      </c>
      <c r="E6" s="80"/>
      <c r="F6" s="41"/>
      <c r="G6" s="43">
        <f t="shared" ref="G6" si="1">F6*C6</f>
        <v>0</v>
      </c>
      <c r="H6" s="44" t="str">
        <f t="shared" ref="H6" si="2">IF(G6=0,"",IF(OR(G6-$D6&gt;0,G6-$D6&lt;0), (G6-$D6)/$D6, ""))</f>
        <v/>
      </c>
      <c r="I6" s="41" t="str">
        <f>IF(F6&gt;B6,"נא להסביר חריגה כאן","")</f>
        <v/>
      </c>
      <c r="J6" s="75"/>
      <c r="K6" s="45"/>
      <c r="L6" s="46" t="str">
        <f t="shared" ref="L6:L41" si="3">IF(K6="מאושר",F6,IF(K6="מאושר חלקי","לרשום כמות מאושרת",""))</f>
        <v/>
      </c>
      <c r="M6" s="47" t="str">
        <f t="shared" ref="M6" si="4">IFERROR(L6*C6,"")</f>
        <v/>
      </c>
      <c r="N6" s="44" t="str">
        <f t="shared" ref="N6" si="5">IFERROR(IF(M6=0,"",IF(OR(M6-$D6&gt;0,M6-$D6&lt;0), (M6-$D6)/$D6, "")),"")</f>
        <v/>
      </c>
      <c r="O6" s="45"/>
    </row>
    <row r="7" spans="1:15" s="142" customFormat="1" x14ac:dyDescent="0.25">
      <c r="A7" s="143" t="s">
        <v>145</v>
      </c>
      <c r="B7" s="100">
        <v>1</v>
      </c>
      <c r="C7" s="101">
        <v>600</v>
      </c>
      <c r="D7" s="101">
        <f t="shared" si="0"/>
        <v>600</v>
      </c>
      <c r="E7" s="144"/>
      <c r="F7" s="41"/>
      <c r="G7" s="43">
        <f t="shared" ref="G7:G17" si="6">F7*C7</f>
        <v>0</v>
      </c>
      <c r="H7" s="44" t="str">
        <f t="shared" ref="H7:H17" si="7">IF(G7=0,"",IF(OR(G7-$D7&gt;0,G7-$D7&lt;0), (G7-$D7)/$D7, ""))</f>
        <v/>
      </c>
      <c r="I7" s="41" t="str">
        <f t="shared" ref="I7:I17" si="8">IF(F7&gt;B7,"נא להסביר חריגה כאן","")</f>
        <v/>
      </c>
      <c r="J7" s="75"/>
      <c r="K7" s="45"/>
      <c r="L7" s="46" t="str">
        <f t="shared" si="3"/>
        <v/>
      </c>
      <c r="M7" s="47" t="str">
        <f t="shared" ref="M7:M17" si="9">IFERROR(L7*C7,"")</f>
        <v/>
      </c>
      <c r="N7" s="44" t="str">
        <f t="shared" ref="N7:N17" si="10">IFERROR(IF(M7=0,"",IF(OR(M7-$D7&gt;0,M7-$D7&lt;0), (M7-$D7)/$D7, "")),"")</f>
        <v/>
      </c>
      <c r="O7" s="45"/>
    </row>
    <row r="8" spans="1:15" s="142" customFormat="1" x14ac:dyDescent="0.25">
      <c r="A8" s="145" t="s">
        <v>220</v>
      </c>
      <c r="B8" s="100">
        <v>1</v>
      </c>
      <c r="C8" s="101">
        <v>850</v>
      </c>
      <c r="D8" s="101">
        <f t="shared" si="0"/>
        <v>850</v>
      </c>
      <c r="E8" s="144"/>
      <c r="F8" s="41"/>
      <c r="G8" s="43">
        <f t="shared" si="6"/>
        <v>0</v>
      </c>
      <c r="H8" s="44" t="str">
        <f t="shared" si="7"/>
        <v/>
      </c>
      <c r="I8" s="41" t="str">
        <f t="shared" si="8"/>
        <v/>
      </c>
      <c r="J8" s="75"/>
      <c r="K8" s="45"/>
      <c r="L8" s="46" t="str">
        <f t="shared" si="3"/>
        <v/>
      </c>
      <c r="M8" s="47" t="str">
        <f t="shared" si="9"/>
        <v/>
      </c>
      <c r="N8" s="44" t="str">
        <f t="shared" si="10"/>
        <v/>
      </c>
      <c r="O8" s="45"/>
    </row>
    <row r="9" spans="1:15" s="142" customFormat="1" x14ac:dyDescent="0.25">
      <c r="A9" s="145" t="s">
        <v>221</v>
      </c>
      <c r="B9" s="100">
        <v>1</v>
      </c>
      <c r="C9" s="101">
        <v>2600</v>
      </c>
      <c r="D9" s="101">
        <f t="shared" si="0"/>
        <v>2600</v>
      </c>
      <c r="E9" s="144"/>
      <c r="F9" s="41"/>
      <c r="G9" s="43">
        <f t="shared" si="6"/>
        <v>0</v>
      </c>
      <c r="H9" s="44" t="str">
        <f t="shared" si="7"/>
        <v/>
      </c>
      <c r="I9" s="41" t="str">
        <f t="shared" si="8"/>
        <v/>
      </c>
      <c r="J9" s="75"/>
      <c r="K9" s="45"/>
      <c r="L9" s="46" t="str">
        <f t="shared" si="3"/>
        <v/>
      </c>
      <c r="M9" s="47" t="str">
        <f t="shared" si="9"/>
        <v/>
      </c>
      <c r="N9" s="44" t="str">
        <f t="shared" si="10"/>
        <v/>
      </c>
      <c r="O9" s="45"/>
    </row>
    <row r="10" spans="1:15" s="142" customFormat="1" x14ac:dyDescent="0.25">
      <c r="A10" s="146" t="s">
        <v>114</v>
      </c>
      <c r="B10" s="100">
        <v>1</v>
      </c>
      <c r="C10" s="101">
        <v>650</v>
      </c>
      <c r="D10" s="101">
        <f t="shared" si="0"/>
        <v>650</v>
      </c>
      <c r="E10" s="144"/>
      <c r="F10" s="41"/>
      <c r="G10" s="43">
        <f t="shared" si="6"/>
        <v>0</v>
      </c>
      <c r="H10" s="44" t="str">
        <f t="shared" si="7"/>
        <v/>
      </c>
      <c r="I10" s="41" t="str">
        <f t="shared" si="8"/>
        <v/>
      </c>
      <c r="J10" s="75"/>
      <c r="K10" s="45"/>
      <c r="L10" s="46" t="str">
        <f t="shared" si="3"/>
        <v/>
      </c>
      <c r="M10" s="47" t="str">
        <f t="shared" si="9"/>
        <v/>
      </c>
      <c r="N10" s="44" t="str">
        <f t="shared" si="10"/>
        <v/>
      </c>
      <c r="O10" s="45"/>
    </row>
    <row r="11" spans="1:15" s="142" customFormat="1" x14ac:dyDescent="0.25">
      <c r="A11" s="145" t="s">
        <v>146</v>
      </c>
      <c r="B11" s="100">
        <v>3</v>
      </c>
      <c r="C11" s="101">
        <v>150</v>
      </c>
      <c r="D11" s="101">
        <f t="shared" si="0"/>
        <v>450</v>
      </c>
      <c r="E11" s="144"/>
      <c r="F11" s="41"/>
      <c r="G11" s="43">
        <f t="shared" si="6"/>
        <v>0</v>
      </c>
      <c r="H11" s="44" t="str">
        <f t="shared" si="7"/>
        <v/>
      </c>
      <c r="I11" s="41" t="str">
        <f t="shared" si="8"/>
        <v/>
      </c>
      <c r="J11" s="75"/>
      <c r="K11" s="45"/>
      <c r="L11" s="46" t="str">
        <f t="shared" si="3"/>
        <v/>
      </c>
      <c r="M11" s="47" t="str">
        <f t="shared" si="9"/>
        <v/>
      </c>
      <c r="N11" s="44" t="str">
        <f t="shared" si="10"/>
        <v/>
      </c>
      <c r="O11" s="45"/>
    </row>
    <row r="12" spans="1:15" s="142" customFormat="1" x14ac:dyDescent="0.25">
      <c r="A12" s="145" t="s">
        <v>179</v>
      </c>
      <c r="B12" s="100">
        <v>1</v>
      </c>
      <c r="C12" s="101">
        <v>1000</v>
      </c>
      <c r="D12" s="101">
        <f t="shared" si="0"/>
        <v>1000</v>
      </c>
      <c r="E12" s="144"/>
      <c r="F12" s="41"/>
      <c r="G12" s="43">
        <f t="shared" si="6"/>
        <v>0</v>
      </c>
      <c r="H12" s="44" t="str">
        <f t="shared" si="7"/>
        <v/>
      </c>
      <c r="I12" s="41" t="str">
        <f t="shared" si="8"/>
        <v/>
      </c>
      <c r="J12" s="75"/>
      <c r="K12" s="45"/>
      <c r="L12" s="46" t="str">
        <f t="shared" si="3"/>
        <v/>
      </c>
      <c r="M12" s="47" t="str">
        <f t="shared" si="9"/>
        <v/>
      </c>
      <c r="N12" s="44" t="str">
        <f t="shared" si="10"/>
        <v/>
      </c>
      <c r="O12" s="45"/>
    </row>
    <row r="13" spans="1:15" s="142" customFormat="1" x14ac:dyDescent="0.25">
      <c r="A13" s="143" t="s">
        <v>275</v>
      </c>
      <c r="B13" s="100">
        <v>1</v>
      </c>
      <c r="C13" s="101">
        <v>1000</v>
      </c>
      <c r="D13" s="101">
        <f t="shared" si="0"/>
        <v>1000</v>
      </c>
      <c r="E13" s="144"/>
      <c r="F13" s="41"/>
      <c r="G13" s="43">
        <f t="shared" si="6"/>
        <v>0</v>
      </c>
      <c r="H13" s="44" t="str">
        <f t="shared" si="7"/>
        <v/>
      </c>
      <c r="I13" s="41" t="str">
        <f t="shared" si="8"/>
        <v/>
      </c>
      <c r="J13" s="75"/>
      <c r="K13" s="45"/>
      <c r="L13" s="46" t="str">
        <f t="shared" si="3"/>
        <v/>
      </c>
      <c r="M13" s="47" t="str">
        <f t="shared" si="9"/>
        <v/>
      </c>
      <c r="N13" s="44" t="str">
        <f t="shared" si="10"/>
        <v/>
      </c>
      <c r="O13" s="45"/>
    </row>
    <row r="14" spans="1:15" s="142" customFormat="1" x14ac:dyDescent="0.25">
      <c r="A14" s="146" t="s">
        <v>147</v>
      </c>
      <c r="B14" s="100">
        <v>1</v>
      </c>
      <c r="C14" s="101">
        <v>3000</v>
      </c>
      <c r="D14" s="101">
        <f t="shared" si="0"/>
        <v>3000</v>
      </c>
      <c r="E14" s="144"/>
      <c r="F14" s="41"/>
      <c r="G14" s="43">
        <f t="shared" si="6"/>
        <v>0</v>
      </c>
      <c r="H14" s="44" t="str">
        <f t="shared" si="7"/>
        <v/>
      </c>
      <c r="I14" s="41" t="str">
        <f t="shared" si="8"/>
        <v/>
      </c>
      <c r="J14" s="75"/>
      <c r="K14" s="45"/>
      <c r="L14" s="46" t="str">
        <f t="shared" si="3"/>
        <v/>
      </c>
      <c r="M14" s="47" t="str">
        <f t="shared" si="9"/>
        <v/>
      </c>
      <c r="N14" s="44" t="str">
        <f t="shared" si="10"/>
        <v/>
      </c>
      <c r="O14" s="45"/>
    </row>
    <row r="15" spans="1:15" x14ac:dyDescent="0.25">
      <c r="A15" s="146" t="s">
        <v>157</v>
      </c>
      <c r="B15" s="100">
        <v>1</v>
      </c>
      <c r="C15" s="101">
        <v>1000</v>
      </c>
      <c r="D15" s="101">
        <f t="shared" si="0"/>
        <v>1000</v>
      </c>
      <c r="F15" s="41"/>
      <c r="G15" s="43">
        <f t="shared" si="6"/>
        <v>0</v>
      </c>
      <c r="H15" s="44" t="str">
        <f t="shared" si="7"/>
        <v/>
      </c>
      <c r="I15" s="41" t="str">
        <f t="shared" si="8"/>
        <v/>
      </c>
      <c r="J15" s="75"/>
      <c r="K15" s="45"/>
      <c r="L15" s="46" t="str">
        <f t="shared" si="3"/>
        <v/>
      </c>
      <c r="M15" s="47" t="str">
        <f t="shared" si="9"/>
        <v/>
      </c>
      <c r="N15" s="44" t="str">
        <f t="shared" si="10"/>
        <v/>
      </c>
      <c r="O15" s="45"/>
    </row>
    <row r="16" spans="1:15" x14ac:dyDescent="0.25">
      <c r="A16" s="146" t="s">
        <v>276</v>
      </c>
      <c r="B16" s="100">
        <v>1</v>
      </c>
      <c r="C16" s="101">
        <v>500</v>
      </c>
      <c r="D16" s="101">
        <f t="shared" si="0"/>
        <v>500</v>
      </c>
      <c r="F16" s="41"/>
      <c r="G16" s="43">
        <f t="shared" si="6"/>
        <v>0</v>
      </c>
      <c r="H16" s="44" t="str">
        <f t="shared" si="7"/>
        <v/>
      </c>
      <c r="I16" s="41" t="str">
        <f t="shared" si="8"/>
        <v/>
      </c>
      <c r="J16" s="75"/>
      <c r="K16" s="45"/>
      <c r="L16" s="46" t="str">
        <f t="shared" si="3"/>
        <v/>
      </c>
      <c r="M16" s="47" t="str">
        <f t="shared" si="9"/>
        <v/>
      </c>
      <c r="N16" s="44" t="str">
        <f t="shared" si="10"/>
        <v/>
      </c>
      <c r="O16" s="45"/>
    </row>
    <row r="17" spans="1:15" x14ac:dyDescent="0.25">
      <c r="A17" s="146" t="s">
        <v>118</v>
      </c>
      <c r="B17" s="100">
        <v>1</v>
      </c>
      <c r="C17" s="101">
        <v>400</v>
      </c>
      <c r="D17" s="101">
        <f t="shared" si="0"/>
        <v>400</v>
      </c>
      <c r="F17" s="41"/>
      <c r="G17" s="43">
        <f t="shared" si="6"/>
        <v>0</v>
      </c>
      <c r="H17" s="44" t="str">
        <f t="shared" si="7"/>
        <v/>
      </c>
      <c r="I17" s="41" t="str">
        <f t="shared" si="8"/>
        <v/>
      </c>
      <c r="J17" s="75"/>
      <c r="K17" s="45"/>
      <c r="L17" s="46" t="str">
        <f t="shared" si="3"/>
        <v/>
      </c>
      <c r="M17" s="47" t="str">
        <f t="shared" si="9"/>
        <v/>
      </c>
      <c r="N17" s="44" t="str">
        <f t="shared" si="10"/>
        <v/>
      </c>
      <c r="O17" s="45"/>
    </row>
    <row r="18" spans="1:15" x14ac:dyDescent="0.25">
      <c r="A18" s="85" t="s">
        <v>238</v>
      </c>
      <c r="B18" s="86"/>
      <c r="C18" s="86"/>
      <c r="D18" s="87"/>
      <c r="E18" s="80"/>
      <c r="F18" s="94"/>
      <c r="G18" s="95"/>
      <c r="H18" s="96"/>
      <c r="I18" s="87"/>
      <c r="J18" s="75"/>
      <c r="K18" s="94"/>
      <c r="L18" s="97"/>
      <c r="M18" s="95"/>
      <c r="N18" s="98"/>
      <c r="O18" s="87"/>
    </row>
    <row r="19" spans="1:15" ht="30" x14ac:dyDescent="0.25">
      <c r="A19" s="143" t="s">
        <v>245</v>
      </c>
      <c r="B19" s="100">
        <v>1</v>
      </c>
      <c r="C19" s="101">
        <v>4000</v>
      </c>
      <c r="D19" s="101">
        <f t="shared" si="0"/>
        <v>4000</v>
      </c>
      <c r="F19" s="41"/>
      <c r="G19" s="43">
        <f t="shared" ref="G19" si="11">F19*C19</f>
        <v>0</v>
      </c>
      <c r="H19" s="44" t="str">
        <f t="shared" ref="H19" si="12">IF(G19=0,"",IF(OR(G19-$D19&gt;0,G19-$D19&lt;0), (G19-$D19)/$D19, ""))</f>
        <v/>
      </c>
      <c r="I19" s="41" t="str">
        <f t="shared" ref="I19" si="13">IF(F19&gt;B19,"נא להסביר חריגה כאן","")</f>
        <v/>
      </c>
      <c r="J19" s="75"/>
      <c r="K19" s="45"/>
      <c r="L19" s="46" t="str">
        <f t="shared" si="3"/>
        <v/>
      </c>
      <c r="M19" s="47" t="str">
        <f t="shared" ref="M19" si="14">IFERROR(L19*C19,"")</f>
        <v/>
      </c>
      <c r="N19" s="44" t="str">
        <f t="shared" ref="N19" si="15">IFERROR(IF(M19=0,"",IF(OR(M19-$D19&gt;0,M19-$D19&lt;0), (M19-$D19)/$D19, "")),"")</f>
        <v/>
      </c>
      <c r="O19" s="45"/>
    </row>
    <row r="20" spans="1:15" x14ac:dyDescent="0.25">
      <c r="A20" s="143" t="s">
        <v>159</v>
      </c>
      <c r="B20" s="100">
        <v>1</v>
      </c>
      <c r="C20" s="101">
        <v>3000</v>
      </c>
      <c r="D20" s="101">
        <f t="shared" si="0"/>
        <v>3000</v>
      </c>
      <c r="F20" s="41"/>
      <c r="G20" s="43">
        <f t="shared" ref="G20:G30" si="16">F20*C20</f>
        <v>0</v>
      </c>
      <c r="H20" s="44" t="str">
        <f t="shared" ref="H20:H30" si="17">IF(G20=0,"",IF(OR(G20-$D20&gt;0,G20-$D20&lt;0), (G20-$D20)/$D20, ""))</f>
        <v/>
      </c>
      <c r="I20" s="41" t="str">
        <f t="shared" ref="I20:I30" si="18">IF(F20&gt;B20,"נא להסביר חריגה כאן","")</f>
        <v/>
      </c>
      <c r="J20" s="75"/>
      <c r="K20" s="45"/>
      <c r="L20" s="46" t="str">
        <f t="shared" si="3"/>
        <v/>
      </c>
      <c r="M20" s="47" t="str">
        <f t="shared" ref="M20:M30" si="19">IFERROR(L20*C20,"")</f>
        <v/>
      </c>
      <c r="N20" s="44" t="str">
        <f t="shared" ref="N20:N30" si="20">IFERROR(IF(M20=0,"",IF(OR(M20-$D20&gt;0,M20-$D20&lt;0), (M20-$D20)/$D20, "")),"")</f>
        <v/>
      </c>
      <c r="O20" s="45"/>
    </row>
    <row r="21" spans="1:15" x14ac:dyDescent="0.25">
      <c r="A21" s="143" t="s">
        <v>160</v>
      </c>
      <c r="B21" s="100">
        <v>1</v>
      </c>
      <c r="C21" s="101">
        <v>2000</v>
      </c>
      <c r="D21" s="101">
        <f t="shared" si="0"/>
        <v>2000</v>
      </c>
      <c r="F21" s="41"/>
      <c r="G21" s="43">
        <f t="shared" si="16"/>
        <v>0</v>
      </c>
      <c r="H21" s="44" t="str">
        <f t="shared" si="17"/>
        <v/>
      </c>
      <c r="I21" s="41" t="str">
        <f t="shared" si="18"/>
        <v/>
      </c>
      <c r="J21" s="75"/>
      <c r="K21" s="45"/>
      <c r="L21" s="46" t="str">
        <f t="shared" si="3"/>
        <v/>
      </c>
      <c r="M21" s="47" t="str">
        <f t="shared" si="19"/>
        <v/>
      </c>
      <c r="N21" s="44" t="str">
        <f t="shared" si="20"/>
        <v/>
      </c>
      <c r="O21" s="45"/>
    </row>
    <row r="22" spans="1:15" x14ac:dyDescent="0.25">
      <c r="A22" s="143" t="s">
        <v>153</v>
      </c>
      <c r="B22" s="100">
        <v>1</v>
      </c>
      <c r="C22" s="101">
        <v>3000</v>
      </c>
      <c r="D22" s="101">
        <f t="shared" si="0"/>
        <v>3000</v>
      </c>
      <c r="F22" s="41"/>
      <c r="G22" s="43">
        <f t="shared" si="16"/>
        <v>0</v>
      </c>
      <c r="H22" s="44" t="str">
        <f t="shared" si="17"/>
        <v/>
      </c>
      <c r="I22" s="41" t="str">
        <f t="shared" si="18"/>
        <v/>
      </c>
      <c r="J22" s="75"/>
      <c r="K22" s="45"/>
      <c r="L22" s="46" t="str">
        <f t="shared" si="3"/>
        <v/>
      </c>
      <c r="M22" s="47" t="str">
        <f t="shared" si="19"/>
        <v/>
      </c>
      <c r="N22" s="44" t="str">
        <f t="shared" si="20"/>
        <v/>
      </c>
      <c r="O22" s="45"/>
    </row>
    <row r="23" spans="1:15" x14ac:dyDescent="0.25">
      <c r="A23" s="143" t="s">
        <v>223</v>
      </c>
      <c r="B23" s="100">
        <v>1</v>
      </c>
      <c r="C23" s="101">
        <v>3000</v>
      </c>
      <c r="D23" s="101">
        <f t="shared" si="0"/>
        <v>3000</v>
      </c>
      <c r="F23" s="41"/>
      <c r="G23" s="43">
        <f t="shared" si="16"/>
        <v>0</v>
      </c>
      <c r="H23" s="44" t="str">
        <f t="shared" si="17"/>
        <v/>
      </c>
      <c r="I23" s="41" t="str">
        <f t="shared" si="18"/>
        <v/>
      </c>
      <c r="J23" s="75"/>
      <c r="K23" s="45"/>
      <c r="L23" s="46" t="str">
        <f t="shared" si="3"/>
        <v/>
      </c>
      <c r="M23" s="47" t="str">
        <f t="shared" si="19"/>
        <v/>
      </c>
      <c r="N23" s="44" t="str">
        <f t="shared" si="20"/>
        <v/>
      </c>
      <c r="O23" s="45"/>
    </row>
    <row r="24" spans="1:15" x14ac:dyDescent="0.25">
      <c r="A24" s="143" t="s">
        <v>161</v>
      </c>
      <c r="B24" s="100">
        <v>1</v>
      </c>
      <c r="C24" s="101">
        <v>2000</v>
      </c>
      <c r="D24" s="101">
        <f t="shared" si="0"/>
        <v>2000</v>
      </c>
      <c r="F24" s="41"/>
      <c r="G24" s="43">
        <f t="shared" si="16"/>
        <v>0</v>
      </c>
      <c r="H24" s="44" t="str">
        <f t="shared" si="17"/>
        <v/>
      </c>
      <c r="I24" s="41" t="str">
        <f t="shared" si="18"/>
        <v/>
      </c>
      <c r="J24" s="75"/>
      <c r="K24" s="45"/>
      <c r="L24" s="46" t="str">
        <f t="shared" si="3"/>
        <v/>
      </c>
      <c r="M24" s="47" t="str">
        <f t="shared" si="19"/>
        <v/>
      </c>
      <c r="N24" s="44" t="str">
        <f t="shared" si="20"/>
        <v/>
      </c>
      <c r="O24" s="45"/>
    </row>
    <row r="25" spans="1:15" x14ac:dyDescent="0.25">
      <c r="A25" s="143" t="s">
        <v>187</v>
      </c>
      <c r="B25" s="100">
        <v>1</v>
      </c>
      <c r="C25" s="101">
        <v>3200</v>
      </c>
      <c r="D25" s="101">
        <f t="shared" si="0"/>
        <v>3200</v>
      </c>
      <c r="F25" s="41"/>
      <c r="G25" s="43">
        <f t="shared" si="16"/>
        <v>0</v>
      </c>
      <c r="H25" s="44" t="str">
        <f t="shared" si="17"/>
        <v/>
      </c>
      <c r="I25" s="41" t="str">
        <f t="shared" si="18"/>
        <v/>
      </c>
      <c r="J25" s="75"/>
      <c r="K25" s="45"/>
      <c r="L25" s="46" t="str">
        <f t="shared" si="3"/>
        <v/>
      </c>
      <c r="M25" s="47" t="str">
        <f t="shared" si="19"/>
        <v/>
      </c>
      <c r="N25" s="44" t="str">
        <f t="shared" si="20"/>
        <v/>
      </c>
      <c r="O25" s="45"/>
    </row>
    <row r="26" spans="1:15" x14ac:dyDescent="0.25">
      <c r="A26" s="143" t="s">
        <v>188</v>
      </c>
      <c r="B26" s="100">
        <v>1</v>
      </c>
      <c r="C26" s="101">
        <v>1750</v>
      </c>
      <c r="D26" s="101">
        <f t="shared" si="0"/>
        <v>1750</v>
      </c>
      <c r="F26" s="41"/>
      <c r="G26" s="43">
        <f t="shared" si="16"/>
        <v>0</v>
      </c>
      <c r="H26" s="44" t="str">
        <f t="shared" si="17"/>
        <v/>
      </c>
      <c r="I26" s="41" t="str">
        <f t="shared" si="18"/>
        <v/>
      </c>
      <c r="J26" s="75"/>
      <c r="K26" s="45"/>
      <c r="L26" s="46" t="str">
        <f t="shared" si="3"/>
        <v/>
      </c>
      <c r="M26" s="47" t="str">
        <f t="shared" si="19"/>
        <v/>
      </c>
      <c r="N26" s="44" t="str">
        <f t="shared" si="20"/>
        <v/>
      </c>
      <c r="O26" s="45"/>
    </row>
    <row r="27" spans="1:15" x14ac:dyDescent="0.25">
      <c r="A27" s="143" t="s">
        <v>189</v>
      </c>
      <c r="B27" s="100">
        <v>1</v>
      </c>
      <c r="C27" s="101">
        <v>850</v>
      </c>
      <c r="D27" s="101">
        <f t="shared" si="0"/>
        <v>850</v>
      </c>
      <c r="F27" s="41"/>
      <c r="G27" s="43">
        <f t="shared" si="16"/>
        <v>0</v>
      </c>
      <c r="H27" s="44" t="str">
        <f t="shared" si="17"/>
        <v/>
      </c>
      <c r="I27" s="41" t="str">
        <f t="shared" si="18"/>
        <v/>
      </c>
      <c r="J27" s="75"/>
      <c r="K27" s="45"/>
      <c r="L27" s="46" t="str">
        <f t="shared" si="3"/>
        <v/>
      </c>
      <c r="M27" s="47" t="str">
        <f t="shared" si="19"/>
        <v/>
      </c>
      <c r="N27" s="44" t="str">
        <f t="shared" si="20"/>
        <v/>
      </c>
      <c r="O27" s="45"/>
    </row>
    <row r="28" spans="1:15" x14ac:dyDescent="0.25">
      <c r="A28" s="143" t="s">
        <v>190</v>
      </c>
      <c r="B28" s="100">
        <v>1</v>
      </c>
      <c r="C28" s="101">
        <v>2000</v>
      </c>
      <c r="D28" s="101">
        <f t="shared" si="0"/>
        <v>2000</v>
      </c>
      <c r="F28" s="41"/>
      <c r="G28" s="43">
        <f t="shared" si="16"/>
        <v>0</v>
      </c>
      <c r="H28" s="44" t="str">
        <f t="shared" si="17"/>
        <v/>
      </c>
      <c r="I28" s="41" t="str">
        <f t="shared" si="18"/>
        <v/>
      </c>
      <c r="J28" s="75"/>
      <c r="K28" s="45"/>
      <c r="L28" s="46" t="str">
        <f t="shared" si="3"/>
        <v/>
      </c>
      <c r="M28" s="47" t="str">
        <f t="shared" si="19"/>
        <v/>
      </c>
      <c r="N28" s="44" t="str">
        <f t="shared" si="20"/>
        <v/>
      </c>
      <c r="O28" s="45"/>
    </row>
    <row r="29" spans="1:15" x14ac:dyDescent="0.25">
      <c r="A29" s="143" t="s">
        <v>191</v>
      </c>
      <c r="B29" s="100">
        <v>1</v>
      </c>
      <c r="C29" s="101">
        <v>130</v>
      </c>
      <c r="D29" s="101">
        <f t="shared" si="0"/>
        <v>130</v>
      </c>
      <c r="F29" s="41"/>
      <c r="G29" s="43">
        <f t="shared" si="16"/>
        <v>0</v>
      </c>
      <c r="H29" s="44" t="str">
        <f t="shared" si="17"/>
        <v/>
      </c>
      <c r="I29" s="41" t="str">
        <f t="shared" si="18"/>
        <v/>
      </c>
      <c r="J29" s="75"/>
      <c r="K29" s="45"/>
      <c r="L29" s="46" t="str">
        <f t="shared" si="3"/>
        <v/>
      </c>
      <c r="M29" s="47" t="str">
        <f t="shared" si="19"/>
        <v/>
      </c>
      <c r="N29" s="44" t="str">
        <f t="shared" si="20"/>
        <v/>
      </c>
      <c r="O29" s="45"/>
    </row>
    <row r="30" spans="1:15" x14ac:dyDescent="0.25">
      <c r="A30" s="143" t="s">
        <v>192</v>
      </c>
      <c r="B30" s="100">
        <v>1</v>
      </c>
      <c r="C30" s="101">
        <v>280</v>
      </c>
      <c r="D30" s="101">
        <f t="shared" si="0"/>
        <v>280</v>
      </c>
      <c r="F30" s="41"/>
      <c r="G30" s="43">
        <f t="shared" si="16"/>
        <v>0</v>
      </c>
      <c r="H30" s="44" t="str">
        <f t="shared" si="17"/>
        <v/>
      </c>
      <c r="I30" s="41" t="str">
        <f t="shared" si="18"/>
        <v/>
      </c>
      <c r="J30" s="75"/>
      <c r="K30" s="45"/>
      <c r="L30" s="46" t="str">
        <f t="shared" si="3"/>
        <v/>
      </c>
      <c r="M30" s="47" t="str">
        <f t="shared" si="19"/>
        <v/>
      </c>
      <c r="N30" s="44" t="str">
        <f t="shared" si="20"/>
        <v/>
      </c>
      <c r="O30" s="45"/>
    </row>
    <row r="31" spans="1:15" x14ac:dyDescent="0.25">
      <c r="A31" s="85" t="s">
        <v>228</v>
      </c>
      <c r="B31" s="86"/>
      <c r="C31" s="86"/>
      <c r="D31" s="87"/>
      <c r="E31" s="80"/>
      <c r="F31" s="94"/>
      <c r="G31" s="95"/>
      <c r="H31" s="96"/>
      <c r="I31" s="87"/>
      <c r="J31" s="75"/>
      <c r="K31" s="94"/>
      <c r="L31" s="97"/>
      <c r="M31" s="95"/>
      <c r="N31" s="98"/>
      <c r="O31" s="87"/>
    </row>
    <row r="32" spans="1:15" x14ac:dyDescent="0.25">
      <c r="A32" s="104" t="s">
        <v>294</v>
      </c>
      <c r="B32" s="100">
        <v>2</v>
      </c>
      <c r="C32" s="101">
        <v>2500</v>
      </c>
      <c r="D32" s="101">
        <f t="shared" si="0"/>
        <v>5000</v>
      </c>
      <c r="F32" s="41"/>
      <c r="G32" s="43">
        <f t="shared" ref="G32:G41" si="21">F32*C32</f>
        <v>0</v>
      </c>
      <c r="H32" s="44" t="str">
        <f t="shared" ref="H32:H41" si="22">IF(G32=0,"",IF(OR(G32-$D32&gt;0,G32-$D32&lt;0), (G32-$D32)/$D32, ""))</f>
        <v/>
      </c>
      <c r="I32" s="41" t="str">
        <f t="shared" ref="I32:I41" si="23">IF(F32&gt;B32,"נא להסביר חריגה כאן","")</f>
        <v/>
      </c>
      <c r="J32" s="75"/>
      <c r="K32" s="45"/>
      <c r="L32" s="46" t="str">
        <f t="shared" si="3"/>
        <v/>
      </c>
      <c r="M32" s="47" t="str">
        <f t="shared" ref="M32:M41" si="24">IFERROR(L32*C32,"")</f>
        <v/>
      </c>
      <c r="N32" s="44" t="str">
        <f t="shared" ref="N32:N41" si="25">IFERROR(IF(M32=0,"",IF(OR(M32-$D32&gt;0,M32-$D32&lt;0), (M32-$D32)/$D32, "")),"")</f>
        <v/>
      </c>
      <c r="O32" s="45"/>
    </row>
    <row r="33" spans="1:15" x14ac:dyDescent="0.25">
      <c r="A33" s="104" t="s">
        <v>295</v>
      </c>
      <c r="B33" s="100">
        <v>2</v>
      </c>
      <c r="C33" s="101">
        <v>3500</v>
      </c>
      <c r="D33" s="101">
        <f t="shared" si="0"/>
        <v>7000</v>
      </c>
      <c r="F33" s="41"/>
      <c r="G33" s="43">
        <f t="shared" si="21"/>
        <v>0</v>
      </c>
      <c r="H33" s="44" t="str">
        <f t="shared" si="22"/>
        <v/>
      </c>
      <c r="I33" s="41" t="str">
        <f t="shared" si="23"/>
        <v/>
      </c>
      <c r="J33" s="75"/>
      <c r="K33" s="45"/>
      <c r="L33" s="46" t="str">
        <f t="shared" si="3"/>
        <v/>
      </c>
      <c r="M33" s="47" t="str">
        <f t="shared" si="24"/>
        <v/>
      </c>
      <c r="N33" s="44" t="str">
        <f t="shared" si="25"/>
        <v/>
      </c>
      <c r="O33" s="45"/>
    </row>
    <row r="34" spans="1:15" x14ac:dyDescent="0.25">
      <c r="A34" s="99" t="s">
        <v>284</v>
      </c>
      <c r="B34" s="100">
        <v>1</v>
      </c>
      <c r="C34" s="101">
        <v>5000</v>
      </c>
      <c r="D34" s="101">
        <f t="shared" si="0"/>
        <v>5000</v>
      </c>
      <c r="F34" s="41"/>
      <c r="G34" s="43">
        <f t="shared" si="21"/>
        <v>0</v>
      </c>
      <c r="H34" s="44" t="str">
        <f t="shared" si="22"/>
        <v/>
      </c>
      <c r="I34" s="41" t="str">
        <f t="shared" si="23"/>
        <v/>
      </c>
      <c r="J34" s="75"/>
      <c r="K34" s="45"/>
      <c r="L34" s="46" t="str">
        <f t="shared" si="3"/>
        <v/>
      </c>
      <c r="M34" s="47" t="str">
        <f t="shared" si="24"/>
        <v/>
      </c>
      <c r="N34" s="44" t="str">
        <f t="shared" si="25"/>
        <v/>
      </c>
      <c r="O34" s="45"/>
    </row>
    <row r="35" spans="1:15" x14ac:dyDescent="0.25">
      <c r="A35" s="99" t="s">
        <v>117</v>
      </c>
      <c r="B35" s="100">
        <v>1</v>
      </c>
      <c r="C35" s="101">
        <v>1000</v>
      </c>
      <c r="D35" s="101">
        <f t="shared" si="0"/>
        <v>1000</v>
      </c>
      <c r="F35" s="41"/>
      <c r="G35" s="43">
        <f t="shared" si="21"/>
        <v>0</v>
      </c>
      <c r="H35" s="44" t="str">
        <f t="shared" si="22"/>
        <v/>
      </c>
      <c r="I35" s="41" t="str">
        <f t="shared" si="23"/>
        <v/>
      </c>
      <c r="J35" s="75"/>
      <c r="K35" s="45"/>
      <c r="L35" s="46" t="str">
        <f t="shared" si="3"/>
        <v/>
      </c>
      <c r="M35" s="47" t="str">
        <f t="shared" si="24"/>
        <v/>
      </c>
      <c r="N35" s="44" t="str">
        <f t="shared" si="25"/>
        <v/>
      </c>
      <c r="O35" s="45"/>
    </row>
    <row r="36" spans="1:15" x14ac:dyDescent="0.25">
      <c r="A36" s="106" t="s">
        <v>123</v>
      </c>
      <c r="B36" s="100">
        <v>1</v>
      </c>
      <c r="C36" s="101">
        <v>350</v>
      </c>
      <c r="D36" s="101">
        <f t="shared" si="0"/>
        <v>350</v>
      </c>
      <c r="F36" s="41"/>
      <c r="G36" s="43">
        <f t="shared" si="21"/>
        <v>0</v>
      </c>
      <c r="H36" s="44" t="str">
        <f t="shared" si="22"/>
        <v/>
      </c>
      <c r="I36" s="41" t="str">
        <f t="shared" si="23"/>
        <v/>
      </c>
      <c r="J36" s="75"/>
      <c r="K36" s="45"/>
      <c r="L36" s="46" t="str">
        <f t="shared" si="3"/>
        <v/>
      </c>
      <c r="M36" s="47" t="str">
        <f t="shared" si="24"/>
        <v/>
      </c>
      <c r="N36" s="44" t="str">
        <f t="shared" si="25"/>
        <v/>
      </c>
      <c r="O36" s="45"/>
    </row>
    <row r="37" spans="1:15" x14ac:dyDescent="0.25">
      <c r="A37" s="99" t="s">
        <v>224</v>
      </c>
      <c r="B37" s="100">
        <v>1</v>
      </c>
      <c r="C37" s="101">
        <v>4500</v>
      </c>
      <c r="D37" s="101">
        <f t="shared" si="0"/>
        <v>4500</v>
      </c>
      <c r="F37" s="41"/>
      <c r="G37" s="43">
        <f t="shared" si="21"/>
        <v>0</v>
      </c>
      <c r="H37" s="44" t="str">
        <f t="shared" si="22"/>
        <v/>
      </c>
      <c r="I37" s="41" t="str">
        <f t="shared" si="23"/>
        <v/>
      </c>
      <c r="J37" s="75"/>
      <c r="K37" s="45"/>
      <c r="L37" s="46" t="str">
        <f t="shared" si="3"/>
        <v/>
      </c>
      <c r="M37" s="47" t="str">
        <f t="shared" si="24"/>
        <v/>
      </c>
      <c r="N37" s="44" t="str">
        <f t="shared" si="25"/>
        <v/>
      </c>
      <c r="O37" s="45"/>
    </row>
    <row r="38" spans="1:15" x14ac:dyDescent="0.25">
      <c r="A38" s="147" t="s">
        <v>247</v>
      </c>
      <c r="B38" s="100">
        <v>1</v>
      </c>
      <c r="C38" s="101">
        <v>700</v>
      </c>
      <c r="D38" s="101">
        <f t="shared" si="0"/>
        <v>700</v>
      </c>
      <c r="F38" s="41"/>
      <c r="G38" s="43">
        <f t="shared" si="21"/>
        <v>0</v>
      </c>
      <c r="H38" s="44" t="str">
        <f t="shared" si="22"/>
        <v/>
      </c>
      <c r="I38" s="41" t="str">
        <f t="shared" si="23"/>
        <v/>
      </c>
      <c r="J38" s="75"/>
      <c r="K38" s="45"/>
      <c r="L38" s="46" t="str">
        <f t="shared" si="3"/>
        <v/>
      </c>
      <c r="M38" s="47" t="str">
        <f t="shared" si="24"/>
        <v/>
      </c>
      <c r="N38" s="44" t="str">
        <f t="shared" si="25"/>
        <v/>
      </c>
      <c r="O38" s="45"/>
    </row>
    <row r="39" spans="1:15" x14ac:dyDescent="0.25">
      <c r="A39" s="106" t="s">
        <v>163</v>
      </c>
      <c r="B39" s="100">
        <v>1</v>
      </c>
      <c r="C39" s="101">
        <v>2500</v>
      </c>
      <c r="D39" s="101">
        <f t="shared" si="0"/>
        <v>2500</v>
      </c>
      <c r="F39" s="41"/>
      <c r="G39" s="43">
        <f t="shared" si="21"/>
        <v>0</v>
      </c>
      <c r="H39" s="44" t="str">
        <f t="shared" si="22"/>
        <v/>
      </c>
      <c r="I39" s="41" t="str">
        <f t="shared" si="23"/>
        <v/>
      </c>
      <c r="J39" s="75"/>
      <c r="K39" s="45"/>
      <c r="L39" s="46" t="str">
        <f t="shared" si="3"/>
        <v/>
      </c>
      <c r="M39" s="47" t="str">
        <f t="shared" si="24"/>
        <v/>
      </c>
      <c r="N39" s="44" t="str">
        <f t="shared" si="25"/>
        <v/>
      </c>
      <c r="O39" s="45"/>
    </row>
    <row r="40" spans="1:15" x14ac:dyDescent="0.25">
      <c r="A40" s="106" t="s">
        <v>164</v>
      </c>
      <c r="B40" s="100">
        <v>1</v>
      </c>
      <c r="C40" s="101">
        <v>2000</v>
      </c>
      <c r="D40" s="101">
        <f t="shared" si="0"/>
        <v>2000</v>
      </c>
      <c r="F40" s="41"/>
      <c r="G40" s="43">
        <f t="shared" si="21"/>
        <v>0</v>
      </c>
      <c r="H40" s="44" t="str">
        <f t="shared" si="22"/>
        <v/>
      </c>
      <c r="I40" s="41" t="str">
        <f t="shared" si="23"/>
        <v/>
      </c>
      <c r="J40" s="75"/>
      <c r="K40" s="45"/>
      <c r="L40" s="46" t="str">
        <f t="shared" si="3"/>
        <v/>
      </c>
      <c r="M40" s="47" t="str">
        <f t="shared" si="24"/>
        <v/>
      </c>
      <c r="N40" s="44" t="str">
        <f t="shared" si="25"/>
        <v/>
      </c>
      <c r="O40" s="45"/>
    </row>
    <row r="41" spans="1:15" x14ac:dyDescent="0.25">
      <c r="A41" s="99" t="s">
        <v>162</v>
      </c>
      <c r="B41" s="100">
        <v>1</v>
      </c>
      <c r="C41" s="101">
        <v>4900</v>
      </c>
      <c r="D41" s="101">
        <f t="shared" si="0"/>
        <v>4900</v>
      </c>
      <c r="F41" s="41"/>
      <c r="G41" s="43">
        <f t="shared" si="21"/>
        <v>0</v>
      </c>
      <c r="H41" s="44" t="str">
        <f t="shared" si="22"/>
        <v/>
      </c>
      <c r="I41" s="41" t="str">
        <f t="shared" si="23"/>
        <v/>
      </c>
      <c r="J41" s="75"/>
      <c r="K41" s="45"/>
      <c r="L41" s="46" t="str">
        <f t="shared" si="3"/>
        <v/>
      </c>
      <c r="M41" s="47" t="str">
        <f t="shared" si="24"/>
        <v/>
      </c>
      <c r="N41" s="44" t="str">
        <f t="shared" si="25"/>
        <v/>
      </c>
      <c r="O41" s="45"/>
    </row>
    <row r="42" spans="1:15" s="75" customFormat="1" ht="57" x14ac:dyDescent="0.25">
      <c r="A42" s="112" t="s">
        <v>313</v>
      </c>
      <c r="B42" s="113"/>
      <c r="C42" s="113"/>
      <c r="D42" s="114"/>
      <c r="E42" s="115"/>
      <c r="F42" s="116" t="str">
        <f>A42</f>
        <v>סה"כ עלות ציוד קלינאית תקשורת כולל מע"מ</v>
      </c>
      <c r="G42" s="117">
        <f>SUM(G6:G41)</f>
        <v>0</v>
      </c>
      <c r="H42" s="48"/>
      <c r="I42" s="116"/>
      <c r="J42" s="118"/>
      <c r="K42" s="116" t="str">
        <f>A42</f>
        <v>סה"כ עלות ציוד קלינאית תקשורת כולל מע"מ</v>
      </c>
      <c r="L42" s="119"/>
      <c r="M42" s="117">
        <f>SUM(M6:M41)</f>
        <v>0</v>
      </c>
      <c r="N42" s="48" t="str">
        <f t="shared" ref="N42" si="26">IFERROR(IF(M42=0,"",IF(OR(M42-$D42&gt;0,M42-$D42&lt;0), (M42-$D42)/$D42, "")),"")</f>
        <v/>
      </c>
      <c r="O42" s="116"/>
    </row>
    <row r="45" spans="1:15" x14ac:dyDescent="0.25">
      <c r="C45" s="121"/>
    </row>
  </sheetData>
  <sheetProtection algorithmName="SHA-512" hashValue="y9uJdVYm+AOeS25EMOZvwwraO+K35bCNVjzJqC7nOPp+OEybyyinkAi8Ogz60ePhdJGtJfSuicQhytK19tDi2A==" saltValue="QCvoStxcYs0VgDFplIzRuA==" spinCount="100000" sheet="1" formatCells="0" formatColumns="0" formatRows="0" insertColumns="0" insertRows="0" deleteColumns="0" deleteRows="0"/>
  <conditionalFormatting sqref="H6:H17">
    <cfRule type="cellIs" dxfId="19" priority="6" operator="greaterThan">
      <formula>0</formula>
    </cfRule>
  </conditionalFormatting>
  <conditionalFormatting sqref="N6:N17">
    <cfRule type="cellIs" dxfId="18" priority="5" operator="greaterThan">
      <formula>0</formula>
    </cfRule>
  </conditionalFormatting>
  <conditionalFormatting sqref="H19:H30">
    <cfRule type="cellIs" dxfId="17" priority="4" operator="greaterThan">
      <formula>0</formula>
    </cfRule>
  </conditionalFormatting>
  <conditionalFormatting sqref="N19:N30">
    <cfRule type="cellIs" dxfId="16" priority="3" operator="greaterThan">
      <formula>0</formula>
    </cfRule>
  </conditionalFormatting>
  <conditionalFormatting sqref="H32:H41">
    <cfRule type="cellIs" dxfId="15" priority="2" operator="greaterThan">
      <formula>0</formula>
    </cfRule>
  </conditionalFormatting>
  <conditionalFormatting sqref="N32:N41">
    <cfRule type="cellIs" dxfId="14" priority="1" operator="greaterThan">
      <formula>0</formula>
    </cfRule>
  </conditionalFormatting>
  <dataValidations count="1">
    <dataValidation type="list" allowBlank="1" showInputMessage="1" showErrorMessage="1" sqref="K6:K17 K19:K30 K32:K41">
      <formula1>"מאושר, מאושר חלקי"</formula1>
    </dataValidation>
  </dataValidations>
  <pageMargins left="0.70866141732283472" right="0.70866141732283472" top="0.74803149606299213" bottom="0.74803149606299213" header="0.31496062992125984"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rightToLeft="1" zoomScaleNormal="100" workbookViewId="0">
      <pane xSplit="4" ySplit="4" topLeftCell="E5" activePane="bottomRight" state="frozen"/>
      <selection pane="topRight" activeCell="E1" sqref="E1"/>
      <selection pane="bottomLeft" activeCell="A5" sqref="A5"/>
      <selection pane="bottomRight"/>
    </sheetView>
  </sheetViews>
  <sheetFormatPr defaultColWidth="9" defaultRowHeight="15" x14ac:dyDescent="0.2"/>
  <cols>
    <col min="1" max="1" width="54.5" style="144" customWidth="1"/>
    <col min="2" max="2" width="10.625" style="121" customWidth="1"/>
    <col min="3" max="3" width="9.375" style="122" customWidth="1"/>
    <col min="4" max="4" width="11.125" style="121" customWidth="1"/>
    <col min="5" max="5" width="1.625" style="144" customWidth="1"/>
    <col min="6" max="6" width="11.125" style="121" customWidth="1"/>
    <col min="7" max="7" width="12.875" style="121" bestFit="1" customWidth="1"/>
    <col min="8" max="8" width="11.625" style="121" bestFit="1" customWidth="1"/>
    <col min="9" max="9" width="13" style="121" customWidth="1"/>
    <col min="10" max="10" width="2" style="121" customWidth="1"/>
    <col min="11" max="11" width="9.875" style="121" customWidth="1"/>
    <col min="12" max="12" width="11.125" style="121" customWidth="1"/>
    <col min="13" max="13" width="12.875" style="121" bestFit="1" customWidth="1"/>
    <col min="14" max="14" width="11.625" style="121" bestFit="1" customWidth="1"/>
    <col min="15" max="15" width="17.125" style="121" customWidth="1"/>
    <col min="16" max="17" width="9" style="121"/>
    <col min="18" max="16384" width="9" style="144"/>
  </cols>
  <sheetData>
    <row r="1" spans="1:17" s="142" customFormat="1" x14ac:dyDescent="0.25">
      <c r="A1" s="76" t="str">
        <f>'ריפוי בעיסוק'!A1</f>
        <v>על הגוף המגיש למלא את העמודות בצבע הזה בהתאם לצורך</v>
      </c>
      <c r="B1" s="77"/>
      <c r="C1" s="78" t="str">
        <f>'שאלון-חובה'!$B$19</f>
        <v>מספר התלמידים בגן:</v>
      </c>
      <c r="D1" s="79">
        <f>'שאלון-חובה'!$C$19</f>
        <v>0</v>
      </c>
      <c r="E1" s="80"/>
      <c r="F1" s="80"/>
      <c r="G1" s="80"/>
      <c r="H1" s="80"/>
      <c r="I1" s="80"/>
      <c r="J1" s="80"/>
      <c r="K1" s="80"/>
      <c r="L1" s="75"/>
      <c r="M1" s="75"/>
      <c r="N1" s="75"/>
      <c r="O1" s="75"/>
      <c r="P1" s="75"/>
      <c r="Q1" s="75"/>
    </row>
    <row r="2" spans="1:17" ht="15.75" x14ac:dyDescent="0.2">
      <c r="A2" s="81" t="s">
        <v>283</v>
      </c>
      <c r="B2" s="82"/>
      <c r="C2" s="83" t="str">
        <f>'שאלון-חובה'!$B$20</f>
        <v>מספר חדרי הטיפולים בגן:</v>
      </c>
      <c r="D2" s="79">
        <f>'שאלון-חובה'!$C$20</f>
        <v>0</v>
      </c>
      <c r="E2" s="80"/>
      <c r="F2" s="80"/>
      <c r="G2" s="80"/>
      <c r="H2" s="80"/>
      <c r="I2" s="80"/>
      <c r="J2" s="80"/>
      <c r="K2" s="80"/>
      <c r="L2" s="77"/>
      <c r="M2" s="77"/>
      <c r="N2" s="77"/>
      <c r="O2" s="77"/>
    </row>
    <row r="3" spans="1:17" x14ac:dyDescent="0.25">
      <c r="A3" s="85" t="s">
        <v>232</v>
      </c>
      <c r="B3" s="86"/>
      <c r="C3" s="86"/>
      <c r="D3" s="87"/>
      <c r="E3" s="80"/>
      <c r="F3" s="88" t="s">
        <v>289</v>
      </c>
      <c r="G3" s="89"/>
      <c r="H3" s="89"/>
      <c r="I3" s="90"/>
      <c r="J3" s="75"/>
      <c r="K3" s="88" t="s">
        <v>273</v>
      </c>
      <c r="L3" s="89"/>
      <c r="M3" s="89"/>
      <c r="N3" s="89"/>
      <c r="O3" s="90"/>
    </row>
    <row r="4" spans="1:17" ht="45" x14ac:dyDescent="0.25">
      <c r="A4" s="91" t="s">
        <v>42</v>
      </c>
      <c r="B4" s="91" t="s">
        <v>71</v>
      </c>
      <c r="C4" s="91" t="s">
        <v>72</v>
      </c>
      <c r="D4" s="91" t="s">
        <v>74</v>
      </c>
      <c r="E4" s="80"/>
      <c r="F4" s="92" t="s">
        <v>108</v>
      </c>
      <c r="G4" s="92" t="s">
        <v>89</v>
      </c>
      <c r="H4" s="93" t="s">
        <v>90</v>
      </c>
      <c r="I4" s="91" t="s">
        <v>290</v>
      </c>
      <c r="J4" s="75"/>
      <c r="K4" s="93" t="s">
        <v>291</v>
      </c>
      <c r="L4" s="93" t="s">
        <v>107</v>
      </c>
      <c r="M4" s="93" t="s">
        <v>186</v>
      </c>
      <c r="N4" s="93" t="s">
        <v>90</v>
      </c>
      <c r="O4" s="93" t="s">
        <v>92</v>
      </c>
    </row>
    <row r="5" spans="1:17" x14ac:dyDescent="0.25">
      <c r="A5" s="85" t="s">
        <v>227</v>
      </c>
      <c r="B5" s="86"/>
      <c r="C5" s="86"/>
      <c r="D5" s="87"/>
      <c r="E5" s="80"/>
      <c r="F5" s="94"/>
      <c r="G5" s="95"/>
      <c r="H5" s="96"/>
      <c r="I5" s="87"/>
      <c r="J5" s="75"/>
      <c r="K5" s="94"/>
      <c r="L5" s="97"/>
      <c r="M5" s="95"/>
      <c r="N5" s="98"/>
      <c r="O5" s="87"/>
    </row>
    <row r="6" spans="1:17" x14ac:dyDescent="0.25">
      <c r="A6" s="99" t="s">
        <v>156</v>
      </c>
      <c r="B6" s="100">
        <v>1</v>
      </c>
      <c r="C6" s="101">
        <v>700</v>
      </c>
      <c r="D6" s="101">
        <f t="shared" ref="D6:D40" si="0">B6*C6</f>
        <v>700</v>
      </c>
      <c r="E6" s="80"/>
      <c r="F6" s="41"/>
      <c r="G6" s="43">
        <f t="shared" ref="G6:G20" si="1">F6*C6</f>
        <v>0</v>
      </c>
      <c r="H6" s="44" t="str">
        <f t="shared" ref="H6:H20" si="2">IF(G6=0,"",IF(OR(G6-$D6&gt;0,G6-$D6&lt;0), (G6-$D6)/$D6, ""))</f>
        <v/>
      </c>
      <c r="I6" s="41" t="str">
        <f t="shared" ref="I6:I20" si="3">IF(F6&gt;B6,"נא להסביר חריגה כאן","")</f>
        <v/>
      </c>
      <c r="J6" s="75"/>
      <c r="K6" s="45"/>
      <c r="L6" s="46" t="str">
        <f t="shared" ref="L6:L40" si="4">IF(K6="מאושר",F6,IF(K6="מאושר חלקי","לרשום כמות מאושרת",""))</f>
        <v/>
      </c>
      <c r="M6" s="47" t="str">
        <f t="shared" ref="M6:M20" si="5">IFERROR(L6*C6,"")</f>
        <v/>
      </c>
      <c r="N6" s="44" t="str">
        <f t="shared" ref="N6:N20" si="6">IFERROR(IF(M6=0,"",IF(OR(M6-$D6&gt;0,M6-$D6&lt;0), (M6-$D6)/$D6, "")),"")</f>
        <v/>
      </c>
      <c r="O6" s="45"/>
    </row>
    <row r="7" spans="1:17" x14ac:dyDescent="0.25">
      <c r="A7" s="99" t="s">
        <v>144</v>
      </c>
      <c r="B7" s="100">
        <v>1</v>
      </c>
      <c r="C7" s="101">
        <v>800</v>
      </c>
      <c r="D7" s="101">
        <f t="shared" si="0"/>
        <v>800</v>
      </c>
      <c r="F7" s="41"/>
      <c r="G7" s="43">
        <f t="shared" si="1"/>
        <v>0</v>
      </c>
      <c r="H7" s="44" t="str">
        <f t="shared" si="2"/>
        <v/>
      </c>
      <c r="I7" s="41" t="str">
        <f t="shared" si="3"/>
        <v/>
      </c>
      <c r="J7" s="75"/>
      <c r="K7" s="45"/>
      <c r="L7" s="46" t="str">
        <f t="shared" si="4"/>
        <v/>
      </c>
      <c r="M7" s="47" t="str">
        <f t="shared" si="5"/>
        <v/>
      </c>
      <c r="N7" s="44" t="str">
        <f t="shared" si="6"/>
        <v/>
      </c>
      <c r="O7" s="45"/>
    </row>
    <row r="8" spans="1:17" x14ac:dyDescent="0.25">
      <c r="A8" s="99" t="s">
        <v>145</v>
      </c>
      <c r="B8" s="100">
        <v>1</v>
      </c>
      <c r="C8" s="101">
        <v>600</v>
      </c>
      <c r="D8" s="101">
        <f t="shared" si="0"/>
        <v>600</v>
      </c>
      <c r="F8" s="41"/>
      <c r="G8" s="43">
        <f t="shared" si="1"/>
        <v>0</v>
      </c>
      <c r="H8" s="44" t="str">
        <f t="shared" si="2"/>
        <v/>
      </c>
      <c r="I8" s="41" t="str">
        <f t="shared" si="3"/>
        <v/>
      </c>
      <c r="J8" s="75"/>
      <c r="K8" s="45"/>
      <c r="L8" s="46" t="str">
        <f t="shared" si="4"/>
        <v/>
      </c>
      <c r="M8" s="47" t="str">
        <f t="shared" si="5"/>
        <v/>
      </c>
      <c r="N8" s="44" t="str">
        <f t="shared" si="6"/>
        <v/>
      </c>
      <c r="O8" s="45"/>
    </row>
    <row r="9" spans="1:17" x14ac:dyDescent="0.25">
      <c r="A9" s="99" t="s">
        <v>220</v>
      </c>
      <c r="B9" s="100">
        <v>1</v>
      </c>
      <c r="C9" s="101">
        <v>850</v>
      </c>
      <c r="D9" s="101">
        <f t="shared" si="0"/>
        <v>850</v>
      </c>
      <c r="F9" s="41"/>
      <c r="G9" s="43">
        <f t="shared" si="1"/>
        <v>0</v>
      </c>
      <c r="H9" s="44" t="str">
        <f t="shared" si="2"/>
        <v/>
      </c>
      <c r="I9" s="41" t="str">
        <f t="shared" si="3"/>
        <v/>
      </c>
      <c r="J9" s="75"/>
      <c r="K9" s="45"/>
      <c r="L9" s="46" t="str">
        <f t="shared" si="4"/>
        <v/>
      </c>
      <c r="M9" s="47" t="str">
        <f t="shared" si="5"/>
        <v/>
      </c>
      <c r="N9" s="44" t="str">
        <f t="shared" si="6"/>
        <v/>
      </c>
      <c r="O9" s="45"/>
    </row>
    <row r="10" spans="1:17" x14ac:dyDescent="0.25">
      <c r="A10" s="99" t="s">
        <v>114</v>
      </c>
      <c r="B10" s="100">
        <v>1</v>
      </c>
      <c r="C10" s="101">
        <v>650</v>
      </c>
      <c r="D10" s="101">
        <f t="shared" si="0"/>
        <v>650</v>
      </c>
      <c r="F10" s="41"/>
      <c r="G10" s="43">
        <f t="shared" si="1"/>
        <v>0</v>
      </c>
      <c r="H10" s="44" t="str">
        <f t="shared" si="2"/>
        <v/>
      </c>
      <c r="I10" s="41" t="str">
        <f t="shared" si="3"/>
        <v/>
      </c>
      <c r="J10" s="75"/>
      <c r="K10" s="45"/>
      <c r="L10" s="46" t="str">
        <f t="shared" si="4"/>
        <v/>
      </c>
      <c r="M10" s="47" t="str">
        <f t="shared" si="5"/>
        <v/>
      </c>
      <c r="N10" s="44" t="str">
        <f t="shared" si="6"/>
        <v/>
      </c>
      <c r="O10" s="45"/>
    </row>
    <row r="11" spans="1:17" x14ac:dyDescent="0.25">
      <c r="A11" s="99" t="s">
        <v>146</v>
      </c>
      <c r="B11" s="100">
        <v>3</v>
      </c>
      <c r="C11" s="101">
        <v>150</v>
      </c>
      <c r="D11" s="101">
        <f t="shared" si="0"/>
        <v>450</v>
      </c>
      <c r="F11" s="41"/>
      <c r="G11" s="43">
        <f t="shared" si="1"/>
        <v>0</v>
      </c>
      <c r="H11" s="44" t="str">
        <f t="shared" si="2"/>
        <v/>
      </c>
      <c r="I11" s="41" t="str">
        <f t="shared" si="3"/>
        <v/>
      </c>
      <c r="J11" s="75"/>
      <c r="K11" s="45"/>
      <c r="L11" s="46" t="str">
        <f t="shared" si="4"/>
        <v/>
      </c>
      <c r="M11" s="47" t="str">
        <f t="shared" si="5"/>
        <v/>
      </c>
      <c r="N11" s="44" t="str">
        <f t="shared" si="6"/>
        <v/>
      </c>
      <c r="O11" s="45"/>
    </row>
    <row r="12" spans="1:17" x14ac:dyDescent="0.25">
      <c r="A12" s="99" t="s">
        <v>275</v>
      </c>
      <c r="B12" s="100">
        <v>1</v>
      </c>
      <c r="C12" s="101">
        <v>1000</v>
      </c>
      <c r="D12" s="101">
        <f t="shared" si="0"/>
        <v>1000</v>
      </c>
      <c r="F12" s="41"/>
      <c r="G12" s="43">
        <f t="shared" si="1"/>
        <v>0</v>
      </c>
      <c r="H12" s="44" t="str">
        <f t="shared" si="2"/>
        <v/>
      </c>
      <c r="I12" s="41" t="str">
        <f t="shared" si="3"/>
        <v/>
      </c>
      <c r="J12" s="75"/>
      <c r="K12" s="45"/>
      <c r="L12" s="46" t="str">
        <f t="shared" si="4"/>
        <v/>
      </c>
      <c r="M12" s="47" t="str">
        <f t="shared" si="5"/>
        <v/>
      </c>
      <c r="N12" s="44" t="str">
        <f t="shared" si="6"/>
        <v/>
      </c>
      <c r="O12" s="45"/>
    </row>
    <row r="13" spans="1:17" x14ac:dyDescent="0.25">
      <c r="A13" s="99" t="s">
        <v>113</v>
      </c>
      <c r="B13" s="100">
        <v>1</v>
      </c>
      <c r="C13" s="101">
        <v>2000</v>
      </c>
      <c r="D13" s="101">
        <f t="shared" si="0"/>
        <v>2000</v>
      </c>
      <c r="F13" s="41"/>
      <c r="G13" s="43">
        <f t="shared" si="1"/>
        <v>0</v>
      </c>
      <c r="H13" s="44" t="str">
        <f t="shared" si="2"/>
        <v/>
      </c>
      <c r="I13" s="41" t="str">
        <f t="shared" si="3"/>
        <v/>
      </c>
      <c r="J13" s="75"/>
      <c r="K13" s="45"/>
      <c r="L13" s="46" t="str">
        <f t="shared" si="4"/>
        <v/>
      </c>
      <c r="M13" s="47" t="str">
        <f t="shared" si="5"/>
        <v/>
      </c>
      <c r="N13" s="44" t="str">
        <f t="shared" si="6"/>
        <v/>
      </c>
      <c r="O13" s="45"/>
    </row>
    <row r="14" spans="1:17" x14ac:dyDescent="0.25">
      <c r="A14" s="99" t="s">
        <v>147</v>
      </c>
      <c r="B14" s="100">
        <v>1</v>
      </c>
      <c r="C14" s="101">
        <v>3000</v>
      </c>
      <c r="D14" s="101">
        <f t="shared" si="0"/>
        <v>3000</v>
      </c>
      <c r="F14" s="41"/>
      <c r="G14" s="43">
        <f t="shared" si="1"/>
        <v>0</v>
      </c>
      <c r="H14" s="44" t="str">
        <f t="shared" si="2"/>
        <v/>
      </c>
      <c r="I14" s="41" t="str">
        <f t="shared" si="3"/>
        <v/>
      </c>
      <c r="J14" s="75"/>
      <c r="K14" s="45"/>
      <c r="L14" s="46" t="str">
        <f t="shared" si="4"/>
        <v/>
      </c>
      <c r="M14" s="47" t="str">
        <f t="shared" si="5"/>
        <v/>
      </c>
      <c r="N14" s="44" t="str">
        <f t="shared" si="6"/>
        <v/>
      </c>
      <c r="O14" s="45"/>
    </row>
    <row r="15" spans="1:17" x14ac:dyDescent="0.25">
      <c r="A15" s="99" t="s">
        <v>157</v>
      </c>
      <c r="B15" s="100">
        <v>1</v>
      </c>
      <c r="C15" s="101">
        <v>1000</v>
      </c>
      <c r="D15" s="101">
        <f t="shared" si="0"/>
        <v>1000</v>
      </c>
      <c r="F15" s="41"/>
      <c r="G15" s="43">
        <f t="shared" si="1"/>
        <v>0</v>
      </c>
      <c r="H15" s="44" t="str">
        <f t="shared" si="2"/>
        <v/>
      </c>
      <c r="I15" s="41" t="str">
        <f t="shared" si="3"/>
        <v/>
      </c>
      <c r="J15" s="75"/>
      <c r="K15" s="45"/>
      <c r="L15" s="46" t="str">
        <f t="shared" si="4"/>
        <v/>
      </c>
      <c r="M15" s="47" t="str">
        <f t="shared" si="5"/>
        <v/>
      </c>
      <c r="N15" s="44" t="str">
        <f t="shared" si="6"/>
        <v/>
      </c>
      <c r="O15" s="45"/>
    </row>
    <row r="16" spans="1:17" x14ac:dyDescent="0.25">
      <c r="A16" s="99" t="s">
        <v>280</v>
      </c>
      <c r="B16" s="100">
        <v>1</v>
      </c>
      <c r="C16" s="101">
        <v>500</v>
      </c>
      <c r="D16" s="101">
        <f t="shared" si="0"/>
        <v>500</v>
      </c>
      <c r="F16" s="41"/>
      <c r="G16" s="43">
        <f t="shared" si="1"/>
        <v>0</v>
      </c>
      <c r="H16" s="44" t="str">
        <f t="shared" si="2"/>
        <v/>
      </c>
      <c r="I16" s="41" t="str">
        <f t="shared" si="3"/>
        <v/>
      </c>
      <c r="J16" s="75"/>
      <c r="K16" s="45"/>
      <c r="L16" s="46" t="str">
        <f t="shared" si="4"/>
        <v/>
      </c>
      <c r="M16" s="47" t="str">
        <f t="shared" si="5"/>
        <v/>
      </c>
      <c r="N16" s="44" t="str">
        <f t="shared" si="6"/>
        <v/>
      </c>
      <c r="O16" s="45"/>
    </row>
    <row r="17" spans="1:15" x14ac:dyDescent="0.25">
      <c r="A17" s="99" t="s">
        <v>118</v>
      </c>
      <c r="B17" s="100">
        <v>1</v>
      </c>
      <c r="C17" s="101">
        <v>400</v>
      </c>
      <c r="D17" s="101">
        <f t="shared" si="0"/>
        <v>400</v>
      </c>
      <c r="F17" s="41"/>
      <c r="G17" s="43">
        <f t="shared" si="1"/>
        <v>0</v>
      </c>
      <c r="H17" s="44" t="str">
        <f t="shared" si="2"/>
        <v/>
      </c>
      <c r="I17" s="41" t="str">
        <f t="shared" si="3"/>
        <v/>
      </c>
      <c r="J17" s="75"/>
      <c r="K17" s="45"/>
      <c r="L17" s="46" t="str">
        <f t="shared" si="4"/>
        <v/>
      </c>
      <c r="M17" s="47" t="str">
        <f t="shared" si="5"/>
        <v/>
      </c>
      <c r="N17" s="44" t="str">
        <f t="shared" si="6"/>
        <v/>
      </c>
      <c r="O17" s="45"/>
    </row>
    <row r="18" spans="1:15" x14ac:dyDescent="0.25">
      <c r="A18" s="99" t="s">
        <v>208</v>
      </c>
      <c r="B18" s="100">
        <v>1</v>
      </c>
      <c r="C18" s="101">
        <v>200</v>
      </c>
      <c r="D18" s="101">
        <f t="shared" si="0"/>
        <v>200</v>
      </c>
      <c r="F18" s="41"/>
      <c r="G18" s="43">
        <f t="shared" si="1"/>
        <v>0</v>
      </c>
      <c r="H18" s="44" t="str">
        <f t="shared" si="2"/>
        <v/>
      </c>
      <c r="I18" s="41" t="str">
        <f t="shared" si="3"/>
        <v/>
      </c>
      <c r="J18" s="75"/>
      <c r="K18" s="45"/>
      <c r="L18" s="46" t="str">
        <f t="shared" si="4"/>
        <v/>
      </c>
      <c r="M18" s="47" t="str">
        <f t="shared" si="5"/>
        <v/>
      </c>
      <c r="N18" s="44" t="str">
        <f t="shared" si="6"/>
        <v/>
      </c>
      <c r="O18" s="45"/>
    </row>
    <row r="19" spans="1:15" x14ac:dyDescent="0.25">
      <c r="A19" s="99" t="s">
        <v>200</v>
      </c>
      <c r="B19" s="100">
        <v>3</v>
      </c>
      <c r="C19" s="101">
        <v>500</v>
      </c>
      <c r="D19" s="101">
        <f t="shared" si="0"/>
        <v>1500</v>
      </c>
      <c r="F19" s="41"/>
      <c r="G19" s="43">
        <f t="shared" si="1"/>
        <v>0</v>
      </c>
      <c r="H19" s="44" t="str">
        <f t="shared" si="2"/>
        <v/>
      </c>
      <c r="I19" s="41" t="str">
        <f t="shared" si="3"/>
        <v/>
      </c>
      <c r="J19" s="75"/>
      <c r="K19" s="45"/>
      <c r="L19" s="46" t="str">
        <f t="shared" si="4"/>
        <v/>
      </c>
      <c r="M19" s="47" t="str">
        <f t="shared" si="5"/>
        <v/>
      </c>
      <c r="N19" s="44" t="str">
        <f t="shared" si="6"/>
        <v/>
      </c>
      <c r="O19" s="45"/>
    </row>
    <row r="20" spans="1:15" x14ac:dyDescent="0.25">
      <c r="A20" s="99" t="s">
        <v>158</v>
      </c>
      <c r="B20" s="100">
        <v>1</v>
      </c>
      <c r="C20" s="101">
        <v>1000</v>
      </c>
      <c r="D20" s="101">
        <f t="shared" si="0"/>
        <v>1000</v>
      </c>
      <c r="F20" s="41"/>
      <c r="G20" s="43">
        <f t="shared" si="1"/>
        <v>0</v>
      </c>
      <c r="H20" s="44" t="str">
        <f t="shared" si="2"/>
        <v/>
      </c>
      <c r="I20" s="41" t="str">
        <f t="shared" si="3"/>
        <v/>
      </c>
      <c r="J20" s="75"/>
      <c r="K20" s="45"/>
      <c r="L20" s="46" t="str">
        <f t="shared" si="4"/>
        <v/>
      </c>
      <c r="M20" s="47" t="str">
        <f t="shared" si="5"/>
        <v/>
      </c>
      <c r="N20" s="44" t="str">
        <f t="shared" si="6"/>
        <v/>
      </c>
      <c r="O20" s="45"/>
    </row>
    <row r="21" spans="1:15" x14ac:dyDescent="0.25">
      <c r="A21" s="85" t="s">
        <v>239</v>
      </c>
      <c r="B21" s="86"/>
      <c r="C21" s="86"/>
      <c r="D21" s="87"/>
      <c r="E21" s="80"/>
      <c r="F21" s="94"/>
      <c r="G21" s="95"/>
      <c r="H21" s="96"/>
      <c r="I21" s="87"/>
      <c r="J21" s="75"/>
      <c r="K21" s="94"/>
      <c r="L21" s="97"/>
      <c r="M21" s="95"/>
      <c r="N21" s="98"/>
      <c r="O21" s="87"/>
    </row>
    <row r="22" spans="1:15" x14ac:dyDescent="0.25">
      <c r="A22" s="99" t="s">
        <v>201</v>
      </c>
      <c r="B22" s="100">
        <v>1</v>
      </c>
      <c r="C22" s="101">
        <v>450</v>
      </c>
      <c r="D22" s="101">
        <f t="shared" si="0"/>
        <v>450</v>
      </c>
      <c r="F22" s="41"/>
      <c r="G22" s="43">
        <f t="shared" ref="G22:G32" si="7">F22*C22</f>
        <v>0</v>
      </c>
      <c r="H22" s="44" t="str">
        <f t="shared" ref="H22:H32" si="8">IF(G22=0,"",IF(OR(G22-$D22&gt;0,G22-$D22&lt;0), (G22-$D22)/$D22, ""))</f>
        <v/>
      </c>
      <c r="I22" s="41" t="str">
        <f t="shared" ref="I22:I32" si="9">IF(F22&gt;B22,"נא להסביר חריגה כאן","")</f>
        <v/>
      </c>
      <c r="J22" s="75"/>
      <c r="K22" s="45"/>
      <c r="L22" s="46" t="str">
        <f t="shared" si="4"/>
        <v/>
      </c>
      <c r="M22" s="47" t="str">
        <f t="shared" ref="M22:M32" si="10">IFERROR(L22*C22,"")</f>
        <v/>
      </c>
      <c r="N22" s="44" t="str">
        <f t="shared" ref="N22:N32" si="11">IFERROR(IF(M22=0,"",IF(OR(M22-$D22&gt;0,M22-$D22&lt;0), (M22-$D22)/$D22, "")),"")</f>
        <v/>
      </c>
      <c r="O22" s="45"/>
    </row>
    <row r="23" spans="1:15" x14ac:dyDescent="0.25">
      <c r="A23" s="99" t="s">
        <v>202</v>
      </c>
      <c r="B23" s="100">
        <v>1</v>
      </c>
      <c r="C23" s="101">
        <v>1500</v>
      </c>
      <c r="D23" s="101">
        <f t="shared" si="0"/>
        <v>1500</v>
      </c>
      <c r="F23" s="41"/>
      <c r="G23" s="43">
        <f t="shared" si="7"/>
        <v>0</v>
      </c>
      <c r="H23" s="44" t="str">
        <f t="shared" si="8"/>
        <v/>
      </c>
      <c r="I23" s="41" t="str">
        <f t="shared" si="9"/>
        <v/>
      </c>
      <c r="J23" s="75"/>
      <c r="K23" s="45"/>
      <c r="L23" s="46" t="str">
        <f t="shared" si="4"/>
        <v/>
      </c>
      <c r="M23" s="47" t="str">
        <f t="shared" si="10"/>
        <v/>
      </c>
      <c r="N23" s="44" t="str">
        <f t="shared" si="11"/>
        <v/>
      </c>
      <c r="O23" s="45"/>
    </row>
    <row r="24" spans="1:15" x14ac:dyDescent="0.25">
      <c r="A24" s="99" t="s">
        <v>203</v>
      </c>
      <c r="B24" s="100">
        <v>1</v>
      </c>
      <c r="C24" s="101">
        <v>1000</v>
      </c>
      <c r="D24" s="101">
        <f t="shared" si="0"/>
        <v>1000</v>
      </c>
      <c r="F24" s="41"/>
      <c r="G24" s="43">
        <f t="shared" si="7"/>
        <v>0</v>
      </c>
      <c r="H24" s="44" t="str">
        <f t="shared" si="8"/>
        <v/>
      </c>
      <c r="I24" s="41" t="str">
        <f t="shared" si="9"/>
        <v/>
      </c>
      <c r="J24" s="75"/>
      <c r="K24" s="45"/>
      <c r="L24" s="46" t="str">
        <f t="shared" si="4"/>
        <v/>
      </c>
      <c r="M24" s="47" t="str">
        <f t="shared" si="10"/>
        <v/>
      </c>
      <c r="N24" s="44" t="str">
        <f t="shared" si="11"/>
        <v/>
      </c>
      <c r="O24" s="45"/>
    </row>
    <row r="25" spans="1:15" x14ac:dyDescent="0.25">
      <c r="A25" s="99" t="s">
        <v>246</v>
      </c>
      <c r="B25" s="100">
        <v>1</v>
      </c>
      <c r="C25" s="101">
        <v>600</v>
      </c>
      <c r="D25" s="101">
        <f t="shared" si="0"/>
        <v>600</v>
      </c>
      <c r="F25" s="41"/>
      <c r="G25" s="43">
        <f t="shared" si="7"/>
        <v>0</v>
      </c>
      <c r="H25" s="44" t="str">
        <f t="shared" si="8"/>
        <v/>
      </c>
      <c r="I25" s="41" t="str">
        <f t="shared" si="9"/>
        <v/>
      </c>
      <c r="J25" s="75"/>
      <c r="K25" s="45"/>
      <c r="L25" s="46" t="str">
        <f t="shared" si="4"/>
        <v/>
      </c>
      <c r="M25" s="47" t="str">
        <f t="shared" si="10"/>
        <v/>
      </c>
      <c r="N25" s="44" t="str">
        <f t="shared" si="11"/>
        <v/>
      </c>
      <c r="O25" s="45"/>
    </row>
    <row r="26" spans="1:15" x14ac:dyDescent="0.25">
      <c r="A26" s="99" t="s">
        <v>204</v>
      </c>
      <c r="B26" s="100">
        <v>1</v>
      </c>
      <c r="C26" s="101">
        <v>1000</v>
      </c>
      <c r="D26" s="101">
        <f t="shared" si="0"/>
        <v>1000</v>
      </c>
      <c r="F26" s="41"/>
      <c r="G26" s="43">
        <f t="shared" si="7"/>
        <v>0</v>
      </c>
      <c r="H26" s="44" t="str">
        <f t="shared" si="8"/>
        <v/>
      </c>
      <c r="I26" s="41" t="str">
        <f t="shared" si="9"/>
        <v/>
      </c>
      <c r="J26" s="75"/>
      <c r="K26" s="45"/>
      <c r="L26" s="46" t="str">
        <f t="shared" si="4"/>
        <v/>
      </c>
      <c r="M26" s="47" t="str">
        <f t="shared" si="10"/>
        <v/>
      </c>
      <c r="N26" s="44" t="str">
        <f t="shared" si="11"/>
        <v/>
      </c>
      <c r="O26" s="45"/>
    </row>
    <row r="27" spans="1:15" x14ac:dyDescent="0.25">
      <c r="A27" s="99" t="s">
        <v>205</v>
      </c>
      <c r="B27" s="100">
        <v>1</v>
      </c>
      <c r="C27" s="101">
        <v>1000</v>
      </c>
      <c r="D27" s="101">
        <f t="shared" si="0"/>
        <v>1000</v>
      </c>
      <c r="F27" s="41"/>
      <c r="G27" s="43">
        <f t="shared" si="7"/>
        <v>0</v>
      </c>
      <c r="H27" s="44" t="str">
        <f t="shared" si="8"/>
        <v/>
      </c>
      <c r="I27" s="41" t="str">
        <f t="shared" si="9"/>
        <v/>
      </c>
      <c r="J27" s="75"/>
      <c r="K27" s="45"/>
      <c r="L27" s="46" t="str">
        <f t="shared" si="4"/>
        <v/>
      </c>
      <c r="M27" s="47" t="str">
        <f t="shared" si="10"/>
        <v/>
      </c>
      <c r="N27" s="44" t="str">
        <f t="shared" si="11"/>
        <v/>
      </c>
      <c r="O27" s="45"/>
    </row>
    <row r="28" spans="1:15" x14ac:dyDescent="0.25">
      <c r="A28" s="99" t="s">
        <v>153</v>
      </c>
      <c r="B28" s="100">
        <v>1</v>
      </c>
      <c r="C28" s="101">
        <v>3000</v>
      </c>
      <c r="D28" s="101">
        <f t="shared" si="0"/>
        <v>3000</v>
      </c>
      <c r="F28" s="41"/>
      <c r="G28" s="43">
        <f t="shared" si="7"/>
        <v>0</v>
      </c>
      <c r="H28" s="44" t="str">
        <f t="shared" si="8"/>
        <v/>
      </c>
      <c r="I28" s="41" t="str">
        <f t="shared" si="9"/>
        <v/>
      </c>
      <c r="J28" s="75"/>
      <c r="K28" s="45"/>
      <c r="L28" s="46" t="str">
        <f t="shared" si="4"/>
        <v/>
      </c>
      <c r="M28" s="47" t="str">
        <f t="shared" si="10"/>
        <v/>
      </c>
      <c r="N28" s="44" t="str">
        <f t="shared" si="11"/>
        <v/>
      </c>
      <c r="O28" s="45"/>
    </row>
    <row r="29" spans="1:15" x14ac:dyDescent="0.25">
      <c r="A29" s="99" t="s">
        <v>206</v>
      </c>
      <c r="B29" s="100">
        <v>1</v>
      </c>
      <c r="C29" s="101">
        <v>1500</v>
      </c>
      <c r="D29" s="101">
        <f t="shared" si="0"/>
        <v>1500</v>
      </c>
      <c r="F29" s="41"/>
      <c r="G29" s="43">
        <f t="shared" si="7"/>
        <v>0</v>
      </c>
      <c r="H29" s="44" t="str">
        <f t="shared" si="8"/>
        <v/>
      </c>
      <c r="I29" s="41" t="str">
        <f t="shared" si="9"/>
        <v/>
      </c>
      <c r="J29" s="75"/>
      <c r="K29" s="45"/>
      <c r="L29" s="46" t="str">
        <f t="shared" si="4"/>
        <v/>
      </c>
      <c r="M29" s="47" t="str">
        <f t="shared" si="10"/>
        <v/>
      </c>
      <c r="N29" s="44" t="str">
        <f t="shared" si="11"/>
        <v/>
      </c>
      <c r="O29" s="45"/>
    </row>
    <row r="30" spans="1:15" x14ac:dyDescent="0.25">
      <c r="A30" s="99" t="s">
        <v>154</v>
      </c>
      <c r="B30" s="100">
        <v>1</v>
      </c>
      <c r="C30" s="101">
        <v>500</v>
      </c>
      <c r="D30" s="101">
        <f t="shared" si="0"/>
        <v>500</v>
      </c>
      <c r="F30" s="41"/>
      <c r="G30" s="43">
        <f t="shared" si="7"/>
        <v>0</v>
      </c>
      <c r="H30" s="44" t="str">
        <f t="shared" si="8"/>
        <v/>
      </c>
      <c r="I30" s="41" t="str">
        <f t="shared" si="9"/>
        <v/>
      </c>
      <c r="J30" s="75"/>
      <c r="K30" s="45"/>
      <c r="L30" s="46" t="str">
        <f t="shared" si="4"/>
        <v/>
      </c>
      <c r="M30" s="47" t="str">
        <f t="shared" si="10"/>
        <v/>
      </c>
      <c r="N30" s="44" t="str">
        <f t="shared" si="11"/>
        <v/>
      </c>
      <c r="O30" s="45"/>
    </row>
    <row r="31" spans="1:15" x14ac:dyDescent="0.25">
      <c r="A31" s="99" t="s">
        <v>155</v>
      </c>
      <c r="B31" s="100">
        <v>1</v>
      </c>
      <c r="C31" s="101">
        <v>3000</v>
      </c>
      <c r="D31" s="101">
        <f t="shared" si="0"/>
        <v>3000</v>
      </c>
      <c r="F31" s="41"/>
      <c r="G31" s="43">
        <f t="shared" si="7"/>
        <v>0</v>
      </c>
      <c r="H31" s="44" t="str">
        <f t="shared" si="8"/>
        <v/>
      </c>
      <c r="I31" s="41" t="str">
        <f t="shared" si="9"/>
        <v/>
      </c>
      <c r="J31" s="75"/>
      <c r="K31" s="45"/>
      <c r="L31" s="46" t="str">
        <f t="shared" si="4"/>
        <v/>
      </c>
      <c r="M31" s="47" t="str">
        <f t="shared" si="10"/>
        <v/>
      </c>
      <c r="N31" s="44" t="str">
        <f t="shared" si="11"/>
        <v/>
      </c>
      <c r="O31" s="45"/>
    </row>
    <row r="32" spans="1:15" x14ac:dyDescent="0.25">
      <c r="A32" s="99" t="s">
        <v>207</v>
      </c>
      <c r="B32" s="100">
        <v>1</v>
      </c>
      <c r="C32" s="101">
        <v>1000</v>
      </c>
      <c r="D32" s="101">
        <f t="shared" si="0"/>
        <v>1000</v>
      </c>
      <c r="F32" s="41"/>
      <c r="G32" s="43">
        <f t="shared" si="7"/>
        <v>0</v>
      </c>
      <c r="H32" s="44" t="str">
        <f t="shared" si="8"/>
        <v/>
      </c>
      <c r="I32" s="67" t="str">
        <f t="shared" si="9"/>
        <v/>
      </c>
      <c r="J32" s="75"/>
      <c r="K32" s="45"/>
      <c r="L32" s="46" t="str">
        <f t="shared" si="4"/>
        <v/>
      </c>
      <c r="M32" s="47" t="str">
        <f t="shared" si="10"/>
        <v/>
      </c>
      <c r="N32" s="44" t="str">
        <f t="shared" si="11"/>
        <v/>
      </c>
      <c r="O32" s="45"/>
    </row>
    <row r="33" spans="1:17" x14ac:dyDescent="0.25">
      <c r="A33" s="85" t="s">
        <v>233</v>
      </c>
      <c r="B33" s="86"/>
      <c r="C33" s="86"/>
      <c r="D33" s="87"/>
      <c r="E33" s="80"/>
      <c r="F33" s="94"/>
      <c r="G33" s="95"/>
      <c r="H33" s="96"/>
      <c r="I33" s="87"/>
      <c r="J33" s="75"/>
      <c r="K33" s="94"/>
      <c r="L33" s="97"/>
      <c r="M33" s="95"/>
      <c r="N33" s="98"/>
      <c r="O33" s="87"/>
    </row>
    <row r="34" spans="1:17" x14ac:dyDescent="0.25">
      <c r="A34" s="99" t="s">
        <v>119</v>
      </c>
      <c r="B34" s="100">
        <v>1</v>
      </c>
      <c r="C34" s="101">
        <v>2000</v>
      </c>
      <c r="D34" s="101">
        <f t="shared" si="0"/>
        <v>2000</v>
      </c>
      <c r="F34" s="41"/>
      <c r="G34" s="43">
        <f t="shared" ref="G34:G36" si="12">F34*C34</f>
        <v>0</v>
      </c>
      <c r="H34" s="44" t="str">
        <f t="shared" ref="H34:H36" si="13">IF(G34=0,"",IF(OR(G34-$D34&gt;0,G34-$D34&lt;0), (G34-$D34)/$D34, ""))</f>
        <v/>
      </c>
      <c r="I34" s="41" t="str">
        <f>IF(F34&gt;B34,"נא להסביר חריגה כאן","")</f>
        <v/>
      </c>
      <c r="J34" s="75"/>
      <c r="K34" s="45"/>
      <c r="L34" s="46" t="str">
        <f t="shared" si="4"/>
        <v/>
      </c>
      <c r="M34" s="47" t="str">
        <f t="shared" ref="M34:M36" si="14">IFERROR(L34*C34,"")</f>
        <v/>
      </c>
      <c r="N34" s="44" t="str">
        <f t="shared" ref="N34:N36" si="15">IFERROR(IF(M34=0,"",IF(OR(M34-$D34&gt;0,M34-$D34&lt;0), (M34-$D34)/$D34, "")),"")</f>
        <v/>
      </c>
      <c r="O34" s="45"/>
    </row>
    <row r="35" spans="1:17" x14ac:dyDescent="0.25">
      <c r="A35" s="99" t="s">
        <v>226</v>
      </c>
      <c r="B35" s="100">
        <v>1</v>
      </c>
      <c r="C35" s="101">
        <v>4000</v>
      </c>
      <c r="D35" s="101">
        <f t="shared" si="0"/>
        <v>4000</v>
      </c>
      <c r="F35" s="41"/>
      <c r="G35" s="43">
        <f t="shared" si="12"/>
        <v>0</v>
      </c>
      <c r="H35" s="44" t="str">
        <f t="shared" si="13"/>
        <v/>
      </c>
      <c r="I35" s="41" t="str">
        <f>IF(F35&gt;B35,"נא להסביר חריגה כאן","")</f>
        <v/>
      </c>
      <c r="J35" s="75"/>
      <c r="K35" s="45"/>
      <c r="L35" s="46" t="str">
        <f t="shared" si="4"/>
        <v/>
      </c>
      <c r="M35" s="47" t="str">
        <f t="shared" si="14"/>
        <v/>
      </c>
      <c r="N35" s="44" t="str">
        <f t="shared" si="15"/>
        <v/>
      </c>
      <c r="O35" s="45"/>
    </row>
    <row r="36" spans="1:17" ht="30" x14ac:dyDescent="0.25">
      <c r="A36" s="99" t="s">
        <v>285</v>
      </c>
      <c r="B36" s="100">
        <v>1</v>
      </c>
      <c r="C36" s="101">
        <v>4000</v>
      </c>
      <c r="D36" s="101">
        <f t="shared" si="0"/>
        <v>4000</v>
      </c>
      <c r="F36" s="41"/>
      <c r="G36" s="43">
        <f t="shared" si="12"/>
        <v>0</v>
      </c>
      <c r="H36" s="44" t="str">
        <f t="shared" si="13"/>
        <v/>
      </c>
      <c r="I36" s="41" t="str">
        <f>IF(F36&gt;B36,"נא להסביר חריגה כאן","")</f>
        <v/>
      </c>
      <c r="J36" s="75"/>
      <c r="K36" s="45"/>
      <c r="L36" s="46" t="str">
        <f t="shared" si="4"/>
        <v/>
      </c>
      <c r="M36" s="47" t="str">
        <f t="shared" si="14"/>
        <v/>
      </c>
      <c r="N36" s="44" t="str">
        <f t="shared" si="15"/>
        <v/>
      </c>
      <c r="O36" s="45"/>
    </row>
    <row r="37" spans="1:17" x14ac:dyDescent="0.25">
      <c r="A37" s="85" t="s">
        <v>228</v>
      </c>
      <c r="B37" s="86"/>
      <c r="C37" s="86"/>
      <c r="D37" s="87"/>
      <c r="E37" s="80"/>
      <c r="F37" s="94"/>
      <c r="G37" s="95"/>
      <c r="H37" s="96"/>
      <c r="I37" s="87"/>
      <c r="J37" s="75"/>
      <c r="K37" s="94"/>
      <c r="L37" s="97"/>
      <c r="M37" s="95"/>
      <c r="N37" s="98"/>
      <c r="O37" s="87"/>
    </row>
    <row r="38" spans="1:17" x14ac:dyDescent="0.25">
      <c r="A38" s="99" t="s">
        <v>218</v>
      </c>
      <c r="B38" s="100">
        <v>1</v>
      </c>
      <c r="C38" s="101">
        <v>1500</v>
      </c>
      <c r="D38" s="101">
        <f t="shared" si="0"/>
        <v>1500</v>
      </c>
      <c r="F38" s="41"/>
      <c r="G38" s="43">
        <f t="shared" ref="G38:G40" si="16">F38*C38</f>
        <v>0</v>
      </c>
      <c r="H38" s="44" t="str">
        <f t="shared" ref="H38:H40" si="17">IF(G38=0,"",IF(OR(G38-$D38&gt;0,G38-$D38&lt;0), (G38-$D38)/$D38, ""))</f>
        <v/>
      </c>
      <c r="I38" s="41" t="str">
        <f>IF(F38&gt;B38,"נא להסביר חריגה כאן","")</f>
        <v/>
      </c>
      <c r="J38" s="75"/>
      <c r="K38" s="45"/>
      <c r="L38" s="46" t="str">
        <f t="shared" si="4"/>
        <v/>
      </c>
      <c r="M38" s="47" t="str">
        <f t="shared" ref="M38:M40" si="18">IFERROR(L38*C38,"")</f>
        <v/>
      </c>
      <c r="N38" s="44" t="str">
        <f t="shared" ref="N38:N41" si="19">IFERROR(IF(M38=0,"",IF(OR(M38-$D38&gt;0,M38-$D38&lt;0), (M38-$D38)/$D38, "")),"")</f>
        <v/>
      </c>
      <c r="O38" s="45"/>
    </row>
    <row r="39" spans="1:17" x14ac:dyDescent="0.25">
      <c r="A39" s="99" t="s">
        <v>219</v>
      </c>
      <c r="B39" s="100">
        <v>1</v>
      </c>
      <c r="C39" s="101">
        <v>400</v>
      </c>
      <c r="D39" s="101">
        <f t="shared" si="0"/>
        <v>400</v>
      </c>
      <c r="F39" s="41"/>
      <c r="G39" s="43">
        <f t="shared" si="16"/>
        <v>0</v>
      </c>
      <c r="H39" s="44" t="str">
        <f t="shared" si="17"/>
        <v/>
      </c>
      <c r="I39" s="41" t="str">
        <f>IF(F39&gt;B39,"נא להסביר חריגה כאן","")</f>
        <v/>
      </c>
      <c r="J39" s="75"/>
      <c r="K39" s="45"/>
      <c r="L39" s="46" t="str">
        <f t="shared" si="4"/>
        <v/>
      </c>
      <c r="M39" s="47" t="str">
        <f t="shared" si="18"/>
        <v/>
      </c>
      <c r="N39" s="44" t="str">
        <f t="shared" si="19"/>
        <v/>
      </c>
      <c r="O39" s="45"/>
    </row>
    <row r="40" spans="1:17" x14ac:dyDescent="0.25">
      <c r="A40" s="99" t="s">
        <v>284</v>
      </c>
      <c r="B40" s="100">
        <v>1</v>
      </c>
      <c r="C40" s="101">
        <v>3500</v>
      </c>
      <c r="D40" s="101">
        <f t="shared" si="0"/>
        <v>3500</v>
      </c>
      <c r="F40" s="41"/>
      <c r="G40" s="43">
        <f t="shared" si="16"/>
        <v>0</v>
      </c>
      <c r="H40" s="44" t="str">
        <f t="shared" si="17"/>
        <v/>
      </c>
      <c r="I40" s="41" t="str">
        <f>IF(F40&gt;B40,"נא להסביר חריגה כאן","")</f>
        <v/>
      </c>
      <c r="J40" s="75"/>
      <c r="K40" s="45"/>
      <c r="L40" s="46" t="str">
        <f t="shared" si="4"/>
        <v/>
      </c>
      <c r="M40" s="47" t="str">
        <f t="shared" si="18"/>
        <v/>
      </c>
      <c r="N40" s="44" t="str">
        <f t="shared" si="19"/>
        <v/>
      </c>
      <c r="O40" s="45"/>
    </row>
    <row r="41" spans="1:17" s="149" customFormat="1" ht="57" x14ac:dyDescent="0.2">
      <c r="A41" s="112" t="s">
        <v>314</v>
      </c>
      <c r="B41" s="113"/>
      <c r="C41" s="113"/>
      <c r="D41" s="114"/>
      <c r="E41" s="115"/>
      <c r="F41" s="116" t="str">
        <f>A41</f>
        <v>סה"כ עלות ציוד טיפול באומנויות כולל מע"מ</v>
      </c>
      <c r="G41" s="117">
        <f>SUM(G6:G40)</f>
        <v>0</v>
      </c>
      <c r="H41" s="48"/>
      <c r="I41" s="116"/>
      <c r="J41" s="118"/>
      <c r="K41" s="116" t="str">
        <f>A41</f>
        <v>סה"כ עלות ציוד טיפול באומנויות כולל מע"מ</v>
      </c>
      <c r="L41" s="119"/>
      <c r="M41" s="117">
        <f>SUM(M6:M40)</f>
        <v>0</v>
      </c>
      <c r="N41" s="48" t="str">
        <f t="shared" si="19"/>
        <v/>
      </c>
      <c r="O41" s="116"/>
      <c r="P41" s="148"/>
      <c r="Q41" s="148"/>
    </row>
    <row r="42" spans="1:17" x14ac:dyDescent="0.2">
      <c r="B42" s="144"/>
      <c r="C42" s="144"/>
      <c r="D42" s="144"/>
      <c r="F42" s="144"/>
      <c r="G42" s="144"/>
      <c r="H42" s="144"/>
    </row>
    <row r="43" spans="1:17" s="62" customFormat="1" ht="15" customHeight="1" x14ac:dyDescent="0.35">
      <c r="A43" s="150" t="s">
        <v>236</v>
      </c>
      <c r="B43" s="144"/>
      <c r="C43" s="144"/>
      <c r="D43" s="144"/>
      <c r="E43" s="144"/>
      <c r="F43" s="144"/>
      <c r="G43" s="144"/>
      <c r="H43" s="144"/>
      <c r="I43" s="121"/>
      <c r="J43" s="121"/>
      <c r="K43" s="121"/>
      <c r="L43" s="121"/>
      <c r="M43" s="121"/>
      <c r="N43" s="151"/>
      <c r="O43" s="151"/>
      <c r="P43" s="75"/>
      <c r="Q43" s="75"/>
    </row>
    <row r="44" spans="1:17" s="62" customFormat="1" ht="23.25" customHeight="1" x14ac:dyDescent="0.35">
      <c r="A44" s="121" t="s">
        <v>225</v>
      </c>
      <c r="B44" s="144"/>
      <c r="C44" s="144"/>
      <c r="D44" s="144"/>
      <c r="E44" s="144"/>
      <c r="F44" s="144"/>
      <c r="G44" s="144"/>
      <c r="H44" s="144"/>
      <c r="I44" s="121"/>
      <c r="J44" s="121"/>
      <c r="K44" s="121"/>
      <c r="L44" s="121"/>
      <c r="M44" s="121"/>
      <c r="N44" s="151"/>
      <c r="O44" s="151"/>
      <c r="P44" s="75"/>
      <c r="Q44" s="75"/>
    </row>
    <row r="45" spans="1:17" s="62" customFormat="1" x14ac:dyDescent="0.25">
      <c r="A45" s="144"/>
      <c r="B45" s="144"/>
      <c r="C45" s="144"/>
      <c r="D45" s="144"/>
      <c r="E45" s="144"/>
      <c r="F45" s="144"/>
      <c r="G45" s="144"/>
      <c r="H45" s="144"/>
      <c r="I45" s="121"/>
      <c r="J45" s="121"/>
      <c r="K45" s="121"/>
      <c r="L45" s="121"/>
      <c r="M45" s="121"/>
      <c r="N45" s="75"/>
      <c r="O45" s="75"/>
      <c r="P45" s="75"/>
      <c r="Q45" s="75"/>
    </row>
    <row r="46" spans="1:17" x14ac:dyDescent="0.2">
      <c r="B46" s="144"/>
      <c r="C46" s="144"/>
      <c r="D46" s="144"/>
      <c r="F46" s="144"/>
      <c r="G46" s="144"/>
      <c r="H46" s="144"/>
    </row>
  </sheetData>
  <sheetProtection algorithmName="SHA-512" hashValue="hDOJBjhmrqZpeIjb8MAP9Q+inI4TYFrYZpdJYUxOUFezJ5vmCUwQ+htsrBV2E90b+eb4FZHSfAhB5CR68Sl8Zw==" saltValue="8Qs5iFwN0mvE2tow7HHreQ==" spinCount="100000" sheet="1" formatCells="0" formatColumns="0" formatRows="0" insertColumns="0" insertRows="0" deleteColumns="0" deleteRows="0"/>
  <conditionalFormatting sqref="H6:H20">
    <cfRule type="cellIs" dxfId="13" priority="9" operator="greaterThan">
      <formula>0</formula>
    </cfRule>
  </conditionalFormatting>
  <conditionalFormatting sqref="H22:H32">
    <cfRule type="cellIs" dxfId="12" priority="8" operator="greaterThan">
      <formula>0</formula>
    </cfRule>
  </conditionalFormatting>
  <conditionalFormatting sqref="H34:H36">
    <cfRule type="cellIs" dxfId="11" priority="7" operator="greaterThan">
      <formula>0</formula>
    </cfRule>
  </conditionalFormatting>
  <conditionalFormatting sqref="H38:H40">
    <cfRule type="cellIs" dxfId="10" priority="6" operator="greaterThan">
      <formula>0</formula>
    </cfRule>
  </conditionalFormatting>
  <conditionalFormatting sqref="N38:N40">
    <cfRule type="cellIs" dxfId="9" priority="5" operator="greaterThan">
      <formula>0</formula>
    </cfRule>
  </conditionalFormatting>
  <conditionalFormatting sqref="N34:N36">
    <cfRule type="cellIs" dxfId="8" priority="4" operator="greaterThan">
      <formula>0</formula>
    </cfRule>
  </conditionalFormatting>
  <conditionalFormatting sqref="N26:N32">
    <cfRule type="cellIs" dxfId="7" priority="3" operator="greaterThan">
      <formula>0</formula>
    </cfRule>
  </conditionalFormatting>
  <conditionalFormatting sqref="N22:N25">
    <cfRule type="cellIs" dxfId="6" priority="2" operator="greaterThan">
      <formula>0</formula>
    </cfRule>
  </conditionalFormatting>
  <conditionalFormatting sqref="N6:N20">
    <cfRule type="cellIs" dxfId="5" priority="1" operator="greaterThan">
      <formula>0</formula>
    </cfRule>
  </conditionalFormatting>
  <dataValidations count="1">
    <dataValidation type="list" allowBlank="1" showInputMessage="1" showErrorMessage="1" sqref="K22:K32 K34:K36 K6:K20 K38:K40">
      <formula1>"מאושר, מאושר חלקי"</formula1>
    </dataValidation>
  </dataValidations>
  <pageMargins left="0.70866141732283472" right="0.70866141732283472" top="0.74803149606299213" bottom="0.74803149606299213" header="0.31496062992125984" footer="0.31496062992125984"/>
  <pageSetup paperSize="9" scale="60" orientation="landscape" r:id="rId1"/>
  <colBreaks count="1" manualBreakCount="1">
    <brk id="9" max="3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rightToLeft="1" zoomScaleNormal="100" workbookViewId="0">
      <pane xSplit="4" ySplit="4" topLeftCell="E5" activePane="bottomRight" state="frozen"/>
      <selection pane="topRight" activeCell="E1" sqref="E1"/>
      <selection pane="bottomLeft" activeCell="A5" sqref="A5"/>
      <selection pane="bottomRight"/>
    </sheetView>
  </sheetViews>
  <sheetFormatPr defaultColWidth="9" defaultRowHeight="15" x14ac:dyDescent="0.25"/>
  <cols>
    <col min="1" max="1" width="48.125" style="62" customWidth="1"/>
    <col min="2" max="2" width="7.375" style="75" customWidth="1"/>
    <col min="3" max="3" width="10.375" style="163" customWidth="1"/>
    <col min="4" max="4" width="11.5" style="75" customWidth="1"/>
    <col min="5" max="5" width="3" style="62" customWidth="1"/>
    <col min="6" max="6" width="8.125" style="75" customWidth="1"/>
    <col min="7" max="7" width="11.375" style="75" customWidth="1"/>
    <col min="8" max="8" width="8.625" style="75" customWidth="1"/>
    <col min="9" max="9" width="17" style="75" customWidth="1"/>
    <col min="10" max="10" width="5.875" style="75" customWidth="1"/>
    <col min="11" max="11" width="9" style="75"/>
    <col min="12" max="12" width="11.375" style="75" customWidth="1"/>
    <col min="13" max="13" width="18.125" style="75" customWidth="1"/>
    <col min="14" max="14" width="9.625" style="75" customWidth="1"/>
    <col min="15" max="15" width="19.375" style="75" customWidth="1"/>
    <col min="16" max="16384" width="9" style="62"/>
  </cols>
  <sheetData>
    <row r="1" spans="1:15" s="142" customFormat="1" x14ac:dyDescent="0.25">
      <c r="A1" s="76" t="str">
        <f>'ריפוי בעיסוק'!A1</f>
        <v>על הגוף המגיש למלא את העמודות בצבע הזה בהתאם לצורך</v>
      </c>
      <c r="B1" s="75"/>
      <c r="C1" s="78" t="str">
        <f>'שאלון-חובה'!$B$19</f>
        <v>מספר התלמידים בגן:</v>
      </c>
      <c r="D1" s="79">
        <f>'שאלון-חובה'!$C$19</f>
        <v>0</v>
      </c>
      <c r="E1" s="75"/>
      <c r="F1" s="75"/>
      <c r="G1" s="75"/>
      <c r="H1" s="75"/>
      <c r="I1" s="75"/>
      <c r="J1" s="75"/>
      <c r="K1" s="75"/>
      <c r="L1" s="75"/>
      <c r="M1" s="121"/>
      <c r="N1" s="121"/>
      <c r="O1" s="121"/>
    </row>
    <row r="2" spans="1:15" ht="15.75" x14ac:dyDescent="0.25">
      <c r="A2" s="152" t="s">
        <v>127</v>
      </c>
      <c r="C2" s="83" t="str">
        <f>'שאלון-חובה'!$B$20</f>
        <v>מספר חדרי הטיפולים בגן:</v>
      </c>
      <c r="D2" s="79">
        <f>'שאלון-חובה'!$C$20</f>
        <v>0</v>
      </c>
      <c r="E2" s="75"/>
    </row>
    <row r="3" spans="1:15" x14ac:dyDescent="0.25">
      <c r="A3" s="85" t="s">
        <v>232</v>
      </c>
      <c r="B3" s="86"/>
      <c r="C3" s="86"/>
      <c r="D3" s="87"/>
      <c r="E3" s="80"/>
      <c r="F3" s="88" t="s">
        <v>289</v>
      </c>
      <c r="G3" s="89"/>
      <c r="H3" s="89"/>
      <c r="I3" s="90"/>
      <c r="K3" s="88" t="s">
        <v>273</v>
      </c>
      <c r="L3" s="89"/>
      <c r="M3" s="89"/>
      <c r="N3" s="89"/>
      <c r="O3" s="90"/>
    </row>
    <row r="4" spans="1:15" ht="45" x14ac:dyDescent="0.25">
      <c r="A4" s="91" t="s">
        <v>42</v>
      </c>
      <c r="B4" s="91" t="s">
        <v>71</v>
      </c>
      <c r="C4" s="91" t="s">
        <v>72</v>
      </c>
      <c r="D4" s="91" t="s">
        <v>74</v>
      </c>
      <c r="E4" s="80"/>
      <c r="F4" s="92" t="s">
        <v>108</v>
      </c>
      <c r="G4" s="92" t="s">
        <v>106</v>
      </c>
      <c r="H4" s="93" t="s">
        <v>90</v>
      </c>
      <c r="I4" s="91" t="s">
        <v>290</v>
      </c>
      <c r="K4" s="93" t="s">
        <v>291</v>
      </c>
      <c r="L4" s="93" t="s">
        <v>107</v>
      </c>
      <c r="M4" s="93" t="s">
        <v>95</v>
      </c>
      <c r="N4" s="93" t="s">
        <v>90</v>
      </c>
      <c r="O4" s="93" t="s">
        <v>92</v>
      </c>
    </row>
    <row r="5" spans="1:15" x14ac:dyDescent="0.25">
      <c r="A5" s="99" t="s">
        <v>249</v>
      </c>
      <c r="B5" s="100">
        <v>25</v>
      </c>
      <c r="C5" s="101">
        <v>400</v>
      </c>
      <c r="D5" s="101">
        <f t="shared" ref="D5:D17" si="0">B5*C5</f>
        <v>10000</v>
      </c>
      <c r="E5" s="153"/>
      <c r="F5" s="41"/>
      <c r="G5" s="43">
        <f t="shared" ref="G5:G17" si="1">F5*C5</f>
        <v>0</v>
      </c>
      <c r="H5" s="44" t="str">
        <f t="shared" ref="H5:H17" si="2">IF(G5=0,"",IF(OR(G5-$D5&gt;0,G5-$D5&lt;0), (G5-$D5)/$D5, ""))</f>
        <v/>
      </c>
      <c r="I5" s="41" t="str">
        <f t="shared" ref="I5:I17" si="3">IF(F5&gt;B5,"נא להסביר חריגה כאן","")</f>
        <v/>
      </c>
      <c r="K5" s="45"/>
      <c r="L5" s="46" t="str">
        <f t="shared" ref="L5:L17" si="4">IF(K5="מאושר",F5,IF(K5="מאושר חלקי","לרשום כמות מאושרת",""))</f>
        <v/>
      </c>
      <c r="M5" s="47" t="str">
        <f t="shared" ref="M5:M17" si="5">IFERROR(L5*C5,"")</f>
        <v/>
      </c>
      <c r="N5" s="44" t="str">
        <f t="shared" ref="N5:N17" si="6">IFERROR(IF(M5=0,"",IF(OR(M5-$D5&gt;0,M5-$D5&lt;0), (M5-$D5)/$D5, "")),"")</f>
        <v/>
      </c>
      <c r="O5" s="45"/>
    </row>
    <row r="6" spans="1:15" x14ac:dyDescent="0.25">
      <c r="A6" s="99" t="s">
        <v>250</v>
      </c>
      <c r="B6" s="100">
        <v>15</v>
      </c>
      <c r="C6" s="101">
        <v>300</v>
      </c>
      <c r="D6" s="101">
        <f t="shared" si="0"/>
        <v>4500</v>
      </c>
      <c r="E6" s="153"/>
      <c r="F6" s="41"/>
      <c r="G6" s="43">
        <f t="shared" si="1"/>
        <v>0</v>
      </c>
      <c r="H6" s="44" t="str">
        <f t="shared" si="2"/>
        <v/>
      </c>
      <c r="I6" s="41" t="str">
        <f t="shared" si="3"/>
        <v/>
      </c>
      <c r="K6" s="45"/>
      <c r="L6" s="46" t="str">
        <f t="shared" si="4"/>
        <v/>
      </c>
      <c r="M6" s="47" t="str">
        <f t="shared" si="5"/>
        <v/>
      </c>
      <c r="N6" s="44" t="str">
        <f t="shared" si="6"/>
        <v/>
      </c>
      <c r="O6" s="45"/>
    </row>
    <row r="7" spans="1:15" ht="18" customHeight="1" x14ac:dyDescent="0.25">
      <c r="A7" s="99" t="s">
        <v>251</v>
      </c>
      <c r="B7" s="100">
        <v>1</v>
      </c>
      <c r="C7" s="101">
        <v>13500</v>
      </c>
      <c r="D7" s="101">
        <f t="shared" si="0"/>
        <v>13500</v>
      </c>
      <c r="E7" s="153"/>
      <c r="F7" s="41"/>
      <c r="G7" s="43">
        <f t="shared" si="1"/>
        <v>0</v>
      </c>
      <c r="H7" s="44" t="str">
        <f t="shared" si="2"/>
        <v/>
      </c>
      <c r="I7" s="41" t="str">
        <f t="shared" si="3"/>
        <v/>
      </c>
      <c r="K7" s="45"/>
      <c r="L7" s="46" t="str">
        <f t="shared" si="4"/>
        <v/>
      </c>
      <c r="M7" s="47" t="str">
        <f t="shared" si="5"/>
        <v/>
      </c>
      <c r="N7" s="44" t="str">
        <f t="shared" si="6"/>
        <v/>
      </c>
      <c r="O7" s="45"/>
    </row>
    <row r="8" spans="1:15" x14ac:dyDescent="0.25">
      <c r="A8" s="99" t="s">
        <v>197</v>
      </c>
      <c r="B8" s="100">
        <v>1</v>
      </c>
      <c r="C8" s="101">
        <v>1400</v>
      </c>
      <c r="D8" s="101">
        <f t="shared" si="0"/>
        <v>1400</v>
      </c>
      <c r="E8" s="153"/>
      <c r="F8" s="41"/>
      <c r="G8" s="43">
        <f t="shared" si="1"/>
        <v>0</v>
      </c>
      <c r="H8" s="44" t="str">
        <f t="shared" si="2"/>
        <v/>
      </c>
      <c r="I8" s="41" t="str">
        <f t="shared" si="3"/>
        <v/>
      </c>
      <c r="K8" s="45"/>
      <c r="L8" s="46" t="str">
        <f t="shared" si="4"/>
        <v/>
      </c>
      <c r="M8" s="47" t="str">
        <f t="shared" si="5"/>
        <v/>
      </c>
      <c r="N8" s="44" t="str">
        <f t="shared" si="6"/>
        <v/>
      </c>
      <c r="O8" s="45"/>
    </row>
    <row r="9" spans="1:15" x14ac:dyDescent="0.25">
      <c r="A9" s="99" t="s">
        <v>252</v>
      </c>
      <c r="B9" s="100">
        <v>1</v>
      </c>
      <c r="C9" s="101">
        <v>5000</v>
      </c>
      <c r="D9" s="101">
        <f t="shared" si="0"/>
        <v>5000</v>
      </c>
      <c r="E9" s="153"/>
      <c r="F9" s="41"/>
      <c r="G9" s="43">
        <f t="shared" si="1"/>
        <v>0</v>
      </c>
      <c r="H9" s="44" t="str">
        <f t="shared" si="2"/>
        <v/>
      </c>
      <c r="I9" s="41" t="str">
        <f t="shared" si="3"/>
        <v/>
      </c>
      <c r="K9" s="45"/>
      <c r="L9" s="46" t="str">
        <f t="shared" si="4"/>
        <v/>
      </c>
      <c r="M9" s="47" t="str">
        <f t="shared" si="5"/>
        <v/>
      </c>
      <c r="N9" s="44" t="str">
        <f t="shared" si="6"/>
        <v/>
      </c>
      <c r="O9" s="45"/>
    </row>
    <row r="10" spans="1:15" x14ac:dyDescent="0.25">
      <c r="A10" s="99" t="s">
        <v>256</v>
      </c>
      <c r="B10" s="100">
        <v>1</v>
      </c>
      <c r="C10" s="101">
        <v>9000</v>
      </c>
      <c r="D10" s="101">
        <f t="shared" si="0"/>
        <v>9000</v>
      </c>
      <c r="E10" s="153"/>
      <c r="F10" s="41"/>
      <c r="G10" s="43">
        <f t="shared" si="1"/>
        <v>0</v>
      </c>
      <c r="H10" s="44" t="str">
        <f t="shared" si="2"/>
        <v/>
      </c>
      <c r="I10" s="41" t="str">
        <f t="shared" si="3"/>
        <v/>
      </c>
      <c r="K10" s="45"/>
      <c r="L10" s="46" t="str">
        <f t="shared" si="4"/>
        <v/>
      </c>
      <c r="M10" s="47" t="str">
        <f t="shared" si="5"/>
        <v/>
      </c>
      <c r="N10" s="44" t="str">
        <f t="shared" si="6"/>
        <v/>
      </c>
      <c r="O10" s="45"/>
    </row>
    <row r="11" spans="1:15" x14ac:dyDescent="0.25">
      <c r="A11" s="99" t="s">
        <v>196</v>
      </c>
      <c r="B11" s="100">
        <v>1</v>
      </c>
      <c r="C11" s="101">
        <v>6000</v>
      </c>
      <c r="D11" s="101">
        <f t="shared" si="0"/>
        <v>6000</v>
      </c>
      <c r="E11" s="153"/>
      <c r="F11" s="41"/>
      <c r="G11" s="43">
        <f t="shared" si="1"/>
        <v>0</v>
      </c>
      <c r="H11" s="44" t="str">
        <f t="shared" si="2"/>
        <v/>
      </c>
      <c r="I11" s="41" t="str">
        <f t="shared" si="3"/>
        <v/>
      </c>
      <c r="K11" s="45"/>
      <c r="L11" s="46" t="str">
        <f t="shared" si="4"/>
        <v/>
      </c>
      <c r="M11" s="47" t="str">
        <f t="shared" si="5"/>
        <v/>
      </c>
      <c r="N11" s="44" t="str">
        <f t="shared" si="6"/>
        <v/>
      </c>
      <c r="O11" s="45"/>
    </row>
    <row r="12" spans="1:15" x14ac:dyDescent="0.25">
      <c r="A12" s="99" t="s">
        <v>253</v>
      </c>
      <c r="B12" s="100">
        <v>1</v>
      </c>
      <c r="C12" s="101">
        <v>1500</v>
      </c>
      <c r="D12" s="101">
        <f t="shared" si="0"/>
        <v>1500</v>
      </c>
      <c r="E12" s="153"/>
      <c r="F12" s="41"/>
      <c r="G12" s="43">
        <f t="shared" si="1"/>
        <v>0</v>
      </c>
      <c r="H12" s="44" t="str">
        <f t="shared" si="2"/>
        <v/>
      </c>
      <c r="I12" s="41" t="str">
        <f t="shared" si="3"/>
        <v/>
      </c>
      <c r="K12" s="45"/>
      <c r="L12" s="46" t="str">
        <f t="shared" si="4"/>
        <v/>
      </c>
      <c r="M12" s="47" t="str">
        <f t="shared" si="5"/>
        <v/>
      </c>
      <c r="N12" s="44" t="str">
        <f t="shared" si="6"/>
        <v/>
      </c>
      <c r="O12" s="45"/>
    </row>
    <row r="13" spans="1:15" x14ac:dyDescent="0.25">
      <c r="A13" s="99" t="s">
        <v>255</v>
      </c>
      <c r="B13" s="100">
        <v>1</v>
      </c>
      <c r="C13" s="101">
        <v>2000</v>
      </c>
      <c r="D13" s="101">
        <f t="shared" si="0"/>
        <v>2000</v>
      </c>
      <c r="E13" s="153"/>
      <c r="F13" s="41"/>
      <c r="G13" s="43">
        <f t="shared" si="1"/>
        <v>0</v>
      </c>
      <c r="H13" s="44" t="str">
        <f t="shared" si="2"/>
        <v/>
      </c>
      <c r="I13" s="41" t="str">
        <f t="shared" si="3"/>
        <v/>
      </c>
      <c r="K13" s="45"/>
      <c r="L13" s="46" t="str">
        <f t="shared" si="4"/>
        <v/>
      </c>
      <c r="M13" s="47" t="str">
        <f t="shared" si="5"/>
        <v/>
      </c>
      <c r="N13" s="44" t="str">
        <f t="shared" si="6"/>
        <v/>
      </c>
      <c r="O13" s="45"/>
    </row>
    <row r="14" spans="1:15" x14ac:dyDescent="0.25">
      <c r="A14" s="99" t="s">
        <v>254</v>
      </c>
      <c r="B14" s="100">
        <v>1</v>
      </c>
      <c r="C14" s="101">
        <v>2500</v>
      </c>
      <c r="D14" s="101">
        <f t="shared" si="0"/>
        <v>2500</v>
      </c>
      <c r="E14" s="153"/>
      <c r="F14" s="41"/>
      <c r="G14" s="43">
        <f t="shared" si="1"/>
        <v>0</v>
      </c>
      <c r="H14" s="44" t="str">
        <f t="shared" si="2"/>
        <v/>
      </c>
      <c r="I14" s="41" t="str">
        <f t="shared" si="3"/>
        <v/>
      </c>
      <c r="K14" s="45"/>
      <c r="L14" s="46" t="str">
        <f t="shared" si="4"/>
        <v/>
      </c>
      <c r="M14" s="47" t="str">
        <f t="shared" si="5"/>
        <v/>
      </c>
      <c r="N14" s="44" t="str">
        <f t="shared" si="6"/>
        <v/>
      </c>
      <c r="O14" s="45"/>
    </row>
    <row r="15" spans="1:15" x14ac:dyDescent="0.25">
      <c r="A15" s="99" t="s">
        <v>124</v>
      </c>
      <c r="B15" s="100">
        <v>1</v>
      </c>
      <c r="C15" s="101">
        <v>3000</v>
      </c>
      <c r="D15" s="101">
        <f t="shared" si="0"/>
        <v>3000</v>
      </c>
      <c r="E15" s="153"/>
      <c r="F15" s="41"/>
      <c r="G15" s="43">
        <f t="shared" si="1"/>
        <v>0</v>
      </c>
      <c r="H15" s="44" t="str">
        <f t="shared" si="2"/>
        <v/>
      </c>
      <c r="I15" s="41" t="str">
        <f t="shared" si="3"/>
        <v/>
      </c>
      <c r="K15" s="45"/>
      <c r="L15" s="46" t="str">
        <f t="shared" si="4"/>
        <v/>
      </c>
      <c r="M15" s="47" t="str">
        <f t="shared" si="5"/>
        <v/>
      </c>
      <c r="N15" s="44" t="str">
        <f t="shared" si="6"/>
        <v/>
      </c>
      <c r="O15" s="45"/>
    </row>
    <row r="16" spans="1:15" x14ac:dyDescent="0.25">
      <c r="A16" s="99" t="s">
        <v>149</v>
      </c>
      <c r="B16" s="100">
        <v>1</v>
      </c>
      <c r="C16" s="101">
        <v>2500</v>
      </c>
      <c r="D16" s="101">
        <f t="shared" si="0"/>
        <v>2500</v>
      </c>
      <c r="E16" s="153"/>
      <c r="F16" s="41"/>
      <c r="G16" s="43">
        <f t="shared" si="1"/>
        <v>0</v>
      </c>
      <c r="H16" s="44" t="str">
        <f t="shared" si="2"/>
        <v/>
      </c>
      <c r="I16" s="41" t="str">
        <f t="shared" si="3"/>
        <v/>
      </c>
      <c r="K16" s="45"/>
      <c r="L16" s="46" t="str">
        <f t="shared" si="4"/>
        <v/>
      </c>
      <c r="M16" s="47" t="str">
        <f t="shared" si="5"/>
        <v/>
      </c>
      <c r="N16" s="44" t="str">
        <f t="shared" si="6"/>
        <v/>
      </c>
      <c r="O16" s="45"/>
    </row>
    <row r="17" spans="1:15" x14ac:dyDescent="0.25">
      <c r="A17" s="99" t="s">
        <v>315</v>
      </c>
      <c r="B17" s="100">
        <v>1</v>
      </c>
      <c r="C17" s="101">
        <v>11000</v>
      </c>
      <c r="D17" s="101">
        <f t="shared" si="0"/>
        <v>11000</v>
      </c>
      <c r="E17" s="153"/>
      <c r="F17" s="41"/>
      <c r="G17" s="43">
        <f t="shared" si="1"/>
        <v>0</v>
      </c>
      <c r="H17" s="44" t="str">
        <f t="shared" si="2"/>
        <v/>
      </c>
      <c r="I17" s="41" t="str">
        <f t="shared" si="3"/>
        <v/>
      </c>
      <c r="K17" s="45"/>
      <c r="L17" s="46" t="str">
        <f t="shared" si="4"/>
        <v/>
      </c>
      <c r="M17" s="47" t="str">
        <f t="shared" si="5"/>
        <v/>
      </c>
      <c r="N17" s="44" t="str">
        <f t="shared" si="6"/>
        <v/>
      </c>
      <c r="O17" s="45"/>
    </row>
    <row r="18" spans="1:15" s="154" customFormat="1" ht="85.5" x14ac:dyDescent="0.2">
      <c r="A18" s="112" t="s">
        <v>317</v>
      </c>
      <c r="B18" s="113"/>
      <c r="C18" s="113"/>
      <c r="D18" s="114"/>
      <c r="E18" s="115"/>
      <c r="F18" s="116" t="str">
        <f>A18</f>
        <v>סה"כ עלות ציוד חדר סנוזלן כולל מע"מ</v>
      </c>
      <c r="G18" s="117">
        <f>SUM(G5:G17)</f>
        <v>0</v>
      </c>
      <c r="H18" s="48"/>
      <c r="I18" s="116"/>
      <c r="J18" s="118"/>
      <c r="K18" s="116" t="str">
        <f>A18</f>
        <v>סה"כ עלות ציוד חדר סנוזלן כולל מע"מ</v>
      </c>
      <c r="L18" s="119"/>
      <c r="M18" s="117">
        <f>SUM(M5:M17)</f>
        <v>0</v>
      </c>
      <c r="N18" s="48" t="str">
        <f>IFERROR(IF(M18=0,"",IF(OR(M18-$D18&gt;0,M18-$D18&lt;0), (M18-$D18)/$D18, "")),"")</f>
        <v/>
      </c>
      <c r="O18" s="116"/>
    </row>
    <row r="20" spans="1:15" x14ac:dyDescent="0.25">
      <c r="A20" s="155" t="s">
        <v>150</v>
      </c>
      <c r="B20" s="156"/>
      <c r="C20" s="157"/>
      <c r="D20" s="156"/>
      <c r="E20" s="158"/>
      <c r="F20" s="156"/>
      <c r="G20" s="156"/>
      <c r="H20" s="156"/>
      <c r="I20" s="156"/>
      <c r="J20" s="156"/>
      <c r="K20" s="159"/>
      <c r="L20" s="159"/>
      <c r="M20" s="159"/>
      <c r="N20" s="118"/>
      <c r="O20" s="118"/>
    </row>
    <row r="21" spans="1:15" ht="18.75" customHeight="1" x14ac:dyDescent="0.25">
      <c r="A21" s="160" t="s">
        <v>235</v>
      </c>
      <c r="B21" s="156"/>
      <c r="C21" s="157"/>
      <c r="D21" s="156"/>
      <c r="E21" s="158"/>
      <c r="F21" s="156"/>
      <c r="G21" s="156"/>
      <c r="H21" s="156"/>
      <c r="I21" s="156"/>
      <c r="J21" s="156"/>
      <c r="K21" s="159"/>
      <c r="L21" s="159"/>
      <c r="M21" s="159"/>
      <c r="N21" s="118"/>
      <c r="O21" s="118"/>
    </row>
    <row r="22" spans="1:15" x14ac:dyDescent="0.25">
      <c r="A22" s="156" t="s">
        <v>128</v>
      </c>
      <c r="B22" s="156"/>
      <c r="C22" s="157"/>
      <c r="D22" s="156"/>
      <c r="E22" s="158"/>
      <c r="F22" s="156"/>
      <c r="G22" s="156"/>
      <c r="H22" s="156"/>
      <c r="I22" s="156"/>
      <c r="J22" s="156"/>
      <c r="K22" s="161"/>
      <c r="L22" s="161"/>
      <c r="M22" s="161"/>
      <c r="N22" s="162"/>
      <c r="O22" s="162"/>
    </row>
    <row r="23" spans="1:15" x14ac:dyDescent="0.25">
      <c r="A23" s="156" t="s">
        <v>110</v>
      </c>
      <c r="B23" s="156"/>
      <c r="C23" s="157"/>
      <c r="D23" s="156"/>
      <c r="E23" s="158"/>
      <c r="F23" s="156"/>
      <c r="G23" s="156"/>
      <c r="H23" s="156"/>
      <c r="I23" s="156"/>
      <c r="J23" s="156"/>
      <c r="K23" s="156"/>
      <c r="L23" s="156"/>
      <c r="M23" s="156"/>
    </row>
    <row r="24" spans="1:15" x14ac:dyDescent="0.25">
      <c r="A24" s="156" t="s">
        <v>111</v>
      </c>
      <c r="B24" s="156"/>
      <c r="C24" s="157"/>
      <c r="D24" s="156"/>
      <c r="E24" s="158"/>
      <c r="F24" s="156"/>
      <c r="G24" s="156"/>
      <c r="H24" s="156"/>
      <c r="I24" s="156"/>
      <c r="J24" s="156"/>
      <c r="K24" s="156"/>
      <c r="L24" s="156"/>
      <c r="M24" s="156"/>
    </row>
    <row r="25" spans="1:15" ht="15.75" customHeight="1" x14ac:dyDescent="0.25">
      <c r="A25" s="158"/>
      <c r="B25" s="156"/>
      <c r="C25" s="157"/>
      <c r="D25" s="156"/>
      <c r="E25" s="158"/>
      <c r="F25" s="156"/>
      <c r="G25" s="156"/>
      <c r="H25" s="156"/>
      <c r="I25" s="156"/>
      <c r="J25" s="156"/>
      <c r="K25" s="156"/>
      <c r="L25" s="156"/>
      <c r="M25" s="156"/>
    </row>
  </sheetData>
  <sheetProtection algorithmName="SHA-512" hashValue="fRLITN/I6gHzXI1uuBsVCMDWneCWaCUYFwnfDs28tOXr3nPA5pg0L4G53lrRIDoxQPrpQbLGqoL451kwmLcq6w==" saltValue="/v4fy8scQ/MPWmUW54OQ2g==" spinCount="100000" sheet="1" formatCells="0" formatColumns="0" formatRows="0" insertColumns="0" insertRows="0" deleteColumns="0" deleteRows="0"/>
  <conditionalFormatting sqref="H5:H17">
    <cfRule type="cellIs" dxfId="4" priority="2" operator="greaterThan">
      <formula>0</formula>
    </cfRule>
  </conditionalFormatting>
  <conditionalFormatting sqref="N5:N17">
    <cfRule type="cellIs" dxfId="3" priority="1" operator="greaterThan">
      <formula>0</formula>
    </cfRule>
  </conditionalFormatting>
  <dataValidations count="1">
    <dataValidation type="list" allowBlank="1" showInputMessage="1" showErrorMessage="1" sqref="K5:K17">
      <formula1>"מאושר, מאושר חלקי"</formula1>
    </dataValidation>
  </dataValidations>
  <pageMargins left="0.70866141732283472" right="0.70866141732283472" top="0.74803149606299213" bottom="0.74803149606299213" header="0.31496062992125984" footer="0.31496062992125984"/>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6"/>
  <sheetViews>
    <sheetView rightToLeft="1" zoomScaleNormal="100" workbookViewId="0">
      <pane xSplit="4" ySplit="4" topLeftCell="E5" activePane="bottomRight" state="frozen"/>
      <selection pane="topRight" activeCell="E1" sqref="E1"/>
      <selection pane="bottomLeft" activeCell="A5" sqref="A5"/>
      <selection pane="bottomRight"/>
    </sheetView>
  </sheetViews>
  <sheetFormatPr defaultColWidth="9" defaultRowHeight="15" x14ac:dyDescent="0.25"/>
  <cols>
    <col min="1" max="1" width="40.625" style="62" customWidth="1"/>
    <col min="2" max="2" width="12.375" style="75" customWidth="1"/>
    <col min="3" max="3" width="11.875" style="122" customWidth="1"/>
    <col min="4" max="4" width="10.125" style="169" customWidth="1"/>
    <col min="5" max="5" width="2.625" style="62" customWidth="1"/>
    <col min="6" max="6" width="11.875" style="62" customWidth="1"/>
    <col min="7" max="7" width="10.875" style="62" customWidth="1"/>
    <col min="8" max="8" width="13" style="62" customWidth="1"/>
    <col min="9" max="9" width="15.625" style="62" customWidth="1"/>
    <col min="10" max="10" width="3.625" style="62" customWidth="1"/>
    <col min="11" max="11" width="10.125" style="62" customWidth="1"/>
    <col min="12" max="12" width="10.375" style="62" customWidth="1"/>
    <col min="13" max="13" width="10.625" style="62" customWidth="1"/>
    <col min="14" max="14" width="12" style="62" customWidth="1"/>
    <col min="15" max="15" width="15.5" style="62" customWidth="1"/>
    <col min="16" max="16384" width="9" style="62"/>
  </cols>
  <sheetData>
    <row r="1" spans="1:15" s="142" customFormat="1" x14ac:dyDescent="0.25">
      <c r="A1" s="76" t="str">
        <f>'ריפוי בעיסוק'!A1</f>
        <v>על הגוף המגיש למלא את העמודות בצבע הזה בהתאם לצורך</v>
      </c>
      <c r="B1" s="75"/>
      <c r="C1" s="78" t="str">
        <f>'שאלון-חובה'!$B$19</f>
        <v>מספר התלמידים בגן:</v>
      </c>
      <c r="D1" s="79">
        <f>'שאלון-חובה'!$C$19</f>
        <v>0</v>
      </c>
      <c r="E1" s="75"/>
      <c r="F1" s="75"/>
      <c r="G1" s="75"/>
      <c r="H1" s="75"/>
      <c r="I1" s="75"/>
      <c r="J1" s="75"/>
      <c r="K1" s="75"/>
      <c r="L1" s="75"/>
      <c r="M1" s="121"/>
      <c r="N1" s="121"/>
      <c r="O1" s="121"/>
    </row>
    <row r="2" spans="1:15" ht="15.75" x14ac:dyDescent="0.25">
      <c r="A2" s="152" t="s">
        <v>109</v>
      </c>
      <c r="C2" s="83" t="str">
        <f>'שאלון-חובה'!$B$20</f>
        <v>מספר חדרי הטיפולים בגן:</v>
      </c>
      <c r="D2" s="79">
        <f>'שאלון-חובה'!$C$20</f>
        <v>0</v>
      </c>
      <c r="E2" s="75"/>
      <c r="F2" s="75"/>
      <c r="G2" s="75"/>
      <c r="H2" s="75"/>
      <c r="I2" s="75"/>
      <c r="J2" s="75"/>
      <c r="K2" s="75"/>
      <c r="L2" s="75"/>
      <c r="M2" s="75"/>
      <c r="N2" s="75"/>
      <c r="O2" s="75"/>
    </row>
    <row r="3" spans="1:15" x14ac:dyDescent="0.25">
      <c r="A3" s="85"/>
      <c r="B3" s="86"/>
      <c r="C3" s="86"/>
      <c r="D3" s="87"/>
      <c r="E3" s="80"/>
      <c r="F3" s="88" t="s">
        <v>289</v>
      </c>
      <c r="G3" s="89"/>
      <c r="H3" s="89"/>
      <c r="I3" s="90"/>
      <c r="J3" s="75"/>
      <c r="K3" s="88" t="s">
        <v>273</v>
      </c>
      <c r="L3" s="89"/>
      <c r="M3" s="89"/>
      <c r="N3" s="89"/>
      <c r="O3" s="90"/>
    </row>
    <row r="4" spans="1:15" ht="45" x14ac:dyDescent="0.25">
      <c r="A4" s="91" t="s">
        <v>42</v>
      </c>
      <c r="B4" s="91" t="s">
        <v>71</v>
      </c>
      <c r="C4" s="91" t="s">
        <v>72</v>
      </c>
      <c r="D4" s="91" t="s">
        <v>74</v>
      </c>
      <c r="E4" s="80"/>
      <c r="F4" s="92" t="s">
        <v>88</v>
      </c>
      <c r="G4" s="92" t="s">
        <v>89</v>
      </c>
      <c r="H4" s="93" t="s">
        <v>90</v>
      </c>
      <c r="I4" s="91" t="s">
        <v>290</v>
      </c>
      <c r="J4" s="75"/>
      <c r="K4" s="93" t="s">
        <v>291</v>
      </c>
      <c r="L4" s="93" t="s">
        <v>91</v>
      </c>
      <c r="M4" s="93" t="s">
        <v>95</v>
      </c>
      <c r="N4" s="93" t="s">
        <v>90</v>
      </c>
      <c r="O4" s="93" t="s">
        <v>92</v>
      </c>
    </row>
    <row r="5" spans="1:15" x14ac:dyDescent="0.25">
      <c r="A5" s="99" t="s">
        <v>257</v>
      </c>
      <c r="B5" s="100">
        <v>2</v>
      </c>
      <c r="C5" s="101">
        <v>20000</v>
      </c>
      <c r="D5" s="101">
        <f t="shared" ref="D5:D7" si="0">B5*C5</f>
        <v>40000</v>
      </c>
      <c r="E5" s="153"/>
      <c r="F5" s="41"/>
      <c r="G5" s="43">
        <f t="shared" ref="G5:G7" si="1">F5*C5</f>
        <v>0</v>
      </c>
      <c r="H5" s="44" t="str">
        <f t="shared" ref="H5:H7" si="2">IF(G5=0,"",IF(OR(G5-$D5&gt;0,G5-$D5&lt;0), (G5-$D5)/$D5, ""))</f>
        <v/>
      </c>
      <c r="I5" s="41" t="str">
        <f t="shared" ref="I5:I7" si="3">IF(F5&gt;B5,"נא להסביר חריגה כאן","")</f>
        <v/>
      </c>
      <c r="J5" s="75"/>
      <c r="K5" s="45"/>
      <c r="L5" s="46" t="str">
        <f t="shared" ref="L5:L7" si="4">IF(K5="מאושר",F5,IF(K5="מאושר חלקי","לרשום כמות מאושרת",""))</f>
        <v/>
      </c>
      <c r="M5" s="47" t="str">
        <f t="shared" ref="M5:M7" si="5">IFERROR(L5*C5,"")</f>
        <v/>
      </c>
      <c r="N5" s="44" t="str">
        <f t="shared" ref="N5:N7" si="6">IFERROR(IF(M5=0,"",IF(OR(M5-$D5&gt;0,M5-$D5&lt;0), (M5-$D5)/$D5, "")),"")</f>
        <v/>
      </c>
      <c r="O5" s="45"/>
    </row>
    <row r="6" spans="1:15" x14ac:dyDescent="0.25">
      <c r="A6" s="99" t="s">
        <v>248</v>
      </c>
      <c r="B6" s="100">
        <v>1</v>
      </c>
      <c r="C6" s="101">
        <v>1500</v>
      </c>
      <c r="D6" s="101">
        <f t="shared" si="0"/>
        <v>1500</v>
      </c>
      <c r="E6" s="153"/>
      <c r="F6" s="41"/>
      <c r="G6" s="43">
        <f t="shared" si="1"/>
        <v>0</v>
      </c>
      <c r="H6" s="44" t="str">
        <f t="shared" si="2"/>
        <v/>
      </c>
      <c r="I6" s="41" t="str">
        <f t="shared" si="3"/>
        <v/>
      </c>
      <c r="J6" s="75"/>
      <c r="K6" s="45"/>
      <c r="L6" s="46" t="str">
        <f t="shared" si="4"/>
        <v/>
      </c>
      <c r="M6" s="47" t="str">
        <f t="shared" si="5"/>
        <v/>
      </c>
      <c r="N6" s="44" t="str">
        <f t="shared" si="6"/>
        <v/>
      </c>
      <c r="O6" s="45"/>
    </row>
    <row r="7" spans="1:15" x14ac:dyDescent="0.25">
      <c r="A7" s="99" t="s">
        <v>193</v>
      </c>
      <c r="B7" s="100">
        <v>70</v>
      </c>
      <c r="C7" s="101">
        <v>300</v>
      </c>
      <c r="D7" s="101">
        <f t="shared" si="0"/>
        <v>21000</v>
      </c>
      <c r="E7" s="153"/>
      <c r="F7" s="41"/>
      <c r="G7" s="43">
        <f t="shared" si="1"/>
        <v>0</v>
      </c>
      <c r="H7" s="44" t="str">
        <f t="shared" si="2"/>
        <v/>
      </c>
      <c r="I7" s="41" t="str">
        <f t="shared" si="3"/>
        <v/>
      </c>
      <c r="J7" s="75"/>
      <c r="K7" s="45"/>
      <c r="L7" s="46" t="str">
        <f t="shared" si="4"/>
        <v/>
      </c>
      <c r="M7" s="47" t="str">
        <f t="shared" si="5"/>
        <v/>
      </c>
      <c r="N7" s="44" t="str">
        <f t="shared" si="6"/>
        <v/>
      </c>
      <c r="O7" s="45"/>
    </row>
    <row r="8" spans="1:15" s="154" customFormat="1" ht="42.75" x14ac:dyDescent="0.2">
      <c r="A8" s="112" t="s">
        <v>316</v>
      </c>
      <c r="B8" s="113"/>
      <c r="C8" s="113"/>
      <c r="D8" s="114"/>
      <c r="E8" s="115"/>
      <c r="F8" s="116" t="str">
        <f>A8</f>
        <v>סה"כ עלות מתקני חצר כולל מע"מ</v>
      </c>
      <c r="G8" s="117">
        <f>SUM(G5:G7)</f>
        <v>0</v>
      </c>
      <c r="H8" s="48"/>
      <c r="I8" s="116"/>
      <c r="J8" s="118"/>
      <c r="K8" s="116" t="str">
        <f>A8</f>
        <v>סה"כ עלות מתקני חצר כולל מע"מ</v>
      </c>
      <c r="L8" s="119"/>
      <c r="M8" s="117">
        <f>SUM(M5:M7)</f>
        <v>0</v>
      </c>
      <c r="N8" s="48" t="str">
        <f t="shared" ref="N8" si="7">IFERROR(IF(M8=0,"",IF(OR(M8-D8&gt;0,M8-D8&lt;0), (M8-D8)/D8, "")),"")</f>
        <v/>
      </c>
      <c r="O8" s="116"/>
    </row>
    <row r="9" spans="1:15" ht="15.75" x14ac:dyDescent="0.25">
      <c r="C9" s="75"/>
      <c r="D9" s="75"/>
      <c r="E9" s="164"/>
      <c r="F9" s="75"/>
      <c r="G9" s="75"/>
      <c r="H9" s="75"/>
      <c r="I9" s="75"/>
      <c r="J9" s="164"/>
      <c r="K9" s="75"/>
      <c r="L9" s="75"/>
      <c r="M9" s="75"/>
      <c r="N9" s="75"/>
    </row>
    <row r="10" spans="1:15" ht="16.5" customHeight="1" x14ac:dyDescent="0.35">
      <c r="A10" s="165" t="s">
        <v>151</v>
      </c>
      <c r="C10" s="75"/>
      <c r="D10" s="75"/>
      <c r="E10" s="164"/>
      <c r="F10" s="75"/>
      <c r="G10" s="75"/>
      <c r="H10" s="75"/>
      <c r="I10" s="75"/>
      <c r="J10" s="164"/>
      <c r="K10" s="75"/>
      <c r="L10" s="75"/>
      <c r="M10" s="75"/>
      <c r="N10" s="75"/>
      <c r="O10" s="166"/>
    </row>
    <row r="11" spans="1:15" ht="18.75" customHeight="1" x14ac:dyDescent="0.35">
      <c r="A11" s="167" t="s">
        <v>194</v>
      </c>
      <c r="C11" s="75"/>
      <c r="D11" s="75"/>
      <c r="E11" s="164"/>
      <c r="F11" s="75"/>
      <c r="G11" s="75"/>
      <c r="H11" s="75"/>
      <c r="I11" s="75"/>
      <c r="J11" s="164"/>
      <c r="K11" s="75"/>
      <c r="L11" s="75"/>
      <c r="M11" s="75"/>
      <c r="N11" s="75"/>
      <c r="O11" s="166"/>
    </row>
    <row r="12" spans="1:15" ht="20.25" x14ac:dyDescent="0.3">
      <c r="A12" s="167" t="s">
        <v>152</v>
      </c>
      <c r="C12" s="75"/>
      <c r="D12" s="75"/>
      <c r="E12" s="164"/>
      <c r="F12" s="75"/>
      <c r="G12" s="75"/>
      <c r="H12" s="75"/>
      <c r="I12" s="75"/>
      <c r="J12" s="75"/>
      <c r="K12" s="75"/>
      <c r="L12" s="75"/>
      <c r="M12" s="75"/>
      <c r="N12" s="75"/>
      <c r="O12" s="168"/>
    </row>
    <row r="13" spans="1:15" ht="21.6" customHeight="1" x14ac:dyDescent="0.25">
      <c r="A13" s="167" t="s">
        <v>195</v>
      </c>
      <c r="C13" s="75"/>
      <c r="D13" s="75"/>
      <c r="E13" s="164"/>
      <c r="F13" s="75"/>
      <c r="G13" s="75"/>
      <c r="H13" s="75"/>
      <c r="I13" s="75"/>
      <c r="J13" s="75"/>
      <c r="K13" s="75"/>
      <c r="L13" s="75"/>
      <c r="M13" s="75"/>
      <c r="N13" s="75"/>
    </row>
    <row r="14" spans="1:15" ht="21" customHeight="1" x14ac:dyDescent="0.25">
      <c r="A14" s="167" t="s">
        <v>286</v>
      </c>
      <c r="C14" s="75"/>
      <c r="D14" s="75"/>
      <c r="E14" s="75"/>
      <c r="F14" s="75"/>
      <c r="G14" s="75"/>
      <c r="H14" s="75"/>
      <c r="I14" s="75"/>
      <c r="J14" s="75"/>
      <c r="K14" s="75"/>
      <c r="L14" s="75"/>
      <c r="M14" s="75"/>
      <c r="N14" s="75"/>
    </row>
    <row r="15" spans="1:15" x14ac:dyDescent="0.25">
      <c r="C15" s="75"/>
      <c r="D15" s="75"/>
      <c r="E15" s="75"/>
      <c r="F15" s="75"/>
      <c r="G15" s="75"/>
      <c r="H15" s="75"/>
      <c r="I15" s="75"/>
      <c r="J15" s="75"/>
      <c r="K15" s="75"/>
      <c r="L15" s="75"/>
      <c r="M15" s="75"/>
      <c r="N15" s="75"/>
    </row>
    <row r="16" spans="1:15" x14ac:dyDescent="0.25">
      <c r="D16" s="121"/>
    </row>
    <row r="17" spans="4:4" x14ac:dyDescent="0.25">
      <c r="D17" s="121"/>
    </row>
    <row r="18" spans="4:4" x14ac:dyDescent="0.25">
      <c r="D18" s="121"/>
    </row>
    <row r="19" spans="4:4" x14ac:dyDescent="0.25">
      <c r="D19" s="121"/>
    </row>
    <row r="20" spans="4:4" x14ac:dyDescent="0.25">
      <c r="D20" s="121"/>
    </row>
    <row r="21" spans="4:4" x14ac:dyDescent="0.25">
      <c r="D21" s="121"/>
    </row>
    <row r="22" spans="4:4" x14ac:dyDescent="0.25">
      <c r="D22" s="121"/>
    </row>
    <row r="23" spans="4:4" x14ac:dyDescent="0.25">
      <c r="D23" s="121"/>
    </row>
    <row r="24" spans="4:4" x14ac:dyDescent="0.25">
      <c r="D24" s="121"/>
    </row>
    <row r="25" spans="4:4" x14ac:dyDescent="0.25">
      <c r="D25" s="121"/>
    </row>
    <row r="26" spans="4:4" x14ac:dyDescent="0.25">
      <c r="D26" s="121"/>
    </row>
    <row r="27" spans="4:4" x14ac:dyDescent="0.25">
      <c r="D27" s="121"/>
    </row>
    <row r="28" spans="4:4" x14ac:dyDescent="0.25">
      <c r="D28" s="121"/>
    </row>
    <row r="29" spans="4:4" x14ac:dyDescent="0.25">
      <c r="D29" s="121"/>
    </row>
    <row r="30" spans="4:4" x14ac:dyDescent="0.25">
      <c r="D30" s="121"/>
    </row>
    <row r="31" spans="4:4" x14ac:dyDescent="0.25">
      <c r="D31" s="121"/>
    </row>
    <row r="32" spans="4:4" x14ac:dyDescent="0.25">
      <c r="D32" s="121"/>
    </row>
    <row r="33" spans="4:4" x14ac:dyDescent="0.25">
      <c r="D33" s="121"/>
    </row>
    <row r="34" spans="4:4" x14ac:dyDescent="0.25">
      <c r="D34" s="121"/>
    </row>
    <row r="35" spans="4:4" x14ac:dyDescent="0.25">
      <c r="D35" s="121"/>
    </row>
    <row r="36" spans="4:4" x14ac:dyDescent="0.25">
      <c r="D36" s="121"/>
    </row>
    <row r="37" spans="4:4" x14ac:dyDescent="0.25">
      <c r="D37" s="121"/>
    </row>
    <row r="38" spans="4:4" x14ac:dyDescent="0.25">
      <c r="D38" s="121"/>
    </row>
    <row r="39" spans="4:4" x14ac:dyDescent="0.25">
      <c r="D39" s="121"/>
    </row>
    <row r="40" spans="4:4" x14ac:dyDescent="0.25">
      <c r="D40" s="121"/>
    </row>
    <row r="41" spans="4:4" x14ac:dyDescent="0.25">
      <c r="D41" s="121"/>
    </row>
    <row r="42" spans="4:4" x14ac:dyDescent="0.25">
      <c r="D42" s="121"/>
    </row>
    <row r="43" spans="4:4" x14ac:dyDescent="0.25">
      <c r="D43" s="121"/>
    </row>
    <row r="44" spans="4:4" x14ac:dyDescent="0.25">
      <c r="D44" s="121"/>
    </row>
    <row r="45" spans="4:4" x14ac:dyDescent="0.25">
      <c r="D45" s="121"/>
    </row>
    <row r="46" spans="4:4" x14ac:dyDescent="0.25">
      <c r="D46" s="121"/>
    </row>
    <row r="47" spans="4:4" x14ac:dyDescent="0.25">
      <c r="D47" s="121"/>
    </row>
    <row r="48" spans="4:4" x14ac:dyDescent="0.25">
      <c r="D48" s="121"/>
    </row>
    <row r="49" spans="4:4" x14ac:dyDescent="0.25">
      <c r="D49" s="121"/>
    </row>
    <row r="50" spans="4:4" x14ac:dyDescent="0.25">
      <c r="D50" s="121"/>
    </row>
    <row r="51" spans="4:4" x14ac:dyDescent="0.25">
      <c r="D51" s="121"/>
    </row>
    <row r="52" spans="4:4" x14ac:dyDescent="0.25">
      <c r="D52" s="121"/>
    </row>
    <row r="53" spans="4:4" x14ac:dyDescent="0.25">
      <c r="D53" s="121"/>
    </row>
    <row r="54" spans="4:4" x14ac:dyDescent="0.25">
      <c r="D54" s="121"/>
    </row>
    <row r="55" spans="4:4" x14ac:dyDescent="0.25">
      <c r="D55" s="121"/>
    </row>
    <row r="56" spans="4:4" x14ac:dyDescent="0.25">
      <c r="D56" s="121"/>
    </row>
    <row r="57" spans="4:4" x14ac:dyDescent="0.25">
      <c r="D57" s="121"/>
    </row>
    <row r="58" spans="4:4" x14ac:dyDescent="0.25">
      <c r="D58" s="121"/>
    </row>
    <row r="59" spans="4:4" x14ac:dyDescent="0.25">
      <c r="D59" s="121"/>
    </row>
    <row r="60" spans="4:4" x14ac:dyDescent="0.25">
      <c r="D60" s="121"/>
    </row>
    <row r="61" spans="4:4" x14ac:dyDescent="0.25">
      <c r="D61" s="121"/>
    </row>
    <row r="62" spans="4:4" x14ac:dyDescent="0.25">
      <c r="D62" s="121"/>
    </row>
    <row r="63" spans="4:4" x14ac:dyDescent="0.25">
      <c r="D63" s="121"/>
    </row>
    <row r="64" spans="4:4" x14ac:dyDescent="0.25">
      <c r="D64" s="121"/>
    </row>
    <row r="65" spans="4:4" x14ac:dyDescent="0.25">
      <c r="D65" s="121"/>
    </row>
    <row r="66" spans="4:4" x14ac:dyDescent="0.25">
      <c r="D66" s="121"/>
    </row>
    <row r="67" spans="4:4" x14ac:dyDescent="0.25">
      <c r="D67" s="121"/>
    </row>
    <row r="68" spans="4:4" x14ac:dyDescent="0.25">
      <c r="D68" s="121"/>
    </row>
    <row r="69" spans="4:4" x14ac:dyDescent="0.25">
      <c r="D69" s="121"/>
    </row>
    <row r="70" spans="4:4" x14ac:dyDescent="0.25">
      <c r="D70" s="121"/>
    </row>
    <row r="71" spans="4:4" x14ac:dyDescent="0.25">
      <c r="D71" s="121"/>
    </row>
    <row r="72" spans="4:4" x14ac:dyDescent="0.25">
      <c r="D72" s="121"/>
    </row>
    <row r="73" spans="4:4" x14ac:dyDescent="0.25">
      <c r="D73" s="121"/>
    </row>
    <row r="74" spans="4:4" x14ac:dyDescent="0.25">
      <c r="D74" s="121"/>
    </row>
    <row r="75" spans="4:4" x14ac:dyDescent="0.25">
      <c r="D75" s="121"/>
    </row>
    <row r="76" spans="4:4" x14ac:dyDescent="0.25">
      <c r="D76" s="121"/>
    </row>
    <row r="77" spans="4:4" x14ac:dyDescent="0.25">
      <c r="D77" s="121"/>
    </row>
    <row r="78" spans="4:4" x14ac:dyDescent="0.25">
      <c r="D78" s="121"/>
    </row>
    <row r="79" spans="4:4" x14ac:dyDescent="0.25">
      <c r="D79" s="121"/>
    </row>
    <row r="80" spans="4:4" x14ac:dyDescent="0.25">
      <c r="D80" s="121"/>
    </row>
    <row r="81" spans="4:4" x14ac:dyDescent="0.25">
      <c r="D81" s="121"/>
    </row>
    <row r="82" spans="4:4" x14ac:dyDescent="0.25">
      <c r="D82" s="121"/>
    </row>
    <row r="83" spans="4:4" x14ac:dyDescent="0.25">
      <c r="D83" s="121"/>
    </row>
    <row r="84" spans="4:4" x14ac:dyDescent="0.25">
      <c r="D84" s="121"/>
    </row>
    <row r="85" spans="4:4" x14ac:dyDescent="0.25">
      <c r="D85" s="121"/>
    </row>
    <row r="86" spans="4:4" x14ac:dyDescent="0.25">
      <c r="D86" s="121"/>
    </row>
    <row r="87" spans="4:4" x14ac:dyDescent="0.25">
      <c r="D87" s="121"/>
    </row>
    <row r="88" spans="4:4" x14ac:dyDescent="0.25">
      <c r="D88" s="121"/>
    </row>
    <row r="89" spans="4:4" x14ac:dyDescent="0.25">
      <c r="D89" s="121"/>
    </row>
    <row r="90" spans="4:4" x14ac:dyDescent="0.25">
      <c r="D90" s="121"/>
    </row>
    <row r="91" spans="4:4" x14ac:dyDescent="0.25">
      <c r="D91" s="121"/>
    </row>
    <row r="92" spans="4:4" x14ac:dyDescent="0.25">
      <c r="D92" s="121"/>
    </row>
    <row r="93" spans="4:4" x14ac:dyDescent="0.25">
      <c r="D93" s="121"/>
    </row>
    <row r="94" spans="4:4" x14ac:dyDescent="0.25">
      <c r="D94" s="121"/>
    </row>
    <row r="95" spans="4:4" x14ac:dyDescent="0.25">
      <c r="D95" s="121"/>
    </row>
    <row r="96" spans="4:4" x14ac:dyDescent="0.25">
      <c r="D96" s="121"/>
    </row>
    <row r="97" spans="4:4" x14ac:dyDescent="0.25">
      <c r="D97" s="121"/>
    </row>
    <row r="98" spans="4:4" x14ac:dyDescent="0.25">
      <c r="D98" s="121"/>
    </row>
    <row r="99" spans="4:4" x14ac:dyDescent="0.25">
      <c r="D99" s="121"/>
    </row>
    <row r="100" spans="4:4" x14ac:dyDescent="0.25">
      <c r="D100" s="121"/>
    </row>
    <row r="101" spans="4:4" x14ac:dyDescent="0.25">
      <c r="D101" s="121"/>
    </row>
    <row r="102" spans="4:4" x14ac:dyDescent="0.25">
      <c r="D102" s="121"/>
    </row>
    <row r="103" spans="4:4" x14ac:dyDescent="0.25">
      <c r="D103" s="121"/>
    </row>
    <row r="104" spans="4:4" x14ac:dyDescent="0.25">
      <c r="D104" s="121"/>
    </row>
    <row r="105" spans="4:4" x14ac:dyDescent="0.25">
      <c r="D105" s="121"/>
    </row>
    <row r="106" spans="4:4" x14ac:dyDescent="0.25">
      <c r="D106" s="121"/>
    </row>
    <row r="107" spans="4:4" x14ac:dyDescent="0.25">
      <c r="D107" s="121"/>
    </row>
    <row r="108" spans="4:4" x14ac:dyDescent="0.25">
      <c r="D108" s="121"/>
    </row>
    <row r="109" spans="4:4" x14ac:dyDescent="0.25">
      <c r="D109" s="121"/>
    </row>
    <row r="110" spans="4:4" x14ac:dyDescent="0.25">
      <c r="D110" s="121"/>
    </row>
    <row r="111" spans="4:4" x14ac:dyDescent="0.25">
      <c r="D111" s="121"/>
    </row>
    <row r="112" spans="4:4" x14ac:dyDescent="0.25">
      <c r="D112" s="121"/>
    </row>
    <row r="113" spans="4:4" x14ac:dyDescent="0.25">
      <c r="D113" s="121"/>
    </row>
    <row r="114" spans="4:4" x14ac:dyDescent="0.25">
      <c r="D114" s="121"/>
    </row>
    <row r="115" spans="4:4" x14ac:dyDescent="0.25">
      <c r="D115" s="121"/>
    </row>
    <row r="116" spans="4:4" x14ac:dyDescent="0.25">
      <c r="D116" s="121"/>
    </row>
    <row r="117" spans="4:4" x14ac:dyDescent="0.25">
      <c r="D117" s="121"/>
    </row>
    <row r="118" spans="4:4" x14ac:dyDescent="0.25">
      <c r="D118" s="121"/>
    </row>
    <row r="119" spans="4:4" x14ac:dyDescent="0.25">
      <c r="D119" s="121"/>
    </row>
    <row r="120" spans="4:4" x14ac:dyDescent="0.25">
      <c r="D120" s="121"/>
    </row>
    <row r="121" spans="4:4" x14ac:dyDescent="0.25">
      <c r="D121" s="121"/>
    </row>
    <row r="122" spans="4:4" x14ac:dyDescent="0.25">
      <c r="D122" s="121"/>
    </row>
    <row r="123" spans="4:4" x14ac:dyDescent="0.25">
      <c r="D123" s="121"/>
    </row>
    <row r="124" spans="4:4" x14ac:dyDescent="0.25">
      <c r="D124" s="121"/>
    </row>
    <row r="125" spans="4:4" x14ac:dyDescent="0.25">
      <c r="D125" s="121"/>
    </row>
    <row r="126" spans="4:4" x14ac:dyDescent="0.25">
      <c r="D126" s="121"/>
    </row>
    <row r="127" spans="4:4" x14ac:dyDescent="0.25">
      <c r="D127" s="121"/>
    </row>
    <row r="128" spans="4:4" x14ac:dyDescent="0.25">
      <c r="D128" s="121"/>
    </row>
    <row r="129" spans="4:4" x14ac:dyDescent="0.25">
      <c r="D129" s="121"/>
    </row>
    <row r="130" spans="4:4" x14ac:dyDescent="0.25">
      <c r="D130" s="121"/>
    </row>
    <row r="131" spans="4:4" x14ac:dyDescent="0.25">
      <c r="D131" s="121"/>
    </row>
    <row r="132" spans="4:4" x14ac:dyDescent="0.25">
      <c r="D132" s="121"/>
    </row>
    <row r="133" spans="4:4" x14ac:dyDescent="0.25">
      <c r="D133" s="121"/>
    </row>
    <row r="134" spans="4:4" x14ac:dyDescent="0.25">
      <c r="D134" s="121"/>
    </row>
    <row r="135" spans="4:4" x14ac:dyDescent="0.25">
      <c r="D135" s="121"/>
    </row>
    <row r="136" spans="4:4" x14ac:dyDescent="0.25">
      <c r="D136" s="121"/>
    </row>
    <row r="137" spans="4:4" x14ac:dyDescent="0.25">
      <c r="D137" s="121"/>
    </row>
    <row r="138" spans="4:4" x14ac:dyDescent="0.25">
      <c r="D138" s="121"/>
    </row>
    <row r="139" spans="4:4" x14ac:dyDescent="0.25">
      <c r="D139" s="121"/>
    </row>
    <row r="140" spans="4:4" x14ac:dyDescent="0.25">
      <c r="D140" s="121"/>
    </row>
    <row r="141" spans="4:4" x14ac:dyDescent="0.25">
      <c r="D141" s="121"/>
    </row>
    <row r="142" spans="4:4" x14ac:dyDescent="0.25">
      <c r="D142" s="121"/>
    </row>
    <row r="143" spans="4:4" x14ac:dyDescent="0.25">
      <c r="D143" s="121"/>
    </row>
    <row r="144" spans="4:4" x14ac:dyDescent="0.25">
      <c r="D144" s="121"/>
    </row>
    <row r="145" spans="4:4" x14ac:dyDescent="0.25">
      <c r="D145" s="121"/>
    </row>
    <row r="146" spans="4:4" x14ac:dyDescent="0.25">
      <c r="D146" s="121"/>
    </row>
    <row r="147" spans="4:4" x14ac:dyDescent="0.25">
      <c r="D147" s="121"/>
    </row>
    <row r="148" spans="4:4" x14ac:dyDescent="0.25">
      <c r="D148" s="121"/>
    </row>
    <row r="149" spans="4:4" x14ac:dyDescent="0.25">
      <c r="D149" s="121"/>
    </row>
    <row r="150" spans="4:4" x14ac:dyDescent="0.25">
      <c r="D150" s="121"/>
    </row>
    <row r="151" spans="4:4" x14ac:dyDescent="0.25">
      <c r="D151" s="121"/>
    </row>
    <row r="152" spans="4:4" x14ac:dyDescent="0.25">
      <c r="D152" s="121"/>
    </row>
    <row r="153" spans="4:4" x14ac:dyDescent="0.25">
      <c r="D153" s="121"/>
    </row>
    <row r="154" spans="4:4" x14ac:dyDescent="0.25">
      <c r="D154" s="121"/>
    </row>
    <row r="155" spans="4:4" x14ac:dyDescent="0.25">
      <c r="D155" s="121"/>
    </row>
    <row r="156" spans="4:4" x14ac:dyDescent="0.25">
      <c r="D156" s="121"/>
    </row>
    <row r="157" spans="4:4" x14ac:dyDescent="0.25">
      <c r="D157" s="121"/>
    </row>
    <row r="158" spans="4:4" x14ac:dyDescent="0.25">
      <c r="D158" s="121"/>
    </row>
    <row r="159" spans="4:4" x14ac:dyDescent="0.25">
      <c r="D159" s="121"/>
    </row>
    <row r="160" spans="4:4" x14ac:dyDescent="0.25">
      <c r="D160" s="121"/>
    </row>
    <row r="161" spans="4:4" x14ac:dyDescent="0.25">
      <c r="D161" s="121"/>
    </row>
    <row r="162" spans="4:4" x14ac:dyDescent="0.25">
      <c r="D162" s="121"/>
    </row>
    <row r="163" spans="4:4" x14ac:dyDescent="0.25">
      <c r="D163" s="121"/>
    </row>
    <row r="164" spans="4:4" x14ac:dyDescent="0.25">
      <c r="D164" s="121"/>
    </row>
    <row r="165" spans="4:4" x14ac:dyDescent="0.25">
      <c r="D165" s="121"/>
    </row>
    <row r="166" spans="4:4" x14ac:dyDescent="0.25">
      <c r="D166" s="121"/>
    </row>
    <row r="167" spans="4:4" x14ac:dyDescent="0.25">
      <c r="D167" s="121"/>
    </row>
    <row r="168" spans="4:4" x14ac:dyDescent="0.25">
      <c r="D168" s="121"/>
    </row>
    <row r="169" spans="4:4" x14ac:dyDescent="0.25">
      <c r="D169" s="121"/>
    </row>
    <row r="170" spans="4:4" x14ac:dyDescent="0.25">
      <c r="D170" s="121"/>
    </row>
    <row r="171" spans="4:4" x14ac:dyDescent="0.25">
      <c r="D171" s="121"/>
    </row>
    <row r="172" spans="4:4" x14ac:dyDescent="0.25">
      <c r="D172" s="121"/>
    </row>
    <row r="173" spans="4:4" x14ac:dyDescent="0.25">
      <c r="D173" s="121"/>
    </row>
    <row r="174" spans="4:4" x14ac:dyDescent="0.25">
      <c r="D174" s="121"/>
    </row>
    <row r="175" spans="4:4" x14ac:dyDescent="0.25">
      <c r="D175" s="121"/>
    </row>
    <row r="176" spans="4:4" x14ac:dyDescent="0.25">
      <c r="D176" s="121"/>
    </row>
    <row r="177" spans="4:4" x14ac:dyDescent="0.25">
      <c r="D177" s="121"/>
    </row>
    <row r="178" spans="4:4" x14ac:dyDescent="0.25">
      <c r="D178" s="121"/>
    </row>
    <row r="179" spans="4:4" x14ac:dyDescent="0.25">
      <c r="D179" s="121"/>
    </row>
    <row r="180" spans="4:4" x14ac:dyDescent="0.25">
      <c r="D180" s="121"/>
    </row>
    <row r="181" spans="4:4" x14ac:dyDescent="0.25">
      <c r="D181" s="121"/>
    </row>
    <row r="182" spans="4:4" x14ac:dyDescent="0.25">
      <c r="D182" s="121"/>
    </row>
    <row r="183" spans="4:4" x14ac:dyDescent="0.25">
      <c r="D183" s="121"/>
    </row>
    <row r="184" spans="4:4" x14ac:dyDescent="0.25">
      <c r="D184" s="121"/>
    </row>
    <row r="185" spans="4:4" x14ac:dyDescent="0.25">
      <c r="D185" s="121"/>
    </row>
    <row r="186" spans="4:4" x14ac:dyDescent="0.25">
      <c r="D186" s="121"/>
    </row>
    <row r="187" spans="4:4" x14ac:dyDescent="0.25">
      <c r="D187" s="121"/>
    </row>
    <row r="188" spans="4:4" x14ac:dyDescent="0.25">
      <c r="D188" s="121"/>
    </row>
    <row r="189" spans="4:4" x14ac:dyDescent="0.25">
      <c r="D189" s="121"/>
    </row>
    <row r="190" spans="4:4" x14ac:dyDescent="0.25">
      <c r="D190" s="121"/>
    </row>
    <row r="191" spans="4:4" x14ac:dyDescent="0.25">
      <c r="D191" s="121"/>
    </row>
    <row r="192" spans="4:4" x14ac:dyDescent="0.25">
      <c r="D192" s="121"/>
    </row>
    <row r="193" spans="4:4" x14ac:dyDescent="0.25">
      <c r="D193" s="121"/>
    </row>
    <row r="194" spans="4:4" x14ac:dyDescent="0.25">
      <c r="D194" s="121"/>
    </row>
    <row r="195" spans="4:4" x14ac:dyDescent="0.25">
      <c r="D195" s="121"/>
    </row>
    <row r="196" spans="4:4" x14ac:dyDescent="0.25">
      <c r="D196" s="121"/>
    </row>
    <row r="197" spans="4:4" x14ac:dyDescent="0.25">
      <c r="D197" s="121"/>
    </row>
    <row r="198" spans="4:4" x14ac:dyDescent="0.25">
      <c r="D198" s="121"/>
    </row>
    <row r="199" spans="4:4" x14ac:dyDescent="0.25">
      <c r="D199" s="121"/>
    </row>
    <row r="200" spans="4:4" x14ac:dyDescent="0.25">
      <c r="D200" s="121"/>
    </row>
    <row r="201" spans="4:4" x14ac:dyDescent="0.25">
      <c r="D201" s="121"/>
    </row>
    <row r="202" spans="4:4" x14ac:dyDescent="0.25">
      <c r="D202" s="121"/>
    </row>
    <row r="203" spans="4:4" x14ac:dyDescent="0.25">
      <c r="D203" s="121"/>
    </row>
    <row r="204" spans="4:4" x14ac:dyDescent="0.25">
      <c r="D204" s="121"/>
    </row>
    <row r="205" spans="4:4" x14ac:dyDescent="0.25">
      <c r="D205" s="121"/>
    </row>
    <row r="206" spans="4:4" x14ac:dyDescent="0.25">
      <c r="D206" s="121"/>
    </row>
    <row r="207" spans="4:4" x14ac:dyDescent="0.25">
      <c r="D207" s="121"/>
    </row>
    <row r="208" spans="4:4" x14ac:dyDescent="0.25">
      <c r="D208" s="121"/>
    </row>
    <row r="209" spans="4:4" x14ac:dyDescent="0.25">
      <c r="D209" s="121"/>
    </row>
    <row r="210" spans="4:4" x14ac:dyDescent="0.25">
      <c r="D210" s="121"/>
    </row>
    <row r="211" spans="4:4" x14ac:dyDescent="0.25">
      <c r="D211" s="121"/>
    </row>
    <row r="212" spans="4:4" x14ac:dyDescent="0.25">
      <c r="D212" s="121"/>
    </row>
    <row r="213" spans="4:4" x14ac:dyDescent="0.25">
      <c r="D213" s="121"/>
    </row>
    <row r="214" spans="4:4" x14ac:dyDescent="0.25">
      <c r="D214" s="121"/>
    </row>
    <row r="215" spans="4:4" x14ac:dyDescent="0.25">
      <c r="D215" s="121"/>
    </row>
    <row r="216" spans="4:4" x14ac:dyDescent="0.25">
      <c r="D216" s="121"/>
    </row>
    <row r="217" spans="4:4" x14ac:dyDescent="0.25">
      <c r="D217" s="121"/>
    </row>
    <row r="218" spans="4:4" x14ac:dyDescent="0.25">
      <c r="D218" s="121"/>
    </row>
    <row r="219" spans="4:4" x14ac:dyDescent="0.25">
      <c r="D219" s="121"/>
    </row>
    <row r="220" spans="4:4" x14ac:dyDescent="0.25">
      <c r="D220" s="121"/>
    </row>
    <row r="221" spans="4:4" x14ac:dyDescent="0.25">
      <c r="D221" s="121"/>
    </row>
    <row r="222" spans="4:4" x14ac:dyDescent="0.25">
      <c r="D222" s="121"/>
    </row>
    <row r="223" spans="4:4" x14ac:dyDescent="0.25">
      <c r="D223" s="121"/>
    </row>
    <row r="224" spans="4:4" x14ac:dyDescent="0.25">
      <c r="D224" s="121"/>
    </row>
    <row r="225" spans="4:4" x14ac:dyDescent="0.25">
      <c r="D225" s="121"/>
    </row>
    <row r="226" spans="4:4" x14ac:dyDescent="0.25">
      <c r="D226" s="121"/>
    </row>
    <row r="227" spans="4:4" x14ac:dyDescent="0.25">
      <c r="D227" s="121"/>
    </row>
    <row r="228" spans="4:4" x14ac:dyDescent="0.25">
      <c r="D228" s="121"/>
    </row>
    <row r="229" spans="4:4" x14ac:dyDescent="0.25">
      <c r="D229" s="121"/>
    </row>
    <row r="230" spans="4:4" x14ac:dyDescent="0.25">
      <c r="D230" s="121"/>
    </row>
    <row r="231" spans="4:4" x14ac:dyDescent="0.25">
      <c r="D231" s="121"/>
    </row>
    <row r="232" spans="4:4" x14ac:dyDescent="0.25">
      <c r="D232" s="121"/>
    </row>
    <row r="233" spans="4:4" x14ac:dyDescent="0.25">
      <c r="D233" s="121"/>
    </row>
    <row r="234" spans="4:4" x14ac:dyDescent="0.25">
      <c r="D234" s="121"/>
    </row>
    <row r="235" spans="4:4" x14ac:dyDescent="0.25">
      <c r="D235" s="121"/>
    </row>
    <row r="236" spans="4:4" x14ac:dyDescent="0.25">
      <c r="D236" s="121"/>
    </row>
    <row r="237" spans="4:4" x14ac:dyDescent="0.25">
      <c r="D237" s="121"/>
    </row>
    <row r="238" spans="4:4" x14ac:dyDescent="0.25">
      <c r="D238" s="121"/>
    </row>
    <row r="239" spans="4:4" x14ac:dyDescent="0.25">
      <c r="D239" s="121"/>
    </row>
    <row r="240" spans="4:4" x14ac:dyDescent="0.25">
      <c r="D240" s="121"/>
    </row>
    <row r="241" spans="4:4" x14ac:dyDescent="0.25">
      <c r="D241" s="121"/>
    </row>
    <row r="242" spans="4:4" x14ac:dyDescent="0.25">
      <c r="D242" s="121"/>
    </row>
    <row r="243" spans="4:4" x14ac:dyDescent="0.25">
      <c r="D243" s="121"/>
    </row>
    <row r="244" spans="4:4" x14ac:dyDescent="0.25">
      <c r="D244" s="121"/>
    </row>
    <row r="245" spans="4:4" x14ac:dyDescent="0.25">
      <c r="D245" s="121"/>
    </row>
    <row r="246" spans="4:4" x14ac:dyDescent="0.25">
      <c r="D246" s="121"/>
    </row>
    <row r="247" spans="4:4" x14ac:dyDescent="0.25">
      <c r="D247" s="121"/>
    </row>
    <row r="248" spans="4:4" x14ac:dyDescent="0.25">
      <c r="D248" s="121"/>
    </row>
    <row r="249" spans="4:4" x14ac:dyDescent="0.25">
      <c r="D249" s="121"/>
    </row>
    <row r="250" spans="4:4" x14ac:dyDescent="0.25">
      <c r="D250" s="121"/>
    </row>
    <row r="251" spans="4:4" x14ac:dyDescent="0.25">
      <c r="D251" s="121"/>
    </row>
    <row r="252" spans="4:4" x14ac:dyDescent="0.25">
      <c r="D252" s="121"/>
    </row>
    <row r="253" spans="4:4" x14ac:dyDescent="0.25">
      <c r="D253" s="121"/>
    </row>
    <row r="254" spans="4:4" x14ac:dyDescent="0.25">
      <c r="D254" s="121"/>
    </row>
    <row r="255" spans="4:4" x14ac:dyDescent="0.25">
      <c r="D255" s="121"/>
    </row>
    <row r="256" spans="4:4" x14ac:dyDescent="0.25">
      <c r="D256" s="121"/>
    </row>
    <row r="257" spans="4:4" x14ac:dyDescent="0.25">
      <c r="D257" s="121"/>
    </row>
    <row r="258" spans="4:4" x14ac:dyDescent="0.25">
      <c r="D258" s="121"/>
    </row>
    <row r="259" spans="4:4" x14ac:dyDescent="0.25">
      <c r="D259" s="121"/>
    </row>
    <row r="260" spans="4:4" x14ac:dyDescent="0.25">
      <c r="D260" s="121"/>
    </row>
    <row r="261" spans="4:4" x14ac:dyDescent="0.25">
      <c r="D261" s="121"/>
    </row>
    <row r="262" spans="4:4" x14ac:dyDescent="0.25">
      <c r="D262" s="121"/>
    </row>
    <row r="263" spans="4:4" x14ac:dyDescent="0.25">
      <c r="D263" s="121"/>
    </row>
    <row r="264" spans="4:4" x14ac:dyDescent="0.25">
      <c r="D264" s="121"/>
    </row>
    <row r="265" spans="4:4" x14ac:dyDescent="0.25">
      <c r="D265" s="121"/>
    </row>
    <row r="266" spans="4:4" x14ac:dyDescent="0.25">
      <c r="D266" s="121"/>
    </row>
  </sheetData>
  <sheetProtection algorithmName="SHA-512" hashValue="Qb4M36PMXk6i6hqMFXG81GzvH6FtQYa7bvi8M6NQCyLfBhAZUXielgUXUm0sT6QrwQau/p14OvMjwxuQaJ/8Vg==" saltValue="AJBxJsFUx+ol5cQm7zdaWg==" spinCount="100000" sheet="1" formatCells="0" formatColumns="0" formatRows="0" insertColumns="0" insertRows="0" deleteColumns="0" deleteRows="0"/>
  <conditionalFormatting sqref="H5">
    <cfRule type="cellIs" dxfId="2" priority="3" operator="greaterThan">
      <formula>0</formula>
    </cfRule>
  </conditionalFormatting>
  <conditionalFormatting sqref="H6:H7">
    <cfRule type="cellIs" dxfId="1" priority="2" operator="greaterThan">
      <formula>0</formula>
    </cfRule>
  </conditionalFormatting>
  <conditionalFormatting sqref="N5:N7">
    <cfRule type="cellIs" dxfId="0" priority="1" operator="greaterThan">
      <formula>0</formula>
    </cfRule>
  </conditionalFormatting>
  <dataValidations count="1">
    <dataValidation type="list" allowBlank="1" showInputMessage="1" showErrorMessage="1" sqref="K5:K7">
      <formula1>"מאושר, מאושר חלקי"</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rightToLeft="1" zoomScaleNormal="100" workbookViewId="0">
      <selection activeCell="C12" sqref="C12"/>
    </sheetView>
  </sheetViews>
  <sheetFormatPr defaultColWidth="9" defaultRowHeight="15" x14ac:dyDescent="0.25"/>
  <cols>
    <col min="1" max="1" width="3.875" style="170" customWidth="1"/>
    <col min="2" max="2" width="26.625" style="170" customWidth="1"/>
    <col min="3" max="3" width="17.125" style="170" customWidth="1"/>
    <col min="4" max="4" width="19" style="170" bestFit="1" customWidth="1"/>
    <col min="5" max="5" width="17" style="170" customWidth="1"/>
    <col min="6" max="16384" width="9" style="170"/>
  </cols>
  <sheetData>
    <row r="1" spans="1:7" x14ac:dyDescent="0.25">
      <c r="A1" s="26"/>
      <c r="B1" s="26"/>
      <c r="C1" s="26"/>
      <c r="D1" s="26"/>
      <c r="E1" s="26"/>
      <c r="F1" s="26"/>
      <c r="G1" s="26"/>
    </row>
    <row r="2" spans="1:7" x14ac:dyDescent="0.25">
      <c r="A2" s="26"/>
      <c r="B2" s="26" t="s">
        <v>180</v>
      </c>
      <c r="C2" s="26"/>
      <c r="D2" s="26"/>
      <c r="E2" s="26"/>
      <c r="F2" s="26"/>
      <c r="G2" s="26"/>
    </row>
    <row r="3" spans="1:7" x14ac:dyDescent="0.25">
      <c r="A3" s="26"/>
      <c r="B3" s="26"/>
      <c r="C3" s="26"/>
      <c r="D3" s="26"/>
      <c r="E3" s="26"/>
      <c r="F3" s="26"/>
      <c r="G3" s="26"/>
    </row>
    <row r="4" spans="1:7" x14ac:dyDescent="0.25">
      <c r="A4" s="26"/>
      <c r="B4" s="26"/>
      <c r="C4" s="26"/>
      <c r="D4" s="26"/>
      <c r="E4" s="26"/>
      <c r="F4" s="26"/>
      <c r="G4" s="26"/>
    </row>
    <row r="5" spans="1:7" x14ac:dyDescent="0.25">
      <c r="A5" s="26"/>
      <c r="B5" s="26" t="s">
        <v>80</v>
      </c>
      <c r="C5" s="210">
        <f>'שאלון-חובה'!C4</f>
        <v>0</v>
      </c>
      <c r="D5" s="210"/>
      <c r="E5" s="26"/>
      <c r="F5" s="26"/>
      <c r="G5" s="26"/>
    </row>
    <row r="6" spans="1:7" x14ac:dyDescent="0.25">
      <c r="A6" s="26"/>
      <c r="B6" s="26" t="s">
        <v>81</v>
      </c>
      <c r="C6" s="211">
        <f>'שאלון-חובה'!C5</f>
        <v>0</v>
      </c>
      <c r="D6" s="212"/>
      <c r="E6" s="26"/>
      <c r="F6" s="26"/>
      <c r="G6" s="26"/>
    </row>
    <row r="7" spans="1:7" x14ac:dyDescent="0.25">
      <c r="A7" s="26"/>
      <c r="B7" s="26" t="s">
        <v>262</v>
      </c>
      <c r="C7" s="211">
        <f>'שאלון-חובה'!C12</f>
        <v>0</v>
      </c>
      <c r="D7" s="212"/>
      <c r="E7" s="26"/>
      <c r="F7" s="26"/>
      <c r="G7" s="26"/>
    </row>
    <row r="8" spans="1:7" x14ac:dyDescent="0.25">
      <c r="A8" s="26"/>
      <c r="B8" s="26" t="s">
        <v>263</v>
      </c>
      <c r="C8" s="211">
        <f>'שאלון-חובה'!C13</f>
        <v>0</v>
      </c>
      <c r="D8" s="212"/>
      <c r="E8" s="26"/>
      <c r="F8" s="26"/>
      <c r="G8" s="26"/>
    </row>
    <row r="9" spans="1:7" x14ac:dyDescent="0.25">
      <c r="A9" s="26"/>
      <c r="B9" s="26" t="str">
        <f>'שאלון-חובה'!B18</f>
        <v>סוגי המוגבלויות בגן:</v>
      </c>
      <c r="C9" s="211">
        <f>'שאלון-חובה'!C18</f>
        <v>0</v>
      </c>
      <c r="D9" s="212"/>
      <c r="E9" s="26"/>
      <c r="F9" s="26"/>
      <c r="G9" s="26"/>
    </row>
    <row r="10" spans="1:7" x14ac:dyDescent="0.25">
      <c r="A10" s="26"/>
      <c r="B10" s="26"/>
      <c r="C10" s="26"/>
      <c r="D10" s="26"/>
      <c r="E10" s="26"/>
      <c r="F10" s="26"/>
      <c r="G10" s="26"/>
    </row>
    <row r="11" spans="1:7" x14ac:dyDescent="0.25">
      <c r="A11" s="26"/>
      <c r="B11" s="26" t="s">
        <v>97</v>
      </c>
      <c r="C11" s="26"/>
      <c r="D11" s="26"/>
      <c r="E11" s="26"/>
      <c r="F11" s="26"/>
      <c r="G11" s="26"/>
    </row>
    <row r="12" spans="1:7" x14ac:dyDescent="0.25">
      <c r="A12" s="26"/>
      <c r="B12" s="171" t="s">
        <v>98</v>
      </c>
      <c r="C12" s="172" t="s">
        <v>320</v>
      </c>
      <c r="D12" s="26"/>
      <c r="E12" s="26"/>
      <c r="F12" s="26"/>
      <c r="G12" s="26"/>
    </row>
    <row r="13" spans="1:7" x14ac:dyDescent="0.25">
      <c r="A13" s="26"/>
      <c r="B13" s="171" t="s">
        <v>94</v>
      </c>
      <c r="C13" s="20">
        <f>'ריפוי בעיסוק'!G66</f>
        <v>0</v>
      </c>
      <c r="D13" s="26"/>
      <c r="E13" s="26"/>
      <c r="F13" s="26"/>
      <c r="G13" s="26"/>
    </row>
    <row r="14" spans="1:7" x14ac:dyDescent="0.25">
      <c r="A14" s="26"/>
      <c r="B14" s="172" t="s">
        <v>126</v>
      </c>
      <c r="C14" s="20">
        <f>פיזיותרפיה!G54</f>
        <v>0</v>
      </c>
      <c r="D14" s="26"/>
      <c r="E14" s="26"/>
      <c r="F14" s="26"/>
      <c r="G14" s="26"/>
    </row>
    <row r="15" spans="1:7" x14ac:dyDescent="0.25">
      <c r="A15" s="26"/>
      <c r="B15" s="171" t="s">
        <v>129</v>
      </c>
      <c r="C15" s="20">
        <f>'קלינאית תקשורת'!G42</f>
        <v>0</v>
      </c>
      <c r="D15" s="26"/>
      <c r="E15" s="26"/>
      <c r="F15" s="26"/>
      <c r="G15" s="26"/>
    </row>
    <row r="16" spans="1:7" ht="14.25" customHeight="1" x14ac:dyDescent="0.25">
      <c r="A16" s="26"/>
      <c r="B16" s="172" t="s">
        <v>125</v>
      </c>
      <c r="C16" s="20">
        <f>'טיפול באומנויות'!G41</f>
        <v>0</v>
      </c>
      <c r="D16" s="26"/>
      <c r="E16" s="26"/>
      <c r="F16" s="26"/>
      <c r="G16" s="26"/>
    </row>
    <row r="17" spans="1:7" x14ac:dyDescent="0.25">
      <c r="A17" s="26"/>
      <c r="B17" s="172" t="s">
        <v>127</v>
      </c>
      <c r="C17" s="20">
        <f>'חדר סנוזלן'!G18</f>
        <v>0</v>
      </c>
      <c r="D17" s="26"/>
      <c r="E17" s="26"/>
      <c r="F17" s="26"/>
      <c r="G17" s="26"/>
    </row>
    <row r="18" spans="1:7" x14ac:dyDescent="0.25">
      <c r="A18" s="26"/>
      <c r="B18" s="172" t="s">
        <v>109</v>
      </c>
      <c r="C18" s="20">
        <f>'מתקני חצר'!G8</f>
        <v>0</v>
      </c>
      <c r="D18" s="26"/>
      <c r="E18" s="26"/>
      <c r="F18" s="26"/>
      <c r="G18" s="26"/>
    </row>
    <row r="19" spans="1:7" x14ac:dyDescent="0.25">
      <c r="A19" s="26"/>
      <c r="B19" s="29" t="s">
        <v>99</v>
      </c>
      <c r="C19" s="33">
        <f>SUM(C13:C18)</f>
        <v>0</v>
      </c>
      <c r="D19" s="26"/>
      <c r="E19" s="26"/>
      <c r="F19" s="26"/>
      <c r="G19" s="26"/>
    </row>
    <row r="20" spans="1:7" x14ac:dyDescent="0.25">
      <c r="A20" s="26"/>
      <c r="B20" s="26"/>
      <c r="C20" s="26"/>
      <c r="D20" s="26"/>
      <c r="E20" s="26"/>
      <c r="F20" s="26"/>
      <c r="G20" s="26"/>
    </row>
  </sheetData>
  <sheetProtection password="CC3D" sheet="1" formatCells="0" formatColumns="0" formatRows="0"/>
  <mergeCells count="5">
    <mergeCell ref="C5:D5"/>
    <mergeCell ref="C6:D6"/>
    <mergeCell ref="C7:D7"/>
    <mergeCell ref="C8:D8"/>
    <mergeCell ref="C9:D9"/>
  </mergeCells>
  <pageMargins left="0.7" right="0.7" top="0.75" bottom="0.75" header="0.3" footer="0.3"/>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74E3F86D58734C7AA1EEF000005FC8B6" ma:contentTypeVersion="1" ma:contentTypeDescription="צור מסמך חדש." ma:contentTypeScope="" ma:versionID="ae5ff37499b070873e287761911273f1">
  <xsd:schema xmlns:xsd="http://www.w3.org/2001/XMLSchema" xmlns:xs="http://www.w3.org/2001/XMLSchema" xmlns:p="http://schemas.microsoft.com/office/2006/metadata/properties" xmlns:ns1="http://schemas.microsoft.com/sharepoint/v3" targetNamespace="http://schemas.microsoft.com/office/2006/metadata/properties" ma:root="true" ma:fieldsID="08da46b6ae811ef844734bd8bf08ae2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C45DCA-497D-475C-8755-E2AFD8E624EE}">
  <ds:schemaRefs>
    <ds:schemaRef ds:uri="http://www.w3.org/XML/1998/namespace"/>
    <ds:schemaRef ds:uri="http://purl.org/dc/dcmitype/"/>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s>
</ds:datastoreItem>
</file>

<file path=customXml/itemProps2.xml><?xml version="1.0" encoding="utf-8"?>
<ds:datastoreItem xmlns:ds="http://schemas.openxmlformats.org/officeDocument/2006/customXml" ds:itemID="{D2579430-ED56-43D5-AACB-B46A5D470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11</vt:i4>
      </vt:variant>
      <vt:variant>
        <vt:lpstr>טווחים בעלי שם</vt:lpstr>
      </vt:variant>
      <vt:variant>
        <vt:i4>15</vt:i4>
      </vt:variant>
    </vt:vector>
  </HeadingPairs>
  <TitlesOfParts>
    <vt:vector size="26" baseType="lpstr">
      <vt:lpstr>פתיח </vt:lpstr>
      <vt:lpstr>שאלון-חובה</vt:lpstr>
      <vt:lpstr>ריפוי בעיסוק</vt:lpstr>
      <vt:lpstr>פיזיותרפיה</vt:lpstr>
      <vt:lpstr>קלינאית תקשורת</vt:lpstr>
      <vt:lpstr>טיפול באומנויות</vt:lpstr>
      <vt:lpstr>חדר סנוזלן</vt:lpstr>
      <vt:lpstr>מתקני חצר</vt:lpstr>
      <vt:lpstr>סיכום בקשת הגוף</vt:lpstr>
      <vt:lpstr>פורמט לועדה- סיכום</vt:lpstr>
      <vt:lpstr>מקור</vt:lpstr>
      <vt:lpstr>מקור!_ftn2</vt:lpstr>
      <vt:lpstr>מקור!_ftn3</vt:lpstr>
      <vt:lpstr>מקור!_ftn4</vt:lpstr>
      <vt:lpstr>מקור!_ftnref1</vt:lpstr>
      <vt:lpstr>מקור!_ftnref2</vt:lpstr>
      <vt:lpstr>מקור!_ftnref3</vt:lpstr>
      <vt:lpstr>מקור!_ftnref4</vt:lpstr>
      <vt:lpstr>'חדר סנוזלן'!WPrint_Area_W</vt:lpstr>
      <vt:lpstr>'טיפול באומנויות'!WPrint_Area_W</vt:lpstr>
      <vt:lpstr>מקור!WPrint_Area_W</vt:lpstr>
      <vt:lpstr>'מתקני חצר'!WPrint_Area_W</vt:lpstr>
      <vt:lpstr>פיזיותרפיה!WPrint_Area_W</vt:lpstr>
      <vt:lpstr>'פתיח '!WPrint_Area_W</vt:lpstr>
      <vt:lpstr>'ריפוי בעיסוק'!WPrint_Area_W</vt:lpstr>
      <vt:lpstr>'שאלון-חובה'!WPrint_Area_W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VadimIgnatiev</dc:creator>
  <cp:lastModifiedBy>Shlomit Tzalmard Busher</cp:lastModifiedBy>
  <cp:lastPrinted>2024-02-11T11:15:08Z</cp:lastPrinted>
  <dcterms:created xsi:type="dcterms:W3CDTF">2018-05-30T07:44:05Z</dcterms:created>
  <dcterms:modified xsi:type="dcterms:W3CDTF">2025-01-19T11:35:42Z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0x01010074E3F86D58734C7AA1EEF000005FC8B6</vt:lpwstr>
  </property>
  <property fmtid="{D5CDD505-2E9C-101B-9397-08002B2CF9AE}" pid="4" name="Order">
    <vt:r8>34200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