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Workbook______________"/>
  <mc:AlternateContent xmlns:mc="http://schemas.openxmlformats.org/markup-compatibility/2006">
    <mc:Choice Requires="x15">
      <x15ac:absPath xmlns:x15ac="http://schemas.microsoft.com/office/spreadsheetml/2010/11/ac" url="https://nioi-my.sharepoint.com/personal/efratah_nioi_gov_il/Documents/קק חינוך מיוחד 27/"/>
    </mc:Choice>
  </mc:AlternateContent>
  <xr:revisionPtr revIDLastSave="1" documentId="11_03DAE2353301708FF7DE23A9CF5224606B1A0C35" xr6:coauthVersionLast="47" xr6:coauthVersionMax="47" xr10:uidLastSave="{571B085D-CBA4-496B-853D-ED107B268D6A}"/>
  <bookViews>
    <workbookView xWindow="-110" yWindow="-110" windowWidth="19420" windowHeight="10300" tabRatio="906" firstSheet="2" activeTab="12" xr2:uid="{00000000-000D-0000-FFFF-FFFF00000000}"/>
  </bookViews>
  <sheets>
    <sheet name="פתיח " sheetId="8" r:id="rId1"/>
    <sheet name="שאלון-חובה" sheetId="9" r:id="rId2"/>
    <sheet name="ריפוי בעיסוק" sheetId="14" r:id="rId3"/>
    <sheet name="פיזיותרפיה" sheetId="25" r:id="rId4"/>
    <sheet name="קלינאית תקשורת" sheetId="26" r:id="rId5"/>
    <sheet name="טיפול באומנויות" sheetId="27" r:id="rId6"/>
    <sheet name="מרחב חושי" sheetId="28" r:id="rId7"/>
    <sheet name="מטבח טיפולי" sheetId="30" r:id="rId8"/>
    <sheet name="דירת אימון" sheetId="31" r:id="rId9"/>
    <sheet name="חדר כושר" sheetId="33" r:id="rId10"/>
    <sheet name=" חצר" sheetId="29" r:id="rId11"/>
    <sheet name="סדנאות" sheetId="34" r:id="rId12"/>
    <sheet name="ציוד יעודי" sheetId="24" r:id="rId13"/>
    <sheet name="סיכום למגיש הבקשה" sheetId="21" r:id="rId14"/>
    <sheet name="סיכום לוועדה" sheetId="22" r:id="rId15"/>
    <sheet name="Sheet1" sheetId="23" state="hidden" r:id="rId16"/>
  </sheets>
  <definedNames>
    <definedName name="BedroomType" localSheetId="10">#REF!</definedName>
    <definedName name="BedroomType" localSheetId="8">#REF!</definedName>
    <definedName name="BedroomType" localSheetId="9">#REF!</definedName>
    <definedName name="BedroomType" localSheetId="5">#REF!</definedName>
    <definedName name="BedroomType" localSheetId="7">#REF!</definedName>
    <definedName name="BedroomType" localSheetId="6">#REF!</definedName>
    <definedName name="BedroomType" localSheetId="11">#REF!</definedName>
    <definedName name="BedroomType" localSheetId="14">#REF!</definedName>
    <definedName name="BedroomType" localSheetId="13">#REF!</definedName>
    <definedName name="BedroomType" localSheetId="3">#REF!</definedName>
    <definedName name="BedroomType" localSheetId="4">#REF!</definedName>
    <definedName name="BedroomType" localSheetId="2">#REF!</definedName>
    <definedName name="BedroomType">#REF!</definedName>
    <definedName name="_xlnm.Print_Area" localSheetId="10">' חצר'!$B$4:$P$14</definedName>
    <definedName name="_xlnm.Print_Area" localSheetId="8">'דירת אימון'!$B$4:$P$42</definedName>
    <definedName name="_xlnm.Print_Area" localSheetId="9">'חדר כושר'!$B$4:$P$16</definedName>
    <definedName name="_xlnm.Print_Area" localSheetId="5">'טיפול באומנויות'!$B$4:$P$57</definedName>
    <definedName name="_xlnm.Print_Area" localSheetId="7">'מטבח טיפולי'!$B$6:$P$32</definedName>
    <definedName name="_xlnm.Print_Area" localSheetId="6">'מרחב חושי'!$B$5:$P$16</definedName>
    <definedName name="_xlnm.Print_Area" localSheetId="11">סדנאות!$B$4:$P$13</definedName>
    <definedName name="_xlnm.Print_Area" localSheetId="14">'סיכום לוועדה'!$A$1:$G$32</definedName>
    <definedName name="_xlnm.Print_Area" localSheetId="13">'סיכום למגיש הבקשה'!$A$1:$F$24</definedName>
    <definedName name="_xlnm.Print_Area" localSheetId="3">פיזיותרפיה!$B$4:$P$43</definedName>
    <definedName name="_xlnm.Print_Area" localSheetId="0">'פתיח '!#REF!</definedName>
    <definedName name="_xlnm.Print_Area" localSheetId="4">'קלינאית תקשורת'!$B$4:$P$33</definedName>
    <definedName name="_xlnm.Print_Area" localSheetId="2">'ריפוי בעיסוק'!$B$4:$P$43</definedName>
    <definedName name="_xlnm.Print_Area" localSheetId="1">'שאלון-חובה'!$A$2:$A$18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30" i="22" l="1"/>
  <c r="B29" i="22"/>
  <c r="B28" i="22"/>
  <c r="B27" i="22"/>
  <c r="B26" i="22"/>
  <c r="B25" i="22"/>
  <c r="B24" i="22"/>
  <c r="B23" i="22"/>
  <c r="B22" i="22"/>
  <c r="B21" i="22"/>
  <c r="B20" i="22"/>
  <c r="B22" i="21"/>
  <c r="B21" i="21"/>
  <c r="B20" i="21"/>
  <c r="B19" i="21"/>
  <c r="B18" i="21"/>
  <c r="B17" i="21"/>
  <c r="B16" i="21"/>
  <c r="B15" i="21"/>
  <c r="B14" i="21"/>
  <c r="B13" i="21"/>
  <c r="B12" i="21"/>
  <c r="M12" i="24"/>
  <c r="M13" i="24"/>
  <c r="M14" i="24"/>
  <c r="M15" i="24"/>
  <c r="M16" i="24"/>
  <c r="M17" i="24"/>
  <c r="O17" i="24" s="1"/>
  <c r="M18" i="24"/>
  <c r="M19" i="24"/>
  <c r="M20" i="24"/>
  <c r="M21" i="24"/>
  <c r="M22" i="24"/>
  <c r="M23" i="24"/>
  <c r="M24" i="24"/>
  <c r="M25" i="24"/>
  <c r="M26" i="24"/>
  <c r="M27" i="24"/>
  <c r="M28" i="24"/>
  <c r="M29" i="24"/>
  <c r="O29" i="24" s="1"/>
  <c r="M30" i="24"/>
  <c r="H12" i="24"/>
  <c r="H13" i="24"/>
  <c r="H14" i="24"/>
  <c r="H15" i="24"/>
  <c r="H16" i="24"/>
  <c r="H17" i="24"/>
  <c r="H18" i="24"/>
  <c r="O18" i="24" s="1"/>
  <c r="H19" i="24"/>
  <c r="H20" i="24"/>
  <c r="H21" i="24"/>
  <c r="H22" i="24"/>
  <c r="H23" i="24"/>
  <c r="H24" i="24"/>
  <c r="H25" i="24"/>
  <c r="H26" i="24"/>
  <c r="H27" i="24"/>
  <c r="H28" i="24"/>
  <c r="H29" i="24"/>
  <c r="H30" i="24"/>
  <c r="O30" i="24" s="1"/>
  <c r="H11" i="24"/>
  <c r="M11" i="24"/>
  <c r="O11" i="24" s="1"/>
  <c r="O24" i="24" l="1"/>
  <c r="O23" i="24"/>
  <c r="O22" i="24"/>
  <c r="O21" i="24"/>
  <c r="O20" i="24"/>
  <c r="O19" i="24"/>
  <c r="O28" i="24"/>
  <c r="O16" i="24"/>
  <c r="O27" i="24"/>
  <c r="O15" i="24"/>
  <c r="O26" i="24"/>
  <c r="O14" i="24"/>
  <c r="O31" i="24" s="1"/>
  <c r="C30" i="22" s="1"/>
  <c r="O25" i="24"/>
  <c r="O13" i="24"/>
  <c r="O12" i="24"/>
  <c r="H31" i="24"/>
  <c r="C22" i="21" s="1"/>
  <c r="H13" i="34" l="1"/>
  <c r="E13" i="34"/>
  <c r="M12" i="34"/>
  <c r="N12" i="34" s="1"/>
  <c r="O12" i="34" s="1"/>
  <c r="E12" i="34"/>
  <c r="M11" i="34"/>
  <c r="N11" i="34" s="1"/>
  <c r="E11" i="34"/>
  <c r="M10" i="34"/>
  <c r="N10" i="34" s="1"/>
  <c r="O10" i="34" s="1"/>
  <c r="E10" i="34"/>
  <c r="M9" i="34"/>
  <c r="N9" i="34" s="1"/>
  <c r="O9" i="34" s="1"/>
  <c r="H9" i="34"/>
  <c r="I9" i="34" s="1"/>
  <c r="E9" i="34"/>
  <c r="M8" i="34"/>
  <c r="N8" i="34" s="1"/>
  <c r="E8" i="34"/>
  <c r="E9" i="29"/>
  <c r="M9" i="29"/>
  <c r="N9" i="29" s="1"/>
  <c r="O9" i="29" s="1"/>
  <c r="H9" i="29"/>
  <c r="I9" i="29" s="1"/>
  <c r="E10" i="29"/>
  <c r="H10" i="29"/>
  <c r="I10" i="29"/>
  <c r="M10" i="29"/>
  <c r="N10" i="29" s="1"/>
  <c r="O10" i="29" s="1"/>
  <c r="E11" i="29"/>
  <c r="H11" i="29"/>
  <c r="I11" i="29" s="1"/>
  <c r="E12" i="29"/>
  <c r="M12" i="29"/>
  <c r="N12" i="29" s="1"/>
  <c r="O12" i="29" s="1"/>
  <c r="H12" i="29"/>
  <c r="I12" i="29" s="1"/>
  <c r="E13" i="29"/>
  <c r="H13" i="29"/>
  <c r="I13" i="29"/>
  <c r="M13" i="29"/>
  <c r="N13" i="29"/>
  <c r="O13" i="29"/>
  <c r="E14" i="29"/>
  <c r="H14" i="29"/>
  <c r="E15" i="29"/>
  <c r="H15" i="29"/>
  <c r="I15" i="29" s="1"/>
  <c r="M15" i="29"/>
  <c r="N15" i="29"/>
  <c r="O15" i="29" s="1"/>
  <c r="E16" i="29"/>
  <c r="M16" i="29"/>
  <c r="N16" i="29" s="1"/>
  <c r="O16" i="29" s="1"/>
  <c r="H16" i="29"/>
  <c r="I16" i="29" s="1"/>
  <c r="E17" i="29"/>
  <c r="M17" i="29"/>
  <c r="N17" i="29" s="1"/>
  <c r="H17" i="29"/>
  <c r="I17" i="29" s="1"/>
  <c r="M8" i="29"/>
  <c r="N8" i="29" s="1"/>
  <c r="O8" i="29" s="1"/>
  <c r="E8" i="29"/>
  <c r="E10" i="33"/>
  <c r="M10" i="33"/>
  <c r="N10" i="33" s="1"/>
  <c r="O10" i="33" s="1"/>
  <c r="E11" i="33"/>
  <c r="H11" i="33"/>
  <c r="I11" i="33"/>
  <c r="M11" i="33"/>
  <c r="N11" i="33" s="1"/>
  <c r="O11" i="33" s="1"/>
  <c r="E12" i="33"/>
  <c r="H12" i="33"/>
  <c r="I12" i="33" s="1"/>
  <c r="E13" i="33"/>
  <c r="H13" i="33"/>
  <c r="M13" i="33"/>
  <c r="N13" i="33" s="1"/>
  <c r="E14" i="33"/>
  <c r="H14" i="33"/>
  <c r="I14" i="33"/>
  <c r="M14" i="33"/>
  <c r="N14" i="33"/>
  <c r="O14" i="33" s="1"/>
  <c r="E15" i="33"/>
  <c r="H15" i="33"/>
  <c r="I15" i="33"/>
  <c r="M15" i="33"/>
  <c r="N15" i="33" s="1"/>
  <c r="O15" i="33" s="1"/>
  <c r="E16" i="33"/>
  <c r="H16" i="33"/>
  <c r="I16" i="33"/>
  <c r="M16" i="33"/>
  <c r="N16" i="33" s="1"/>
  <c r="O16" i="33" s="1"/>
  <c r="H9" i="33"/>
  <c r="E9" i="33"/>
  <c r="H43" i="31"/>
  <c r="E43" i="31"/>
  <c r="M42" i="31"/>
  <c r="N42" i="31" s="1"/>
  <c r="O42" i="31" s="1"/>
  <c r="E42" i="31"/>
  <c r="M41" i="31"/>
  <c r="N41" i="31" s="1"/>
  <c r="E41" i="31"/>
  <c r="M40" i="31"/>
  <c r="N40" i="31" s="1"/>
  <c r="E40" i="31"/>
  <c r="M39" i="31"/>
  <c r="N39" i="31" s="1"/>
  <c r="E39" i="31"/>
  <c r="H38" i="31"/>
  <c r="I38" i="31" s="1"/>
  <c r="E38" i="31"/>
  <c r="M37" i="31"/>
  <c r="N37" i="31" s="1"/>
  <c r="E37" i="31"/>
  <c r="H36" i="31"/>
  <c r="I36" i="31" s="1"/>
  <c r="E36" i="31"/>
  <c r="H35" i="31"/>
  <c r="I35" i="31" s="1"/>
  <c r="E35" i="31"/>
  <c r="M34" i="31"/>
  <c r="N34" i="31" s="1"/>
  <c r="E34" i="31"/>
  <c r="H31" i="31"/>
  <c r="E31" i="31"/>
  <c r="M30" i="31"/>
  <c r="N30" i="31" s="1"/>
  <c r="E30" i="31"/>
  <c r="M29" i="31"/>
  <c r="N29" i="31" s="1"/>
  <c r="E29" i="31"/>
  <c r="M28" i="31"/>
  <c r="N28" i="31" s="1"/>
  <c r="E28" i="31"/>
  <c r="M27" i="31"/>
  <c r="N27" i="31" s="1"/>
  <c r="E27" i="31"/>
  <c r="M26" i="31"/>
  <c r="N26" i="31" s="1"/>
  <c r="O26" i="31" s="1"/>
  <c r="E26" i="31"/>
  <c r="M25" i="31"/>
  <c r="N25" i="31" s="1"/>
  <c r="E25" i="31"/>
  <c r="M22" i="31"/>
  <c r="N22" i="31" s="1"/>
  <c r="O22" i="31" s="1"/>
  <c r="H22" i="31"/>
  <c r="E22" i="31"/>
  <c r="M21" i="31"/>
  <c r="N21" i="31" s="1"/>
  <c r="E21" i="31"/>
  <c r="M20" i="31"/>
  <c r="N20" i="31" s="1"/>
  <c r="E20" i="31"/>
  <c r="H19" i="31"/>
  <c r="I19" i="31" s="1"/>
  <c r="E19" i="31"/>
  <c r="M18" i="31"/>
  <c r="N18" i="31" s="1"/>
  <c r="E18" i="31"/>
  <c r="H15" i="31"/>
  <c r="I15" i="31" s="1"/>
  <c r="E15" i="31"/>
  <c r="M14" i="31"/>
  <c r="N14" i="31" s="1"/>
  <c r="E14" i="31"/>
  <c r="M13" i="31"/>
  <c r="N13" i="31" s="1"/>
  <c r="E13" i="31"/>
  <c r="M12" i="31"/>
  <c r="N12" i="31" s="1"/>
  <c r="E12" i="31"/>
  <c r="M11" i="31"/>
  <c r="N11" i="31" s="1"/>
  <c r="O11" i="31" s="1"/>
  <c r="E11" i="31"/>
  <c r="M10" i="31"/>
  <c r="N10" i="31" s="1"/>
  <c r="O10" i="31" s="1"/>
  <c r="E10" i="31"/>
  <c r="M9" i="31"/>
  <c r="N9" i="31" s="1"/>
  <c r="E9" i="31"/>
  <c r="M32" i="30"/>
  <c r="N32" i="30" s="1"/>
  <c r="H32" i="30"/>
  <c r="E32" i="30"/>
  <c r="M31" i="30"/>
  <c r="N31" i="30" s="1"/>
  <c r="E31" i="30"/>
  <c r="M30" i="30"/>
  <c r="N30" i="30" s="1"/>
  <c r="E30" i="30"/>
  <c r="M29" i="30"/>
  <c r="N29" i="30" s="1"/>
  <c r="E29" i="30"/>
  <c r="M28" i="30"/>
  <c r="N28" i="30" s="1"/>
  <c r="E28" i="30"/>
  <c r="M27" i="30"/>
  <c r="N27" i="30" s="1"/>
  <c r="O27" i="30" s="1"/>
  <c r="E27" i="30"/>
  <c r="M26" i="30"/>
  <c r="N26" i="30" s="1"/>
  <c r="E26" i="30"/>
  <c r="H25" i="30"/>
  <c r="E25" i="30"/>
  <c r="E24" i="30"/>
  <c r="M23" i="30"/>
  <c r="N23" i="30" s="1"/>
  <c r="O23" i="30" s="1"/>
  <c r="E23" i="30"/>
  <c r="M22" i="30"/>
  <c r="N22" i="30" s="1"/>
  <c r="O22" i="30" s="1"/>
  <c r="E22" i="30"/>
  <c r="M21" i="30"/>
  <c r="N21" i="30" s="1"/>
  <c r="E21" i="30"/>
  <c r="H20" i="30"/>
  <c r="E20" i="30"/>
  <c r="E19" i="30"/>
  <c r="M18" i="30"/>
  <c r="N18" i="30" s="1"/>
  <c r="O18" i="30" s="1"/>
  <c r="E18" i="30"/>
  <c r="M17" i="30"/>
  <c r="N17" i="30" s="1"/>
  <c r="E17" i="30"/>
  <c r="M16" i="30"/>
  <c r="N16" i="30" s="1"/>
  <c r="E16" i="30"/>
  <c r="M15" i="30"/>
  <c r="N15" i="30" s="1"/>
  <c r="O15" i="30" s="1"/>
  <c r="E15" i="30"/>
  <c r="M14" i="30"/>
  <c r="N14" i="30" s="1"/>
  <c r="E14" i="30"/>
  <c r="M13" i="30"/>
  <c r="N13" i="30" s="1"/>
  <c r="O13" i="30" s="1"/>
  <c r="H13" i="30"/>
  <c r="E13" i="30"/>
  <c r="M12" i="30"/>
  <c r="N12" i="30" s="1"/>
  <c r="E12" i="30"/>
  <c r="M11" i="30"/>
  <c r="N11" i="30" s="1"/>
  <c r="E11" i="30"/>
  <c r="M10" i="30"/>
  <c r="N10" i="30" s="1"/>
  <c r="E10" i="30"/>
  <c r="M9" i="30"/>
  <c r="N9" i="30" s="1"/>
  <c r="E9" i="30"/>
  <c r="M8" i="30"/>
  <c r="N8" i="30" s="1"/>
  <c r="H8" i="30"/>
  <c r="I8" i="30" s="1"/>
  <c r="E8" i="30"/>
  <c r="E9" i="28"/>
  <c r="H9" i="28"/>
  <c r="I9" i="28" s="1"/>
  <c r="E10" i="28"/>
  <c r="H10" i="28"/>
  <c r="I10" i="28" s="1"/>
  <c r="E11" i="28"/>
  <c r="H11" i="28"/>
  <c r="I11" i="28" s="1"/>
  <c r="M11" i="28"/>
  <c r="N11" i="28"/>
  <c r="O11" i="28"/>
  <c r="E12" i="28"/>
  <c r="M12" i="28"/>
  <c r="N12" i="28" s="1"/>
  <c r="O12" i="28" s="1"/>
  <c r="H12" i="28"/>
  <c r="I12" i="28" s="1"/>
  <c r="E13" i="28"/>
  <c r="H13" i="28"/>
  <c r="I13" i="28" s="1"/>
  <c r="E14" i="28"/>
  <c r="H14" i="28"/>
  <c r="I14" i="28" s="1"/>
  <c r="M14" i="28"/>
  <c r="N14" i="28" s="1"/>
  <c r="O14" i="28" s="1"/>
  <c r="E15" i="28"/>
  <c r="H15" i="28"/>
  <c r="I15" i="28" s="1"/>
  <c r="E16" i="28"/>
  <c r="H16" i="28"/>
  <c r="I16" i="28" s="1"/>
  <c r="M16" i="28"/>
  <c r="N16" i="28"/>
  <c r="O16" i="28" s="1"/>
  <c r="E17" i="28"/>
  <c r="M17" i="28"/>
  <c r="N17" i="28" s="1"/>
  <c r="O17" i="28" s="1"/>
  <c r="E18" i="28"/>
  <c r="H18" i="28"/>
  <c r="I18" i="28"/>
  <c r="M18" i="28"/>
  <c r="N18" i="28"/>
  <c r="O18" i="28" s="1"/>
  <c r="E19" i="28"/>
  <c r="H19" i="28"/>
  <c r="I19" i="28" s="1"/>
  <c r="E20" i="28"/>
  <c r="H20" i="28"/>
  <c r="I20" i="28" s="1"/>
  <c r="E21" i="28"/>
  <c r="H21" i="28"/>
  <c r="I21" i="28" s="1"/>
  <c r="E22" i="28"/>
  <c r="M22" i="28"/>
  <c r="N22" i="28" s="1"/>
  <c r="O22" i="28" s="1"/>
  <c r="H22" i="28"/>
  <c r="I22" i="28"/>
  <c r="E23" i="28"/>
  <c r="H23" i="28"/>
  <c r="I23" i="28" s="1"/>
  <c r="E24" i="28"/>
  <c r="M24" i="28"/>
  <c r="N24" i="28" s="1"/>
  <c r="O24" i="28" s="1"/>
  <c r="H24" i="28"/>
  <c r="I24" i="28" s="1"/>
  <c r="E25" i="28"/>
  <c r="M25" i="28"/>
  <c r="N25" i="28" s="1"/>
  <c r="O25" i="28" s="1"/>
  <c r="H25" i="28"/>
  <c r="I25" i="28" s="1"/>
  <c r="E26" i="28"/>
  <c r="H26" i="28"/>
  <c r="I26" i="28" s="1"/>
  <c r="M26" i="28"/>
  <c r="N26" i="28" s="1"/>
  <c r="O26" i="28" s="1"/>
  <c r="M8" i="28"/>
  <c r="N8" i="28" s="1"/>
  <c r="E8" i="28"/>
  <c r="I13" i="33" l="1"/>
  <c r="O11" i="34"/>
  <c r="H11" i="34"/>
  <c r="I11" i="34" s="1"/>
  <c r="O8" i="34"/>
  <c r="H12" i="34"/>
  <c r="I12" i="34" s="1"/>
  <c r="I13" i="34"/>
  <c r="I14" i="29"/>
  <c r="M14" i="29"/>
  <c r="N14" i="29" s="1"/>
  <c r="O14" i="29" s="1"/>
  <c r="O17" i="29"/>
  <c r="I9" i="33"/>
  <c r="H17" i="33"/>
  <c r="C19" i="21" s="1"/>
  <c r="O13" i="33"/>
  <c r="M9" i="33"/>
  <c r="N9" i="33" s="1"/>
  <c r="H10" i="33"/>
  <c r="I10" i="33" s="1"/>
  <c r="O25" i="31"/>
  <c r="M19" i="31"/>
  <c r="N19" i="31" s="1"/>
  <c r="O19" i="31" s="1"/>
  <c r="O13" i="31"/>
  <c r="I43" i="31"/>
  <c r="O20" i="31"/>
  <c r="M43" i="31"/>
  <c r="N43" i="31" s="1"/>
  <c r="O43" i="31" s="1"/>
  <c r="O14" i="31"/>
  <c r="O34" i="31"/>
  <c r="O21" i="31"/>
  <c r="O27" i="31"/>
  <c r="O39" i="31"/>
  <c r="O30" i="31"/>
  <c r="I31" i="31"/>
  <c r="M31" i="31"/>
  <c r="N31" i="31" s="1"/>
  <c r="O31" i="31" s="1"/>
  <c r="M38" i="31"/>
  <c r="N38" i="31" s="1"/>
  <c r="O38" i="31" s="1"/>
  <c r="H10" i="31"/>
  <c r="I10" i="31" s="1"/>
  <c r="M15" i="31"/>
  <c r="N15" i="31" s="1"/>
  <c r="O15" i="31" s="1"/>
  <c r="I22" i="31"/>
  <c r="O28" i="31"/>
  <c r="O40" i="31"/>
  <c r="O37" i="31"/>
  <c r="H26" i="31"/>
  <c r="I26" i="31" s="1"/>
  <c r="O9" i="31"/>
  <c r="O12" i="31"/>
  <c r="H42" i="31"/>
  <c r="I42" i="31" s="1"/>
  <c r="O18" i="31"/>
  <c r="O29" i="31"/>
  <c r="M36" i="31"/>
  <c r="N36" i="31" s="1"/>
  <c r="O36" i="31" s="1"/>
  <c r="O41" i="31"/>
  <c r="N32" i="31"/>
  <c r="O9" i="30"/>
  <c r="O28" i="30"/>
  <c r="O10" i="30"/>
  <c r="I20" i="30"/>
  <c r="M20" i="30"/>
  <c r="N20" i="30" s="1"/>
  <c r="O20" i="30" s="1"/>
  <c r="H29" i="30"/>
  <c r="I29" i="30" s="1"/>
  <c r="O11" i="30"/>
  <c r="M25" i="30"/>
  <c r="N25" i="30" s="1"/>
  <c r="O25" i="30" s="1"/>
  <c r="O30" i="30"/>
  <c r="O26" i="30"/>
  <c r="H22" i="30"/>
  <c r="I22" i="30" s="1"/>
  <c r="I13" i="30"/>
  <c r="H27" i="30"/>
  <c r="I27" i="30" s="1"/>
  <c r="I32" i="30"/>
  <c r="H15" i="30"/>
  <c r="I15" i="30" s="1"/>
  <c r="I25" i="30"/>
  <c r="O21" i="30"/>
  <c r="O16" i="30"/>
  <c r="H12" i="30"/>
  <c r="I12" i="30" s="1"/>
  <c r="O8" i="30"/>
  <c r="O32" i="30"/>
  <c r="O8" i="28"/>
  <c r="H8" i="28"/>
  <c r="M23" i="28"/>
  <c r="N23" i="28" s="1"/>
  <c r="O23" i="28" s="1"/>
  <c r="M20" i="28"/>
  <c r="N20" i="28" s="1"/>
  <c r="O20" i="28" s="1"/>
  <c r="M13" i="28"/>
  <c r="N13" i="28" s="1"/>
  <c r="O13" i="28" s="1"/>
  <c r="M10" i="28"/>
  <c r="N10" i="28" s="1"/>
  <c r="O10" i="28" s="1"/>
  <c r="M15" i="28"/>
  <c r="N15" i="28" s="1"/>
  <c r="O15" i="28" s="1"/>
  <c r="H17" i="28"/>
  <c r="I17" i="28" s="1"/>
  <c r="M13" i="34"/>
  <c r="N13" i="34" s="1"/>
  <c r="O13" i="34" s="1"/>
  <c r="H8" i="34"/>
  <c r="H10" i="34"/>
  <c r="I10" i="34" s="1"/>
  <c r="M11" i="29"/>
  <c r="N11" i="29" s="1"/>
  <c r="H8" i="29"/>
  <c r="M12" i="33"/>
  <c r="N12" i="33" s="1"/>
  <c r="O12" i="33" s="1"/>
  <c r="H40" i="31"/>
  <c r="I40" i="31" s="1"/>
  <c r="M35" i="31"/>
  <c r="N35" i="31" s="1"/>
  <c r="H37" i="31"/>
  <c r="I37" i="31" s="1"/>
  <c r="H39" i="31"/>
  <c r="I39" i="31" s="1"/>
  <c r="H34" i="31"/>
  <c r="H41" i="31"/>
  <c r="I41" i="31" s="1"/>
  <c r="H28" i="31"/>
  <c r="I28" i="31" s="1"/>
  <c r="H30" i="31"/>
  <c r="I30" i="31" s="1"/>
  <c r="H25" i="31"/>
  <c r="H27" i="31"/>
  <c r="I27" i="31" s="1"/>
  <c r="H29" i="31"/>
  <c r="I29" i="31" s="1"/>
  <c r="H21" i="31"/>
  <c r="I21" i="31" s="1"/>
  <c r="H18" i="31"/>
  <c r="H20" i="31"/>
  <c r="I20" i="31" s="1"/>
  <c r="H12" i="31"/>
  <c r="I12" i="31" s="1"/>
  <c r="H14" i="31"/>
  <c r="I14" i="31" s="1"/>
  <c r="H9" i="31"/>
  <c r="H11" i="31"/>
  <c r="I11" i="31" s="1"/>
  <c r="H13" i="31"/>
  <c r="I13" i="31" s="1"/>
  <c r="M19" i="30"/>
  <c r="N19" i="30" s="1"/>
  <c r="O19" i="30" s="1"/>
  <c r="H19" i="30"/>
  <c r="I19" i="30" s="1"/>
  <c r="H10" i="30"/>
  <c r="I10" i="30" s="1"/>
  <c r="O17" i="30"/>
  <c r="H17" i="30"/>
  <c r="I17" i="30" s="1"/>
  <c r="O31" i="30"/>
  <c r="O14" i="30"/>
  <c r="M24" i="30"/>
  <c r="N24" i="30" s="1"/>
  <c r="O24" i="30" s="1"/>
  <c r="H24" i="30"/>
  <c r="I24" i="30" s="1"/>
  <c r="O12" i="30"/>
  <c r="O29" i="30"/>
  <c r="H31" i="30"/>
  <c r="I31" i="30" s="1"/>
  <c r="H14" i="30"/>
  <c r="I14" i="30" s="1"/>
  <c r="H26" i="30"/>
  <c r="I26" i="30" s="1"/>
  <c r="H9" i="30"/>
  <c r="H21" i="30"/>
  <c r="I21" i="30" s="1"/>
  <c r="H16" i="30"/>
  <c r="I16" i="30" s="1"/>
  <c r="H28" i="30"/>
  <c r="I28" i="30" s="1"/>
  <c r="H11" i="30"/>
  <c r="I11" i="30" s="1"/>
  <c r="H23" i="30"/>
  <c r="I23" i="30" s="1"/>
  <c r="H18" i="30"/>
  <c r="I18" i="30" s="1"/>
  <c r="H30" i="30"/>
  <c r="I30" i="30" s="1"/>
  <c r="M21" i="28"/>
  <c r="N21" i="28" s="1"/>
  <c r="O21" i="28" s="1"/>
  <c r="M9" i="28"/>
  <c r="N9" i="28" s="1"/>
  <c r="O9" i="28" s="1"/>
  <c r="M19" i="28"/>
  <c r="N19" i="28" s="1"/>
  <c r="O19" i="28" s="1"/>
  <c r="E9" i="25"/>
  <c r="E10" i="25"/>
  <c r="E11" i="25"/>
  <c r="E12" i="25"/>
  <c r="E13" i="25"/>
  <c r="I13" i="25" s="1"/>
  <c r="E14" i="25"/>
  <c r="E15" i="25"/>
  <c r="E16" i="25"/>
  <c r="E17" i="25"/>
  <c r="E18" i="25"/>
  <c r="E19" i="25"/>
  <c r="E20" i="25"/>
  <c r="E21" i="25"/>
  <c r="E22" i="25"/>
  <c r="E23" i="25"/>
  <c r="E24" i="25"/>
  <c r="E25" i="25"/>
  <c r="E26" i="25"/>
  <c r="E27" i="25"/>
  <c r="I27" i="25" s="1"/>
  <c r="E28" i="25"/>
  <c r="E29" i="25"/>
  <c r="E30" i="25"/>
  <c r="I30" i="25" s="1"/>
  <c r="E31" i="25"/>
  <c r="E32" i="25"/>
  <c r="E33" i="25"/>
  <c r="E34" i="25"/>
  <c r="E35" i="25"/>
  <c r="E36" i="25"/>
  <c r="E37" i="25"/>
  <c r="E38" i="25"/>
  <c r="E39" i="25"/>
  <c r="E40" i="25"/>
  <c r="I40" i="25" s="1"/>
  <c r="E41" i="25"/>
  <c r="E42" i="25"/>
  <c r="E43" i="25"/>
  <c r="E44" i="25"/>
  <c r="E45" i="25"/>
  <c r="E46" i="25"/>
  <c r="E47" i="25"/>
  <c r="E48" i="25"/>
  <c r="E49" i="25"/>
  <c r="E50" i="25"/>
  <c r="E51" i="25"/>
  <c r="E9" i="14"/>
  <c r="E10" i="14"/>
  <c r="E11" i="14"/>
  <c r="E12" i="14"/>
  <c r="E13" i="14"/>
  <c r="E14" i="14"/>
  <c r="E15" i="14"/>
  <c r="E16" i="14"/>
  <c r="E17" i="14"/>
  <c r="E18" i="14"/>
  <c r="E19" i="14"/>
  <c r="E20" i="14"/>
  <c r="E21" i="14"/>
  <c r="E22" i="14"/>
  <c r="E23" i="14"/>
  <c r="E24" i="14"/>
  <c r="E25" i="14"/>
  <c r="E26" i="14"/>
  <c r="E27" i="14"/>
  <c r="E28" i="14"/>
  <c r="E29" i="14"/>
  <c r="E30" i="14"/>
  <c r="E31" i="14"/>
  <c r="E32" i="14"/>
  <c r="I32" i="14" s="1"/>
  <c r="E33" i="14"/>
  <c r="E34" i="14"/>
  <c r="E35" i="14"/>
  <c r="E36" i="14"/>
  <c r="E37" i="14"/>
  <c r="E38" i="14"/>
  <c r="E39" i="14"/>
  <c r="E40" i="14"/>
  <c r="E41" i="14"/>
  <c r="E42" i="14"/>
  <c r="E43" i="14"/>
  <c r="E44" i="14"/>
  <c r="I44" i="14" s="1"/>
  <c r="E45" i="14"/>
  <c r="E46" i="14"/>
  <c r="E47" i="14"/>
  <c r="E48" i="14"/>
  <c r="E49" i="14"/>
  <c r="E50" i="14"/>
  <c r="E51" i="14"/>
  <c r="E52" i="14"/>
  <c r="E53" i="14"/>
  <c r="E54" i="14"/>
  <c r="E55" i="14"/>
  <c r="E56" i="14"/>
  <c r="I56" i="14" s="1"/>
  <c r="E73" i="27"/>
  <c r="E72" i="27"/>
  <c r="E71" i="27"/>
  <c r="E70" i="27"/>
  <c r="E69" i="27"/>
  <c r="E68" i="27"/>
  <c r="E67" i="27"/>
  <c r="E66" i="27"/>
  <c r="E65" i="27"/>
  <c r="E62" i="27"/>
  <c r="E61" i="27"/>
  <c r="E60" i="27"/>
  <c r="E59" i="27"/>
  <c r="E58" i="27"/>
  <c r="E57" i="27"/>
  <c r="E56" i="27"/>
  <c r="E55" i="27"/>
  <c r="E54" i="27"/>
  <c r="E53" i="27"/>
  <c r="E52" i="27"/>
  <c r="E51" i="27"/>
  <c r="E50" i="27"/>
  <c r="E49" i="27"/>
  <c r="E48" i="27"/>
  <c r="E47" i="27"/>
  <c r="E46" i="27"/>
  <c r="E45" i="27"/>
  <c r="E42" i="27"/>
  <c r="E41" i="27"/>
  <c r="E40" i="27"/>
  <c r="E39" i="27"/>
  <c r="E38" i="27"/>
  <c r="E37" i="27"/>
  <c r="E36" i="27"/>
  <c r="E35" i="27"/>
  <c r="E34" i="27"/>
  <c r="E33" i="27"/>
  <c r="E32" i="27"/>
  <c r="E31" i="27"/>
  <c r="E30" i="27"/>
  <c r="E29" i="27"/>
  <c r="E28" i="27"/>
  <c r="E27" i="27"/>
  <c r="E10" i="27"/>
  <c r="E11" i="27"/>
  <c r="E12" i="27"/>
  <c r="E13" i="27"/>
  <c r="E14" i="27"/>
  <c r="E15" i="27"/>
  <c r="E16" i="27"/>
  <c r="E17" i="27"/>
  <c r="E18" i="27"/>
  <c r="E19" i="27"/>
  <c r="E20" i="27"/>
  <c r="E21" i="27"/>
  <c r="E22" i="27"/>
  <c r="E23" i="27"/>
  <c r="E24" i="27"/>
  <c r="M73" i="27"/>
  <c r="N73" i="27" s="1"/>
  <c r="H73" i="27"/>
  <c r="M72" i="27"/>
  <c r="N72" i="27" s="1"/>
  <c r="M71" i="27"/>
  <c r="N71" i="27" s="1"/>
  <c r="H70" i="27"/>
  <c r="I70" i="27" s="1"/>
  <c r="M69" i="27"/>
  <c r="N69" i="27" s="1"/>
  <c r="O69" i="27" s="1"/>
  <c r="M68" i="27"/>
  <c r="N68" i="27" s="1"/>
  <c r="O68" i="27" s="1"/>
  <c r="M67" i="27"/>
  <c r="N67" i="27" s="1"/>
  <c r="M66" i="27"/>
  <c r="N66" i="27" s="1"/>
  <c r="H66" i="27"/>
  <c r="M65" i="27"/>
  <c r="N65" i="27" s="1"/>
  <c r="H62" i="27"/>
  <c r="I62" i="27" s="1"/>
  <c r="M61" i="27"/>
  <c r="N61" i="27" s="1"/>
  <c r="O61" i="27" s="1"/>
  <c r="M60" i="27"/>
  <c r="N60" i="27" s="1"/>
  <c r="O60" i="27" s="1"/>
  <c r="M59" i="27"/>
  <c r="N59" i="27" s="1"/>
  <c r="H59" i="27"/>
  <c r="H58" i="27"/>
  <c r="M57" i="27"/>
  <c r="N57" i="27" s="1"/>
  <c r="O57" i="27" s="1"/>
  <c r="M56" i="27"/>
  <c r="N56" i="27" s="1"/>
  <c r="O56" i="27" s="1"/>
  <c r="M55" i="27"/>
  <c r="N55" i="27" s="1"/>
  <c r="O55" i="27" s="1"/>
  <c r="H54" i="27"/>
  <c r="M53" i="27"/>
  <c r="N53" i="27" s="1"/>
  <c r="M52" i="27"/>
  <c r="N52" i="27" s="1"/>
  <c r="H52" i="27"/>
  <c r="M51" i="27"/>
  <c r="N51" i="27" s="1"/>
  <c r="H50" i="27"/>
  <c r="M49" i="27"/>
  <c r="N49" i="27" s="1"/>
  <c r="O49" i="27" s="1"/>
  <c r="M48" i="27"/>
  <c r="N48" i="27" s="1"/>
  <c r="O48" i="27" s="1"/>
  <c r="H47" i="27"/>
  <c r="M46" i="27"/>
  <c r="N46" i="27" s="1"/>
  <c r="M45" i="27"/>
  <c r="N45" i="27" s="1"/>
  <c r="H45" i="27"/>
  <c r="M42" i="27"/>
  <c r="N42" i="27" s="1"/>
  <c r="O42" i="27" s="1"/>
  <c r="M41" i="27"/>
  <c r="N41" i="27" s="1"/>
  <c r="O41" i="27" s="1"/>
  <c r="M40" i="27"/>
  <c r="N40" i="27" s="1"/>
  <c r="O40" i="27" s="1"/>
  <c r="H39" i="27"/>
  <c r="I39" i="27" s="1"/>
  <c r="M38" i="27"/>
  <c r="N38" i="27" s="1"/>
  <c r="O38" i="27" s="1"/>
  <c r="M37" i="27"/>
  <c r="N37" i="27" s="1"/>
  <c r="M36" i="27"/>
  <c r="N36" i="27" s="1"/>
  <c r="M35" i="27"/>
  <c r="N35" i="27" s="1"/>
  <c r="H34" i="27"/>
  <c r="I34" i="27" s="1"/>
  <c r="H33" i="27"/>
  <c r="M32" i="27"/>
  <c r="N32" i="27" s="1"/>
  <c r="M31" i="27"/>
  <c r="N31" i="27" s="1"/>
  <c r="M30" i="27"/>
  <c r="N30" i="27" s="1"/>
  <c r="O30" i="27" s="1"/>
  <c r="M29" i="27"/>
  <c r="N29" i="27" s="1"/>
  <c r="H29" i="27"/>
  <c r="I29" i="27" s="1"/>
  <c r="M28" i="27"/>
  <c r="N28" i="27" s="1"/>
  <c r="O28" i="27" s="1"/>
  <c r="H27" i="27"/>
  <c r="I27" i="27" s="1"/>
  <c r="H10" i="27"/>
  <c r="I10" i="27" s="1"/>
  <c r="M11" i="27"/>
  <c r="N11" i="27" s="1"/>
  <c r="O11" i="27" s="1"/>
  <c r="H11" i="27"/>
  <c r="I11" i="27"/>
  <c r="H12" i="27"/>
  <c r="I12" i="27" s="1"/>
  <c r="M13" i="27"/>
  <c r="N13" i="27" s="1"/>
  <c r="H13" i="27"/>
  <c r="H14" i="27"/>
  <c r="M14" i="27"/>
  <c r="N14" i="27"/>
  <c r="M15" i="27"/>
  <c r="N15" i="27" s="1"/>
  <c r="H16" i="27"/>
  <c r="I16" i="27" s="1"/>
  <c r="H17" i="27"/>
  <c r="M17" i="27"/>
  <c r="N17" i="27"/>
  <c r="M18" i="27"/>
  <c r="N18" i="27" s="1"/>
  <c r="H18" i="27"/>
  <c r="M19" i="27"/>
  <c r="N19" i="27" s="1"/>
  <c r="H19" i="27"/>
  <c r="I19" i="27" s="1"/>
  <c r="H20" i="27"/>
  <c r="H21" i="27"/>
  <c r="M21" i="27"/>
  <c r="N21" i="27"/>
  <c r="H22" i="27"/>
  <c r="I22" i="27" s="1"/>
  <c r="H23" i="27"/>
  <c r="I23" i="27" s="1"/>
  <c r="H24" i="27"/>
  <c r="H9" i="27"/>
  <c r="E9" i="27"/>
  <c r="E9" i="26"/>
  <c r="M9" i="26"/>
  <c r="N9" i="26" s="1"/>
  <c r="H9" i="26"/>
  <c r="I9" i="26"/>
  <c r="E10" i="26"/>
  <c r="H10" i="26"/>
  <c r="I10" i="26" s="1"/>
  <c r="M10" i="26"/>
  <c r="N10" i="26" s="1"/>
  <c r="O10" i="26" s="1"/>
  <c r="E11" i="26"/>
  <c r="H11" i="26"/>
  <c r="I11" i="26" s="1"/>
  <c r="E12" i="26"/>
  <c r="M12" i="26"/>
  <c r="N12" i="26" s="1"/>
  <c r="O12" i="26" s="1"/>
  <c r="E13" i="26"/>
  <c r="H13" i="26"/>
  <c r="I13" i="26"/>
  <c r="M13" i="26"/>
  <c r="N13" i="26"/>
  <c r="O13" i="26" s="1"/>
  <c r="E14" i="26"/>
  <c r="H14" i="26"/>
  <c r="M14" i="26"/>
  <c r="N14" i="26" s="1"/>
  <c r="O14" i="26" s="1"/>
  <c r="E15" i="26"/>
  <c r="H15" i="26"/>
  <c r="I15" i="26"/>
  <c r="M15" i="26"/>
  <c r="N15" i="26"/>
  <c r="O15" i="26" s="1"/>
  <c r="E16" i="26"/>
  <c r="M16" i="26"/>
  <c r="N16" i="26" s="1"/>
  <c r="O16" i="26" s="1"/>
  <c r="E17" i="26"/>
  <c r="M17" i="26"/>
  <c r="N17" i="26" s="1"/>
  <c r="H17" i="26"/>
  <c r="I17" i="26" s="1"/>
  <c r="E18" i="26"/>
  <c r="H18" i="26"/>
  <c r="M18" i="26"/>
  <c r="N18" i="26" s="1"/>
  <c r="E19" i="26"/>
  <c r="H19" i="26"/>
  <c r="I19" i="26" s="1"/>
  <c r="E20" i="26"/>
  <c r="H20" i="26"/>
  <c r="I20" i="26" s="1"/>
  <c r="E21" i="26"/>
  <c r="M21" i="26"/>
  <c r="N21" i="26" s="1"/>
  <c r="O21" i="26" s="1"/>
  <c r="H21" i="26"/>
  <c r="I21" i="26" s="1"/>
  <c r="E22" i="26"/>
  <c r="H22" i="26"/>
  <c r="I22" i="26" s="1"/>
  <c r="M22" i="26"/>
  <c r="N22" i="26" s="1"/>
  <c r="E23" i="26"/>
  <c r="H23" i="26"/>
  <c r="I23" i="26" s="1"/>
  <c r="E24" i="26"/>
  <c r="M24" i="26"/>
  <c r="N24" i="26" s="1"/>
  <c r="O24" i="26" s="1"/>
  <c r="H24" i="26"/>
  <c r="I24" i="26" s="1"/>
  <c r="E25" i="26"/>
  <c r="M25" i="26"/>
  <c r="N25" i="26" s="1"/>
  <c r="O25" i="26" s="1"/>
  <c r="H25" i="26"/>
  <c r="I25" i="26" s="1"/>
  <c r="E26" i="26"/>
  <c r="H26" i="26"/>
  <c r="M26" i="26"/>
  <c r="N26" i="26" s="1"/>
  <c r="O26" i="26" s="1"/>
  <c r="E27" i="26"/>
  <c r="M27" i="26"/>
  <c r="N27" i="26" s="1"/>
  <c r="O27" i="26" s="1"/>
  <c r="H27" i="26"/>
  <c r="I27" i="26"/>
  <c r="E28" i="26"/>
  <c r="M28" i="26"/>
  <c r="N28" i="26" s="1"/>
  <c r="O28" i="26" s="1"/>
  <c r="E29" i="26"/>
  <c r="M29" i="26"/>
  <c r="N29" i="26" s="1"/>
  <c r="O29" i="26" s="1"/>
  <c r="H29" i="26"/>
  <c r="I29" i="26" s="1"/>
  <c r="E30" i="26"/>
  <c r="M30" i="26"/>
  <c r="N30" i="26" s="1"/>
  <c r="H30" i="26"/>
  <c r="E31" i="26"/>
  <c r="H31" i="26"/>
  <c r="I31" i="26" s="1"/>
  <c r="E32" i="26"/>
  <c r="H32" i="26"/>
  <c r="I32" i="26"/>
  <c r="M32" i="26"/>
  <c r="N32" i="26"/>
  <c r="O32" i="26" s="1"/>
  <c r="E33" i="26"/>
  <c r="M33" i="26"/>
  <c r="N33" i="26" s="1"/>
  <c r="H33" i="26"/>
  <c r="I33" i="26" s="1"/>
  <c r="M8" i="26"/>
  <c r="N8" i="26" s="1"/>
  <c r="O8" i="26" s="1"/>
  <c r="H8" i="26"/>
  <c r="E8" i="26"/>
  <c r="H9" i="25"/>
  <c r="I9" i="25" s="1"/>
  <c r="H10" i="25"/>
  <c r="I10" i="25"/>
  <c r="M10" i="25"/>
  <c r="N10" i="25" s="1"/>
  <c r="O10" i="25" s="1"/>
  <c r="H11" i="25"/>
  <c r="I11" i="25"/>
  <c r="M11" i="25"/>
  <c r="N11" i="25"/>
  <c r="O11" i="25" s="1"/>
  <c r="M12" i="25"/>
  <c r="N12" i="25" s="1"/>
  <c r="H12" i="25"/>
  <c r="I12" i="25" s="1"/>
  <c r="H13" i="25"/>
  <c r="M13" i="25"/>
  <c r="N13" i="25"/>
  <c r="O13" i="25" s="1"/>
  <c r="H14" i="25"/>
  <c r="I14" i="25" s="1"/>
  <c r="M15" i="25"/>
  <c r="N15" i="25" s="1"/>
  <c r="H15" i="25"/>
  <c r="H16" i="25"/>
  <c r="M17" i="25"/>
  <c r="N17" i="25" s="1"/>
  <c r="H17" i="25"/>
  <c r="H18" i="25"/>
  <c r="M18" i="25"/>
  <c r="N18" i="25" s="1"/>
  <c r="H19" i="25"/>
  <c r="H20" i="25"/>
  <c r="H21" i="25"/>
  <c r="I21" i="25" s="1"/>
  <c r="M21" i="25"/>
  <c r="N21" i="25"/>
  <c r="H22" i="25"/>
  <c r="I22" i="25" s="1"/>
  <c r="H23" i="25"/>
  <c r="I23" i="25"/>
  <c r="M23" i="25"/>
  <c r="N23" i="25"/>
  <c r="M24" i="25"/>
  <c r="N24" i="25" s="1"/>
  <c r="H24" i="25"/>
  <c r="I24" i="25" s="1"/>
  <c r="M25" i="25"/>
  <c r="N25" i="25" s="1"/>
  <c r="O25" i="25" s="1"/>
  <c r="H25" i="25"/>
  <c r="I25" i="25" s="1"/>
  <c r="H26" i="25"/>
  <c r="H27" i="25"/>
  <c r="M27" i="25"/>
  <c r="N27" i="25" s="1"/>
  <c r="O27" i="25" s="1"/>
  <c r="M28" i="25"/>
  <c r="N28" i="25" s="1"/>
  <c r="H28" i="25"/>
  <c r="I28" i="25"/>
  <c r="M29" i="25"/>
  <c r="N29" i="25" s="1"/>
  <c r="H30" i="25"/>
  <c r="M30" i="25"/>
  <c r="N30" i="25" s="1"/>
  <c r="H31" i="25"/>
  <c r="M32" i="25"/>
  <c r="N32" i="25" s="1"/>
  <c r="H32" i="25"/>
  <c r="H33" i="25"/>
  <c r="I33" i="25" s="1"/>
  <c r="M33" i="25"/>
  <c r="N33" i="25"/>
  <c r="H34" i="25"/>
  <c r="I34" i="25"/>
  <c r="M34" i="25"/>
  <c r="N34" i="25" s="1"/>
  <c r="O34" i="25" s="1"/>
  <c r="H35" i="25"/>
  <c r="M36" i="25"/>
  <c r="N36" i="25" s="1"/>
  <c r="H36" i="25"/>
  <c r="I36" i="25" s="1"/>
  <c r="H37" i="25"/>
  <c r="I37" i="25"/>
  <c r="M37" i="25"/>
  <c r="N37" i="25"/>
  <c r="O37" i="25"/>
  <c r="H38" i="25"/>
  <c r="M39" i="25"/>
  <c r="N39" i="25" s="1"/>
  <c r="O39" i="25" s="1"/>
  <c r="H39" i="25"/>
  <c r="I39" i="25" s="1"/>
  <c r="H40" i="25"/>
  <c r="M40" i="25"/>
  <c r="N40" i="25"/>
  <c r="M41" i="25"/>
  <c r="N41" i="25" s="1"/>
  <c r="H41" i="25"/>
  <c r="M42" i="25"/>
  <c r="N42" i="25" s="1"/>
  <c r="H42" i="25"/>
  <c r="H43" i="25"/>
  <c r="H44" i="25"/>
  <c r="M44" i="25"/>
  <c r="N44" i="25"/>
  <c r="H45" i="25"/>
  <c r="I45" i="25" s="1"/>
  <c r="H46" i="25"/>
  <c r="I46" i="25"/>
  <c r="M46" i="25"/>
  <c r="N46" i="25" s="1"/>
  <c r="H47" i="25"/>
  <c r="I47" i="25"/>
  <c r="M47" i="25"/>
  <c r="N47" i="25"/>
  <c r="O47" i="25" s="1"/>
  <c r="M48" i="25"/>
  <c r="N48" i="25" s="1"/>
  <c r="O48" i="25" s="1"/>
  <c r="H48" i="25"/>
  <c r="H49" i="25"/>
  <c r="M49" i="25"/>
  <c r="N49" i="25" s="1"/>
  <c r="O49" i="25" s="1"/>
  <c r="H50" i="25"/>
  <c r="I50" i="25" s="1"/>
  <c r="M51" i="25"/>
  <c r="N51" i="25" s="1"/>
  <c r="H51" i="25"/>
  <c r="I51" i="25" s="1"/>
  <c r="M8" i="25"/>
  <c r="N8" i="25" s="1"/>
  <c r="E8" i="25"/>
  <c r="H9" i="14"/>
  <c r="I9" i="14" s="1"/>
  <c r="M10" i="14"/>
  <c r="N10" i="14" s="1"/>
  <c r="O10" i="14" s="1"/>
  <c r="H10" i="14"/>
  <c r="I10" i="14" s="1"/>
  <c r="H11" i="14"/>
  <c r="M12" i="14"/>
  <c r="N12" i="14" s="1"/>
  <c r="H12" i="14"/>
  <c r="I12" i="14" s="1"/>
  <c r="H13" i="14"/>
  <c r="I13" i="14"/>
  <c r="M13" i="14"/>
  <c r="N13" i="14"/>
  <c r="O13" i="14"/>
  <c r="H14" i="14"/>
  <c r="I14" i="14" s="1"/>
  <c r="H15" i="14"/>
  <c r="M15" i="14"/>
  <c r="N15" i="14"/>
  <c r="O15" i="14" s="1"/>
  <c r="H16" i="14"/>
  <c r="M16" i="14"/>
  <c r="N16" i="14"/>
  <c r="O16" i="14"/>
  <c r="M17" i="14"/>
  <c r="N17" i="14" s="1"/>
  <c r="H17" i="14"/>
  <c r="H18" i="14"/>
  <c r="M18" i="14"/>
  <c r="N18" i="14"/>
  <c r="H19" i="14"/>
  <c r="H20" i="14"/>
  <c r="M20" i="14"/>
  <c r="N20" i="14" s="1"/>
  <c r="H21" i="14"/>
  <c r="I21" i="14" s="1"/>
  <c r="H22" i="14"/>
  <c r="I22" i="14" s="1"/>
  <c r="H23" i="14"/>
  <c r="M24" i="14"/>
  <c r="N24" i="14" s="1"/>
  <c r="O24" i="14" s="1"/>
  <c r="H24" i="14"/>
  <c r="H25" i="14"/>
  <c r="I25" i="14"/>
  <c r="M25" i="14"/>
  <c r="N25" i="14"/>
  <c r="O25" i="14"/>
  <c r="H26" i="14"/>
  <c r="H27" i="14"/>
  <c r="I27" i="14"/>
  <c r="M27" i="14"/>
  <c r="N27" i="14"/>
  <c r="M28" i="14"/>
  <c r="N28" i="14" s="1"/>
  <c r="H28" i="14"/>
  <c r="H29" i="14"/>
  <c r="I29" i="14"/>
  <c r="M29" i="14"/>
  <c r="N29" i="14" s="1"/>
  <c r="O29" i="14" s="1"/>
  <c r="H30" i="14"/>
  <c r="I30" i="14" s="1"/>
  <c r="M30" i="14"/>
  <c r="N30" i="14"/>
  <c r="H31" i="14"/>
  <c r="H32" i="14"/>
  <c r="M32" i="14"/>
  <c r="N32" i="14"/>
  <c r="O32" i="14"/>
  <c r="H33" i="14"/>
  <c r="I33" i="14" s="1"/>
  <c r="H34" i="14"/>
  <c r="I34" i="14" s="1"/>
  <c r="M34" i="14"/>
  <c r="N34" i="14" s="1"/>
  <c r="H35" i="14"/>
  <c r="M36" i="14"/>
  <c r="N36" i="14" s="1"/>
  <c r="H36" i="14"/>
  <c r="H37" i="14"/>
  <c r="I37" i="14" s="1"/>
  <c r="M37" i="14"/>
  <c r="N37" i="14" s="1"/>
  <c r="O37" i="14" s="1"/>
  <c r="H38" i="14"/>
  <c r="H39" i="14"/>
  <c r="M39" i="14"/>
  <c r="N39" i="14"/>
  <c r="O39" i="14" s="1"/>
  <c r="M40" i="14"/>
  <c r="N40" i="14" s="1"/>
  <c r="O40" i="14" s="1"/>
  <c r="H40" i="14"/>
  <c r="I40" i="14" s="1"/>
  <c r="H41" i="14"/>
  <c r="M41" i="14"/>
  <c r="N41" i="14" s="1"/>
  <c r="H42" i="14"/>
  <c r="H43" i="14"/>
  <c r="H44" i="14"/>
  <c r="M44" i="14"/>
  <c r="N44" i="14"/>
  <c r="H45" i="14"/>
  <c r="I45" i="14" s="1"/>
  <c r="M46" i="14"/>
  <c r="N46" i="14" s="1"/>
  <c r="O46" i="14" s="1"/>
  <c r="H46" i="14"/>
  <c r="I46" i="14" s="1"/>
  <c r="H47" i="14"/>
  <c r="M48" i="14"/>
  <c r="N48" i="14" s="1"/>
  <c r="H48" i="14"/>
  <c r="I48" i="14" s="1"/>
  <c r="H49" i="14"/>
  <c r="I49" i="14"/>
  <c r="M49" i="14"/>
  <c r="N49" i="14"/>
  <c r="O49" i="14" s="1"/>
  <c r="H50" i="14"/>
  <c r="I50" i="14" s="1"/>
  <c r="H51" i="14"/>
  <c r="I51" i="14" s="1"/>
  <c r="M51" i="14"/>
  <c r="N51" i="14"/>
  <c r="O51" i="14" s="1"/>
  <c r="M52" i="14"/>
  <c r="N52" i="14" s="1"/>
  <c r="O52" i="14" s="1"/>
  <c r="H52" i="14"/>
  <c r="H53" i="14"/>
  <c r="I53" i="14"/>
  <c r="M53" i="14"/>
  <c r="N53" i="14" s="1"/>
  <c r="H54" i="14"/>
  <c r="H55" i="14"/>
  <c r="H56" i="14"/>
  <c r="M56" i="14"/>
  <c r="N56" i="14" s="1"/>
  <c r="O17" i="27" l="1"/>
  <c r="I49" i="25"/>
  <c r="I17" i="25"/>
  <c r="I20" i="14"/>
  <c r="O30" i="14"/>
  <c r="O18" i="14"/>
  <c r="I15" i="14"/>
  <c r="I17" i="14"/>
  <c r="O44" i="14"/>
  <c r="I54" i="14"/>
  <c r="I42" i="14"/>
  <c r="I55" i="14"/>
  <c r="I23" i="14"/>
  <c r="I39" i="14"/>
  <c r="M22" i="14"/>
  <c r="N22" i="14" s="1"/>
  <c r="O22" i="14" s="1"/>
  <c r="I11" i="14"/>
  <c r="M54" i="14"/>
  <c r="N54" i="14" s="1"/>
  <c r="O54" i="14" s="1"/>
  <c r="M42" i="14"/>
  <c r="N42" i="14" s="1"/>
  <c r="O42" i="14" s="1"/>
  <c r="I38" i="14"/>
  <c r="I41" i="14"/>
  <c r="I47" i="14"/>
  <c r="I26" i="14"/>
  <c r="I8" i="34"/>
  <c r="H14" i="34"/>
  <c r="N14" i="34"/>
  <c r="O11" i="29"/>
  <c r="N18" i="29"/>
  <c r="C28" i="22" s="1"/>
  <c r="I8" i="29"/>
  <c r="H18" i="29"/>
  <c r="C20" i="21" s="1"/>
  <c r="O9" i="33"/>
  <c r="N17" i="33"/>
  <c r="C27" i="22" s="1"/>
  <c r="I34" i="31"/>
  <c r="H44" i="31"/>
  <c r="I18" i="31"/>
  <c r="H23" i="31"/>
  <c r="I9" i="31"/>
  <c r="H16" i="31"/>
  <c r="O35" i="31"/>
  <c r="N44" i="31"/>
  <c r="N23" i="31"/>
  <c r="I25" i="31"/>
  <c r="H32" i="31"/>
  <c r="N16" i="31"/>
  <c r="N45" i="31" s="1"/>
  <c r="C26" i="22" s="1"/>
  <c r="I9" i="30"/>
  <c r="H33" i="30"/>
  <c r="C17" i="21" s="1"/>
  <c r="N33" i="30"/>
  <c r="C25" i="22" s="1"/>
  <c r="I8" i="28"/>
  <c r="H27" i="28"/>
  <c r="C16" i="21" s="1"/>
  <c r="N27" i="28"/>
  <c r="C24" i="22" s="1"/>
  <c r="I45" i="27"/>
  <c r="M54" i="27"/>
  <c r="N54" i="27" s="1"/>
  <c r="O54" i="27" s="1"/>
  <c r="H61" i="27"/>
  <c r="I61" i="27" s="1"/>
  <c r="I14" i="27"/>
  <c r="M47" i="27"/>
  <c r="N47" i="27" s="1"/>
  <c r="O47" i="27" s="1"/>
  <c r="H68" i="27"/>
  <c r="I68" i="27" s="1"/>
  <c r="M9" i="27"/>
  <c r="N9" i="27" s="1"/>
  <c r="H49" i="27"/>
  <c r="I49" i="27" s="1"/>
  <c r="M34" i="27"/>
  <c r="N34" i="27" s="1"/>
  <c r="O34" i="27" s="1"/>
  <c r="O13" i="27"/>
  <c r="M62" i="27"/>
  <c r="N62" i="27" s="1"/>
  <c r="O62" i="27" s="1"/>
  <c r="M24" i="27"/>
  <c r="N24" i="27" s="1"/>
  <c r="O24" i="27" s="1"/>
  <c r="M16" i="27"/>
  <c r="N16" i="27" s="1"/>
  <c r="O16" i="27" s="1"/>
  <c r="M27" i="27"/>
  <c r="N27" i="27" s="1"/>
  <c r="O36" i="27"/>
  <c r="M50" i="27"/>
  <c r="N50" i="27" s="1"/>
  <c r="O50" i="27" s="1"/>
  <c r="H57" i="27"/>
  <c r="I57" i="27" s="1"/>
  <c r="I33" i="27"/>
  <c r="H42" i="27"/>
  <c r="I42" i="27" s="1"/>
  <c r="I50" i="27"/>
  <c r="O37" i="27"/>
  <c r="I21" i="27"/>
  <c r="I9" i="27"/>
  <c r="I13" i="27"/>
  <c r="O35" i="27"/>
  <c r="M23" i="27"/>
  <c r="N23" i="27" s="1"/>
  <c r="M12" i="27"/>
  <c r="N12" i="27" s="1"/>
  <c r="O12" i="27" s="1"/>
  <c r="H41" i="27"/>
  <c r="I41" i="27" s="1"/>
  <c r="I58" i="27"/>
  <c r="O19" i="27"/>
  <c r="H15" i="27"/>
  <c r="I15" i="27" s="1"/>
  <c r="M39" i="27"/>
  <c r="N39" i="27" s="1"/>
  <c r="O39" i="27" s="1"/>
  <c r="I59" i="27"/>
  <c r="I18" i="27"/>
  <c r="I30" i="26"/>
  <c r="I18" i="26"/>
  <c r="I8" i="26"/>
  <c r="H28" i="26"/>
  <c r="I28" i="26" s="1"/>
  <c r="I26" i="26"/>
  <c r="M20" i="26"/>
  <c r="N20" i="26" s="1"/>
  <c r="O20" i="26" s="1"/>
  <c r="H12" i="26"/>
  <c r="I12" i="26" s="1"/>
  <c r="O9" i="26"/>
  <c r="O17" i="26"/>
  <c r="O22" i="26"/>
  <c r="O33" i="26"/>
  <c r="H16" i="26"/>
  <c r="I16" i="26" s="1"/>
  <c r="I14" i="26"/>
  <c r="O42" i="25"/>
  <c r="O18" i="25"/>
  <c r="I41" i="25"/>
  <c r="O28" i="25"/>
  <c r="I16" i="25"/>
  <c r="O30" i="25"/>
  <c r="I15" i="25"/>
  <c r="O17" i="25"/>
  <c r="O36" i="25"/>
  <c r="M20" i="25"/>
  <c r="N20" i="25" s="1"/>
  <c r="O20" i="25" s="1"/>
  <c r="M16" i="25"/>
  <c r="N16" i="25" s="1"/>
  <c r="O16" i="25" s="1"/>
  <c r="I35" i="25"/>
  <c r="O23" i="25"/>
  <c r="O8" i="25"/>
  <c r="H29" i="25"/>
  <c r="I29" i="25" s="1"/>
  <c r="I42" i="25"/>
  <c r="M22" i="25"/>
  <c r="N22" i="25" s="1"/>
  <c r="O22" i="25" s="1"/>
  <c r="M45" i="25"/>
  <c r="N45" i="25" s="1"/>
  <c r="O45" i="25" s="1"/>
  <c r="M35" i="25"/>
  <c r="N35" i="25" s="1"/>
  <c r="O35" i="25" s="1"/>
  <c r="M9" i="25"/>
  <c r="N9" i="25" s="1"/>
  <c r="O9" i="25" s="1"/>
  <c r="I44" i="25"/>
  <c r="I32" i="25"/>
  <c r="I31" i="25"/>
  <c r="I20" i="25"/>
  <c r="O44" i="25"/>
  <c r="I19" i="25"/>
  <c r="O24" i="25"/>
  <c r="O46" i="25"/>
  <c r="O41" i="25"/>
  <c r="I38" i="25"/>
  <c r="O32" i="25"/>
  <c r="O40" i="25"/>
  <c r="I18" i="25"/>
  <c r="O12" i="25"/>
  <c r="I43" i="25"/>
  <c r="O29" i="25"/>
  <c r="I26" i="25"/>
  <c r="O15" i="25"/>
  <c r="O51" i="25"/>
  <c r="I48" i="25"/>
  <c r="O48" i="14"/>
  <c r="O12" i="14"/>
  <c r="I43" i="14"/>
  <c r="O20" i="14"/>
  <c r="I18" i="14"/>
  <c r="I36" i="14"/>
  <c r="O17" i="14"/>
  <c r="O36" i="14"/>
  <c r="I28" i="14"/>
  <c r="O56" i="14"/>
  <c r="I35" i="14"/>
  <c r="I31" i="14"/>
  <c r="O28" i="14"/>
  <c r="O53" i="14"/>
  <c r="O34" i="14"/>
  <c r="O27" i="14"/>
  <c r="I24" i="14"/>
  <c r="I19" i="14"/>
  <c r="O41" i="14"/>
  <c r="I52" i="14"/>
  <c r="I16" i="14"/>
  <c r="O71" i="27"/>
  <c r="O65" i="27"/>
  <c r="O72" i="27"/>
  <c r="I66" i="27"/>
  <c r="I73" i="27"/>
  <c r="O73" i="27"/>
  <c r="O66" i="27"/>
  <c r="O67" i="27"/>
  <c r="O51" i="27"/>
  <c r="I47" i="27"/>
  <c r="O52" i="27"/>
  <c r="O59" i="27"/>
  <c r="O45" i="27"/>
  <c r="I52" i="27"/>
  <c r="O46" i="27"/>
  <c r="O53" i="27"/>
  <c r="I54" i="27"/>
  <c r="O29" i="27"/>
  <c r="O31" i="27"/>
  <c r="O32" i="27"/>
  <c r="O21" i="27"/>
  <c r="O18" i="27"/>
  <c r="O15" i="27"/>
  <c r="O14" i="27"/>
  <c r="I24" i="27"/>
  <c r="I20" i="27"/>
  <c r="O23" i="27"/>
  <c r="I17" i="27"/>
  <c r="H65" i="27"/>
  <c r="M70" i="27"/>
  <c r="N70" i="27" s="1"/>
  <c r="O70" i="27" s="1"/>
  <c r="H72" i="27"/>
  <c r="I72" i="27" s="1"/>
  <c r="H67" i="27"/>
  <c r="I67" i="27" s="1"/>
  <c r="H69" i="27"/>
  <c r="I69" i="27" s="1"/>
  <c r="H71" i="27"/>
  <c r="I71" i="27" s="1"/>
  <c r="H56" i="27"/>
  <c r="I56" i="27" s="1"/>
  <c r="H51" i="27"/>
  <c r="I51" i="27" s="1"/>
  <c r="H46" i="27"/>
  <c r="I46" i="27" s="1"/>
  <c r="H53" i="27"/>
  <c r="I53" i="27" s="1"/>
  <c r="H48" i="27"/>
  <c r="I48" i="27" s="1"/>
  <c r="M58" i="27"/>
  <c r="N58" i="27" s="1"/>
  <c r="O58" i="27" s="1"/>
  <c r="H60" i="27"/>
  <c r="I60" i="27" s="1"/>
  <c r="H55" i="27"/>
  <c r="I55" i="27" s="1"/>
  <c r="H40" i="27"/>
  <c r="I40" i="27" s="1"/>
  <c r="M33" i="27"/>
  <c r="N33" i="27" s="1"/>
  <c r="O33" i="27" s="1"/>
  <c r="H35" i="27"/>
  <c r="I35" i="27" s="1"/>
  <c r="H36" i="27"/>
  <c r="I36" i="27" s="1"/>
  <c r="H31" i="27"/>
  <c r="I31" i="27" s="1"/>
  <c r="H38" i="27"/>
  <c r="I38" i="27" s="1"/>
  <c r="H28" i="27"/>
  <c r="H30" i="27"/>
  <c r="I30" i="27" s="1"/>
  <c r="H37" i="27"/>
  <c r="I37" i="27" s="1"/>
  <c r="H32" i="27"/>
  <c r="I32" i="27" s="1"/>
  <c r="M22" i="27"/>
  <c r="N22" i="27" s="1"/>
  <c r="O22" i="27" s="1"/>
  <c r="M10" i="27"/>
  <c r="N10" i="27" s="1"/>
  <c r="O10" i="27" s="1"/>
  <c r="M20" i="27"/>
  <c r="N20" i="27" s="1"/>
  <c r="O20" i="27" s="1"/>
  <c r="O30" i="26"/>
  <c r="O18" i="26"/>
  <c r="M23" i="26"/>
  <c r="N23" i="26" s="1"/>
  <c r="O23" i="26" s="1"/>
  <c r="M11" i="26"/>
  <c r="N11" i="26" s="1"/>
  <c r="O11" i="26" s="1"/>
  <c r="M31" i="26"/>
  <c r="N31" i="26" s="1"/>
  <c r="O31" i="26" s="1"/>
  <c r="M19" i="26"/>
  <c r="N19" i="26" s="1"/>
  <c r="O19" i="26" s="1"/>
  <c r="O33" i="25"/>
  <c r="O21" i="25"/>
  <c r="M50" i="25"/>
  <c r="N50" i="25" s="1"/>
  <c r="O50" i="25" s="1"/>
  <c r="M38" i="25"/>
  <c r="N38" i="25" s="1"/>
  <c r="O38" i="25" s="1"/>
  <c r="M26" i="25"/>
  <c r="N26" i="25" s="1"/>
  <c r="O26" i="25" s="1"/>
  <c r="M14" i="25"/>
  <c r="N14" i="25" s="1"/>
  <c r="O14" i="25" s="1"/>
  <c r="M43" i="25"/>
  <c r="N43" i="25" s="1"/>
  <c r="O43" i="25" s="1"/>
  <c r="M31" i="25"/>
  <c r="N31" i="25" s="1"/>
  <c r="O31" i="25" s="1"/>
  <c r="M19" i="25"/>
  <c r="N19" i="25" s="1"/>
  <c r="O19" i="25" s="1"/>
  <c r="H8" i="25"/>
  <c r="M47" i="14"/>
  <c r="N47" i="14" s="1"/>
  <c r="O47" i="14" s="1"/>
  <c r="M35" i="14"/>
  <c r="N35" i="14" s="1"/>
  <c r="O35" i="14" s="1"/>
  <c r="M23" i="14"/>
  <c r="N23" i="14" s="1"/>
  <c r="O23" i="14" s="1"/>
  <c r="M11" i="14"/>
  <c r="N11" i="14" s="1"/>
  <c r="O11" i="14" s="1"/>
  <c r="M45" i="14"/>
  <c r="N45" i="14" s="1"/>
  <c r="O45" i="14" s="1"/>
  <c r="M33" i="14"/>
  <c r="N33" i="14" s="1"/>
  <c r="O33" i="14" s="1"/>
  <c r="M21" i="14"/>
  <c r="N21" i="14" s="1"/>
  <c r="O21" i="14" s="1"/>
  <c r="M9" i="14"/>
  <c r="N9" i="14" s="1"/>
  <c r="O9" i="14" s="1"/>
  <c r="M14" i="14"/>
  <c r="N14" i="14" s="1"/>
  <c r="O14" i="14" s="1"/>
  <c r="M55" i="14"/>
  <c r="N55" i="14" s="1"/>
  <c r="O55" i="14" s="1"/>
  <c r="M43" i="14"/>
  <c r="N43" i="14" s="1"/>
  <c r="O43" i="14" s="1"/>
  <c r="M31" i="14"/>
  <c r="N31" i="14" s="1"/>
  <c r="O31" i="14" s="1"/>
  <c r="M19" i="14"/>
  <c r="N19" i="14" s="1"/>
  <c r="O19" i="14" s="1"/>
  <c r="M50" i="14"/>
  <c r="N50" i="14" s="1"/>
  <c r="O50" i="14" s="1"/>
  <c r="M38" i="14"/>
  <c r="N38" i="14" s="1"/>
  <c r="O38" i="14" s="1"/>
  <c r="M26" i="14"/>
  <c r="N26" i="14" s="1"/>
  <c r="O26" i="14" s="1"/>
  <c r="H25" i="27" l="1"/>
  <c r="N34" i="26"/>
  <c r="H34" i="26"/>
  <c r="H45" i="31"/>
  <c r="C18" i="21" s="1"/>
  <c r="I65" i="27"/>
  <c r="H74" i="27"/>
  <c r="I28" i="27"/>
  <c r="H43" i="27"/>
  <c r="O9" i="27"/>
  <c r="N25" i="27"/>
  <c r="N63" i="27"/>
  <c r="O27" i="27"/>
  <c r="N43" i="27"/>
  <c r="N74" i="27"/>
  <c r="H63" i="27"/>
  <c r="I8" i="25"/>
  <c r="H52" i="25"/>
  <c r="M8" i="14"/>
  <c r="B3" i="28"/>
  <c r="B3" i="34"/>
  <c r="B3" i="29"/>
  <c r="B3" i="33"/>
  <c r="B3" i="31"/>
  <c r="B3" i="30"/>
  <c r="B3" i="24" s="1"/>
  <c r="B3" i="27"/>
  <c r="B3" i="26"/>
  <c r="B3" i="25"/>
  <c r="B3" i="14"/>
  <c r="H75" i="27" l="1"/>
  <c r="N75" i="27"/>
  <c r="E8" i="14"/>
  <c r="K30" i="24"/>
  <c r="K29" i="24"/>
  <c r="K28" i="24"/>
  <c r="K27" i="24"/>
  <c r="K26" i="24"/>
  <c r="K25" i="24"/>
  <c r="K24" i="24"/>
  <c r="K23" i="24"/>
  <c r="K22" i="24"/>
  <c r="K21" i="24"/>
  <c r="K20" i="24"/>
  <c r="K19" i="24"/>
  <c r="K18" i="24"/>
  <c r="K17" i="24"/>
  <c r="K16" i="24"/>
  <c r="K15" i="24"/>
  <c r="K14" i="24"/>
  <c r="K13" i="24"/>
  <c r="L17" i="31" l="1"/>
  <c r="G17" i="31"/>
  <c r="L33" i="31" l="1"/>
  <c r="G33" i="31"/>
  <c r="L24" i="31"/>
  <c r="G24" i="31"/>
  <c r="L8" i="31"/>
  <c r="G8" i="31"/>
  <c r="L64" i="27" l="1"/>
  <c r="G64" i="27"/>
  <c r="L44" i="27"/>
  <c r="G44" i="27"/>
  <c r="L26" i="27"/>
  <c r="G26" i="27"/>
  <c r="L8" i="27"/>
  <c r="G8" i="27"/>
  <c r="E15" i="9"/>
  <c r="E16" i="9"/>
  <c r="E17" i="9"/>
  <c r="E18" i="9"/>
  <c r="E19" i="9"/>
  <c r="E9" i="9"/>
  <c r="F8" i="22" l="1"/>
  <c r="N52" i="25" l="1"/>
  <c r="C15" i="21" l="1"/>
  <c r="C23" i="22"/>
  <c r="C29" i="22"/>
  <c r="C21" i="21"/>
  <c r="C22" i="22"/>
  <c r="C14" i="21"/>
  <c r="C21" i="22"/>
  <c r="C13" i="21"/>
  <c r="E25" i="9"/>
  <c r="E26" i="9"/>
  <c r="E24" i="9"/>
  <c r="E23" i="9"/>
  <c r="E22" i="9"/>
  <c r="E14" i="9"/>
  <c r="E5" i="9"/>
  <c r="E6" i="9"/>
  <c r="E7" i="9"/>
  <c r="E8" i="9"/>
  <c r="E10" i="9"/>
  <c r="E11" i="9"/>
  <c r="E4" i="9"/>
  <c r="D7" i="22" l="1"/>
  <c r="D6" i="22"/>
  <c r="E7" i="22"/>
  <c r="F7" i="22" s="1"/>
  <c r="E6" i="22"/>
  <c r="F6" i="22" s="1"/>
  <c r="C17" i="22"/>
  <c r="B17" i="22"/>
  <c r="C16" i="22"/>
  <c r="B16" i="22"/>
  <c r="C15" i="22"/>
  <c r="B15" i="22"/>
  <c r="C14" i="22"/>
  <c r="B14" i="22"/>
  <c r="C13" i="22"/>
  <c r="B13" i="22"/>
  <c r="C12" i="22"/>
  <c r="B12" i="22"/>
  <c r="C11" i="22"/>
  <c r="B11" i="22"/>
  <c r="C10" i="22"/>
  <c r="B10" i="22"/>
  <c r="C9" i="21"/>
  <c r="C8" i="21"/>
  <c r="C7" i="21"/>
  <c r="C6" i="21"/>
  <c r="C5" i="21"/>
  <c r="C4" i="21"/>
  <c r="B9" i="21"/>
  <c r="B8" i="21"/>
  <c r="B7" i="21"/>
  <c r="B6" i="21"/>
  <c r="B5" i="21"/>
  <c r="B4" i="21"/>
  <c r="C35" i="22" l="1"/>
  <c r="D41" i="22"/>
  <c r="C36" i="22" l="1"/>
  <c r="C37" i="22" s="1"/>
  <c r="N8" i="14" l="1"/>
  <c r="H8" i="14"/>
  <c r="H57" i="14" s="1"/>
  <c r="N57" i="14" l="1"/>
  <c r="C20" i="22" s="1"/>
  <c r="C31" i="22" s="1"/>
  <c r="I8" i="14"/>
  <c r="C12" i="21"/>
  <c r="C23" i="21" s="1"/>
  <c r="O8" i="14"/>
  <c r="D35" i="22" l="1"/>
  <c r="C41" i="22" s="1"/>
  <c r="D50" i="22"/>
  <c r="D36" i="22"/>
  <c r="D43" i="22" l="1"/>
  <c r="D42" i="22" s="1"/>
  <c r="C42" i="22" s="1"/>
  <c r="C43" i="22" s="1"/>
  <c r="D48" i="22"/>
  <c r="C48" i="22" s="1"/>
  <c r="D37" i="22"/>
  <c r="D49" i="22" l="1"/>
  <c r="C49" i="22" s="1"/>
  <c r="C50" i="22" s="1"/>
</calcChain>
</file>

<file path=xl/sharedStrings.xml><?xml version="1.0" encoding="utf-8"?>
<sst xmlns="http://schemas.openxmlformats.org/spreadsheetml/2006/main" count="596" uniqueCount="339">
  <si>
    <t>פריטים</t>
  </si>
  <si>
    <t>כסא מטפל</t>
  </si>
  <si>
    <t>עלות ליחידה כולל מע"מ</t>
  </si>
  <si>
    <t>סך עלות כולל מע"מ</t>
  </si>
  <si>
    <t>קרנות הביטוח הלאומי</t>
  </si>
  <si>
    <t>הקרן לפיתוח שירותים לנכים</t>
  </si>
  <si>
    <t>תאריך הגשת הבקשה:</t>
  </si>
  <si>
    <t>שם הגוף המבקש:</t>
  </si>
  <si>
    <t>כתובת הגוף המבקש:</t>
  </si>
  <si>
    <t>בקשת הגוף</t>
  </si>
  <si>
    <t>תקציב מבוקש</t>
  </si>
  <si>
    <t>סטייה מהתקן</t>
  </si>
  <si>
    <t>הערות הגוף</t>
  </si>
  <si>
    <t>תקציב מאושר</t>
  </si>
  <si>
    <t>גורם מממן</t>
  </si>
  <si>
    <t>אחוז מימון</t>
  </si>
  <si>
    <t xml:space="preserve">סכום מימון </t>
  </si>
  <si>
    <t>אחוז מימון מקסימלי-ביטוח לאומי</t>
  </si>
  <si>
    <t>מימון עצמי</t>
  </si>
  <si>
    <t>סה"כ</t>
  </si>
  <si>
    <t>כמות תקן למסגרת</t>
  </si>
  <si>
    <t xml:space="preserve">כמות מאושרת </t>
  </si>
  <si>
    <t xml:space="preserve">מראה קבועה לקיר לא שבירה עם ווילון </t>
  </si>
  <si>
    <t>מראה ניידת לא שבירה עם מסגרת עץ</t>
  </si>
  <si>
    <t>שולחן סטנדרטי לטיפול</t>
  </si>
  <si>
    <t>כסא לילד</t>
  </si>
  <si>
    <t>כסא טלסקופי מתכוונן לילד</t>
  </si>
  <si>
    <t>מזרונים טיפוליים</t>
  </si>
  <si>
    <t xml:space="preserve">ספסל שבדי </t>
  </si>
  <si>
    <t>גלילים בגדלים שונים (סכום גלובלי)</t>
  </si>
  <si>
    <t>חבית קשיחה מרופדת</t>
  </si>
  <si>
    <t>שרפרפי עץ 5 שלבים</t>
  </si>
  <si>
    <t>משאבה חשמלית לכדורים</t>
  </si>
  <si>
    <t>לוח מחיק נייד</t>
  </si>
  <si>
    <t>משחקי מרחב, בנייה והרכבה (סכום גלובלי)</t>
  </si>
  <si>
    <t>עכברים ייחודיים (סכום גלובלי)</t>
  </si>
  <si>
    <t>מקלדות ייחודיות (סכום גלובלי)</t>
  </si>
  <si>
    <t>מתגים ומתאמי מתגים (סכום גלובלי)</t>
  </si>
  <si>
    <t>זרועות למתגים ולטאבלט (סכום גלובלי)</t>
  </si>
  <si>
    <t>סה"כ ציוד ריפוי בעיסוק כולל מע"מ</t>
  </si>
  <si>
    <t xml:space="preserve">כמות מבוקשת </t>
  </si>
  <si>
    <t>פרטי הגוף המבקש</t>
  </si>
  <si>
    <t>דירוג סוציואקונומי של הישוב:</t>
  </si>
  <si>
    <t>קו עימות:</t>
  </si>
  <si>
    <t>התניות לאישור מתקני חצר:</t>
  </si>
  <si>
    <t>קטגוריית ציוד</t>
  </si>
  <si>
    <t>סה"כ לפרוייקט</t>
  </si>
  <si>
    <t>אחוז מימון מקסימלי לפי דירוג אשכול לאישור הוועדה (לפי אחוז השתתפות בט"ל וללא התחשבות בתקציב הסיוע המקסימלי בקול קורא)</t>
  </si>
  <si>
    <t>מימון מקסימלי לפי דירוג אשכול לאישור הוועדה (אחוז השתתפות בט"ל בהתחשב בתקציב הסיוע המקסימלי בקול קורא)</t>
  </si>
  <si>
    <t>סכום מימון מקסימלי-ביטוח לאומי</t>
  </si>
  <si>
    <t>לאישור הוועדה</t>
  </si>
  <si>
    <t>מימון מאושר - הנמוך מבין השניים - אחוז השתתפות  או תקציב סיוע מקסימלי</t>
  </si>
  <si>
    <t>מימון ביטוח לאומי מקסימלי</t>
  </si>
  <si>
    <t>מספר תאגיד של הגוף המבקש:</t>
  </si>
  <si>
    <t xml:space="preserve">תקן </t>
  </si>
  <si>
    <t>תחום פעילות/ קבוצת ההוצאות</t>
  </si>
  <si>
    <t>כמות מבוקשת</t>
  </si>
  <si>
    <t>הצעת מחיר א'</t>
  </si>
  <si>
    <t xml:space="preserve">הצעת מחיר ב' </t>
  </si>
  <si>
    <t xml:space="preserve">הצעת מחיר ג' </t>
  </si>
  <si>
    <t xml:space="preserve">סך עלות הבקשה </t>
  </si>
  <si>
    <t>אישור מחיר חריג</t>
  </si>
  <si>
    <t>סכום מקסימלי לפי קול קורא:</t>
  </si>
  <si>
    <t>איש הקשר ברשות/בעלות:</t>
  </si>
  <si>
    <t>תפקיד איש הקשר ברשות/בעלות:</t>
  </si>
  <si>
    <t>טלפון איש קשר ברשות/בעלות:</t>
  </si>
  <si>
    <t>דו"ח סיכום בקשת הגוף</t>
  </si>
  <si>
    <t xml:space="preserve">סך בקשת הגוף שאושרה ע"י מנהל התכנית </t>
  </si>
  <si>
    <t>סך בקשת הגוף (כולל מע"מ)</t>
  </si>
  <si>
    <t>הגשת בקשה להצטיידות לפי תקן כפופה לתנאי הסף המופיעים בקול קורא ולהיקף הסיוע המוגדר בקול הקורא</t>
  </si>
  <si>
    <t>ריהוט אחסון כמו: ארון, מדף לציוד תלוי, ארון מגירות, מיכלי אחסון (סכום גלובלי)</t>
  </si>
  <si>
    <t>שולחן טלסקופי מתכוונן לטיפול</t>
  </si>
  <si>
    <t>שטיח רצפה</t>
  </si>
  <si>
    <t>סולם שבדי עם כל התוספות כולל התקנה</t>
  </si>
  <si>
    <t>נדנדות וערסלים (סכום גלובלי)</t>
  </si>
  <si>
    <t>כריות שונות כמו: פיתה, פילאטיס, תמיכה, כריות הנקה ועוד (סכום גלובלי)</t>
  </si>
  <si>
    <t>מגוון סוגי כדורים (סכום גלובלי)</t>
  </si>
  <si>
    <t xml:space="preserve">עזרים לטיפול מוטורי אישי וקבוצתי כמו: גומיות, טבעות, מצנח, מנהרת זחילה מתקפלת, מקלות, שקיות שעועית, קונוסים, כדורים, טרבנד, טרפלסט, משקולות לידיים ולרגלים (סכום גלובלי) </t>
  </si>
  <si>
    <t>עזרים לתרגול שיווי משקל כמו: לוח שיווי משקל, מסלול, סקוטר, צלחת וסטיבולרית, טרמפולינה, קורות (סכום גלובלי)</t>
  </si>
  <si>
    <t>משחקי תפיסה, חשיבה ואסטרטגיה (סכום גלובלי)</t>
  </si>
  <si>
    <t>אביזרי תחושה וגריה (סכום גלובלי)</t>
  </si>
  <si>
    <t>אביזרי ADL מותאמים (סכום גלובלי)</t>
  </si>
  <si>
    <t>חבילת אבחונים וכלי הערכה (סכום גלובלי)</t>
  </si>
  <si>
    <t xml:space="preserve">מחשב נייח/נייד </t>
  </si>
  <si>
    <t>מדפסת</t>
  </si>
  <si>
    <t>טאבלט + מגן+ מדבקת מסך + מעמד (סכום גלובלי)</t>
  </si>
  <si>
    <t>מסך טלויזיה והתקנה (להפעלת קונסולת המשחק)</t>
  </si>
  <si>
    <t>קונסולות משחק</t>
  </si>
  <si>
    <t>ערכת מערכת מיקוד מבט</t>
  </si>
  <si>
    <t>פופים מסוגים שונים (סכום גלובלי)</t>
  </si>
  <si>
    <t>משחקים לטיפול: גריה, מרחב, תפיסה, קוגניציה (סכום גלובלי)</t>
  </si>
  <si>
    <t>מקבילים</t>
  </si>
  <si>
    <t>מדרגות שיקומיות מעץ</t>
  </si>
  <si>
    <t>מיטת טיפול</t>
  </si>
  <si>
    <t>הגבהות לאסלה עם ידיות</t>
  </si>
  <si>
    <t>משחקים טיפוליים לפיתוח שפה, חשיבה, היגויי ואבחנה שמיעתית (סכום גלובלי)</t>
  </si>
  <si>
    <t>אביזרים למוטוריקת פה ותחושה (סכום גלובלי)</t>
  </si>
  <si>
    <t>אביזרים למשחק דימיון ומשחק סימבולי (סכום גלובלי)</t>
  </si>
  <si>
    <t>ספרים טיפוליים לפיתוח שפה והיגויי (סכום גלובלי)</t>
  </si>
  <si>
    <t>כלי נגינה לפיתוח אבחנה שמיעתית (סכום גלובלי)</t>
  </si>
  <si>
    <t>אפליקציות תת"ח לטאבלט ולמחשב (סכום גלובלי)</t>
  </si>
  <si>
    <t>מכשיר למינציה</t>
  </si>
  <si>
    <t>פלטים קוליים (סכום גלובלי)</t>
  </si>
  <si>
    <t>מתגים (סכום גלובלי)</t>
  </si>
  <si>
    <t>מתקן לגליל לנייר</t>
  </si>
  <si>
    <t>ארונית לייבוש ציורים</t>
  </si>
  <si>
    <t>מגוון בובות תיאטרון (סכום גלובלי)</t>
  </si>
  <si>
    <t>תחפושות ואביזרי תחפושות (סכום גלובלי)</t>
  </si>
  <si>
    <t>קלפים טיפוליים (סכום גלובלי)</t>
  </si>
  <si>
    <t>ספרים (סכום גלובלי)</t>
  </si>
  <si>
    <t>אורגן</t>
  </si>
  <si>
    <t>ארון איחסון לעזרים</t>
  </si>
  <si>
    <t>מנהרת אורות לד</t>
  </si>
  <si>
    <t>מתקן חצר ייעודי לילדים עם מוגבלות (סכום גלובלי)</t>
  </si>
  <si>
    <t>שם בית הספר:</t>
  </si>
  <si>
    <t>כתובת בית הספר:</t>
  </si>
  <si>
    <t>איש הקשר בבית הספר:</t>
  </si>
  <si>
    <t>תפקיד איש הקשר בבית הספר:</t>
  </si>
  <si>
    <t>טלפון איש הקשר בבית הספר:</t>
  </si>
  <si>
    <t>מייל איש איש הקשר בבית הספר:</t>
  </si>
  <si>
    <t>אוכלוסיית יעד/ סוגי המוגבלויות בבית הספר:</t>
  </si>
  <si>
    <t>מספר התלמידים בבית הספר:</t>
  </si>
  <si>
    <t>מספר חדרים טיפוליים בבית הספר:</t>
  </si>
  <si>
    <t>שולחן מתכוונן חשמלי</t>
  </si>
  <si>
    <t xml:space="preserve">בריכת כדורים עם כיסוי וכדורים </t>
  </si>
  <si>
    <t>נקודות תליה כולל הרכבה  (סכום גלובלי)</t>
  </si>
  <si>
    <t>שולחן אחות אילמת</t>
  </si>
  <si>
    <t>כיסא ממונע</t>
  </si>
  <si>
    <t xml:space="preserve">כיסא עם תמיכות  (סכום גלובלי) </t>
  </si>
  <si>
    <t>עמידונים (סכום גלובלי)</t>
  </si>
  <si>
    <t>הליכונים (סכום גלובלי)</t>
  </si>
  <si>
    <t>מנוף וערסל (סכום גלובלי)</t>
  </si>
  <si>
    <t>ריהוט אחסון כמו: ארון, ארון מגירות, מיכלי אחסון (סכום גלובלי)</t>
  </si>
  <si>
    <t>נדנדות ייעודיות (סכום גלובלי)</t>
  </si>
  <si>
    <t>מתקני ספורט חצר (סכום גלובלי)</t>
  </si>
  <si>
    <t>הוקי</t>
  </si>
  <si>
    <t>כדורגל שולחן</t>
  </si>
  <si>
    <t>אופנים מותאמים (סכום גלובלי)</t>
  </si>
  <si>
    <t>קסדות בגדלים שונים (סכום גלובלי)</t>
  </si>
  <si>
    <t xml:space="preserve">מאפייני בית הספר </t>
  </si>
  <si>
    <t>פרטי בית הספר</t>
  </si>
  <si>
    <t>טיפול באומנות</t>
  </si>
  <si>
    <t>ריהוט אחסון כמו: ארון, מדפים, ארון מגירות, מיכלי אחסון (סכום גלובלי)</t>
  </si>
  <si>
    <t>מיניאטורות (סכום גלובלי)</t>
  </si>
  <si>
    <t xml:space="preserve">שולחן חול </t>
  </si>
  <si>
    <t>שולחן מים</t>
  </si>
  <si>
    <t xml:space="preserve">טיפול בדרמה ובתנועה </t>
  </si>
  <si>
    <t>מבנה תיאטרון בובות</t>
  </si>
  <si>
    <t>בית בובות + אביזרים (סכום גלובלי)</t>
  </si>
  <si>
    <t>משחקים בתנועה, אביזרים לקבוצות (סכום גלובלי)</t>
  </si>
  <si>
    <t>רמקול נייד אלחוטי</t>
  </si>
  <si>
    <t>טיפול במוזיקה</t>
  </si>
  <si>
    <t>גיטרה עם תיק</t>
  </si>
  <si>
    <t>מערכת תופים</t>
  </si>
  <si>
    <t>סוגי תופים שונים: דרבוקה, תופי קונגוס, תוף אקיינוס וכד' (סכום גלובלי)</t>
  </si>
  <si>
    <t>כלי נגינה לעבודה קבוצתית כמו: מצילתיים, תיבה סינית, גביע, משולש, טמבורים, קסילופון (סכום גלובלי)</t>
  </si>
  <si>
    <t>ביבליותרפיה</t>
  </si>
  <si>
    <t>משחקים וקלפים טיפוליים (סכום גלובלי)</t>
  </si>
  <si>
    <t>אישור הציוד מותנה באיש מקצוע שעבר הכשרה בכל אחד מתחומי התרפיות</t>
  </si>
  <si>
    <t>כלי בישול אחסון הגשה וניקוי (סכום גלובלי)</t>
  </si>
  <si>
    <t>ארון עזרה ראשונה קטן</t>
  </si>
  <si>
    <t>מיקרוגל</t>
  </si>
  <si>
    <t xml:space="preserve">מעבד מזון </t>
  </si>
  <si>
    <t xml:space="preserve">מקרר </t>
  </si>
  <si>
    <t>מיקסר</t>
  </si>
  <si>
    <t>בלנדר</t>
  </si>
  <si>
    <t xml:space="preserve">טוסטר </t>
  </si>
  <si>
    <t>פלטת חימום לשבת</t>
  </si>
  <si>
    <t>קומקום חשמלי</t>
  </si>
  <si>
    <t>מיחם חשמלי</t>
  </si>
  <si>
    <t>מתקן למים חמים/ קרים</t>
  </si>
  <si>
    <t>מדיח כלים</t>
  </si>
  <si>
    <t>מקפיא</t>
  </si>
  <si>
    <t>מכונת וופל בלגי</t>
  </si>
  <si>
    <t>חשמלון להפעלת מכשירי חשמל בסביבת הבית באמצעות מתגים</t>
  </si>
  <si>
    <t>שולחן  אוכל + 4 כסאות</t>
  </si>
  <si>
    <t>עגלת כלים מנירוסטה</t>
  </si>
  <si>
    <t>סה"כ ציוד פיזיותרפיה כולל מע"מ</t>
  </si>
  <si>
    <t>סה"כ ציוד מטבח טיפולי כולל מע"מ</t>
  </si>
  <si>
    <t>סלון</t>
  </si>
  <si>
    <t>שולחן סלוני</t>
  </si>
  <si>
    <t xml:space="preserve">וילון </t>
  </si>
  <si>
    <t>מתקן תליה לטלויזיה</t>
  </si>
  <si>
    <t>מזנון/מדפים</t>
  </si>
  <si>
    <t>חפצי נוי (סכום גלובלי)</t>
  </si>
  <si>
    <t>חדר שינה</t>
  </si>
  <si>
    <t>ארון</t>
  </si>
  <si>
    <t>שידה ליד מיטה</t>
  </si>
  <si>
    <t>חדר כביסה ורחצה</t>
  </si>
  <si>
    <t>מכונת כביסה</t>
  </si>
  <si>
    <t>מייבש</t>
  </si>
  <si>
    <t>מגהץ + קרש גיהוץ</t>
  </si>
  <si>
    <t>מתקן לתלית כביסה</t>
  </si>
  <si>
    <t>ארגז כלי עבודה</t>
  </si>
  <si>
    <t>מתקנים וציוד לשירותים ולאמבטיה (סכום גלובלי)</t>
  </si>
  <si>
    <t>מטבחון</t>
  </si>
  <si>
    <t>תנור בישול ואפייה + כיריים גז</t>
  </si>
  <si>
    <t>כיריים</t>
  </si>
  <si>
    <t xml:space="preserve">שואב אבק </t>
  </si>
  <si>
    <t xml:space="preserve">מיקרוגל </t>
  </si>
  <si>
    <t>מקרר קטן</t>
  </si>
  <si>
    <t>מעבד מזון</t>
  </si>
  <si>
    <t>שולחן אוכל + 4 כסאות</t>
  </si>
  <si>
    <t>סך ציוד הסלון</t>
  </si>
  <si>
    <t>סך ציוד חדר כביסה ורחצה</t>
  </si>
  <si>
    <t>סך ציוד מטבחון</t>
  </si>
  <si>
    <t>סה"כ ציוד חדר כושר כולל מע"מ</t>
  </si>
  <si>
    <t>סה"כ ציוד סדנאות כולל מע"מ</t>
  </si>
  <si>
    <t>סיכום בקשה להצטיידות - בית ספר לחינוך מיוחד</t>
  </si>
  <si>
    <t>סך ציוד חדר שינה</t>
  </si>
  <si>
    <r>
      <rPr>
        <b/>
        <sz val="14"/>
        <color theme="1"/>
        <rFont val="Arial"/>
        <family val="2"/>
      </rPr>
      <t xml:space="preserve">היקף ההצטיידות: </t>
    </r>
    <r>
      <rPr>
        <sz val="14"/>
        <color theme="1"/>
        <rFont val="Arial"/>
        <family val="2"/>
      </rPr>
      <t xml:space="preserve">
היקף ההצטיידות מותנה בהקצאת חדרי טיפול ייעודיים לכל מקצוע טיפולי.
</t>
    </r>
  </si>
  <si>
    <t xml:space="preserve">חממה טיפולית (סכום גלובלי לציוד בלבד) </t>
  </si>
  <si>
    <t xml:space="preserve">סדנת נגרות (סכום גלובלי לציוד בלבד) </t>
  </si>
  <si>
    <t>ה מ ו ס ד    ל ב י ט ו ח    ל א ו מ י</t>
  </si>
  <si>
    <t>שאלון פרטים אישיים על המסגרת</t>
  </si>
  <si>
    <t>תקן הצטיידות ריפוי בעיסוק (המחירים בש"ח וכוללים מע"מ)</t>
  </si>
  <si>
    <t>תקן הצטיידות פיזיותרפיה (המחירים בש"ח וכוללים מע"מ)</t>
  </si>
  <si>
    <t>תקן הצטיידות קליניאות תקשורת (המחירים בש"ח וכוללים מע"מ)</t>
  </si>
  <si>
    <t>תקן הצטיידות טיפול באמצעות אומנויות בהבעה/יצירה/אומנות/ביליותרפיה/מוסיקה  (המחירים בש"ח וכוללים מע"מ)</t>
  </si>
  <si>
    <t>אישור הבקשה</t>
  </si>
  <si>
    <t>המלצת יועץ התכנית</t>
  </si>
  <si>
    <t>הערות יועץ</t>
  </si>
  <si>
    <t>תקן הצטיידות מרחב חושי (המחירים בש"ח וכוללים מע"מ)</t>
  </si>
  <si>
    <t>תקן הצטיידות מטבח טיפולי (המחירים בש"ח וכוללים מע"מ)</t>
  </si>
  <si>
    <t>תקן הצטיידות דירת אימון (המחירים בש"ח וכוללים מע"מ)</t>
  </si>
  <si>
    <t>תקן הצטיידות חדר כושר (המחירים בש"ח וכוללים מע"מ)</t>
  </si>
  <si>
    <t>תקן הצטיידות סדנאות (המחירים בש"ח וכוללים מע"מ)</t>
  </si>
  <si>
    <t>תקן הצטיידות ציוד ייעודי</t>
  </si>
  <si>
    <r>
      <t>יש לסמן את הבקשה בסעיף "</t>
    </r>
    <r>
      <rPr>
        <b/>
        <sz val="12"/>
        <rFont val="Arial"/>
        <family val="2"/>
      </rPr>
      <t xml:space="preserve">בקשת הגוף" </t>
    </r>
    <r>
      <rPr>
        <sz val="12"/>
        <rFont val="Arial"/>
        <family val="2"/>
      </rPr>
      <t>בעמודת "</t>
    </r>
    <r>
      <rPr>
        <b/>
        <sz val="12"/>
        <rFont val="Arial"/>
        <family val="2"/>
      </rPr>
      <t xml:space="preserve">כמות מבוקשת" </t>
    </r>
    <r>
      <rPr>
        <sz val="12"/>
        <rFont val="Arial"/>
        <family val="2"/>
      </rPr>
      <t>ובמקרה שהכמות המבוקשת חורגת מהכמות שהוגדרה בתקן יש לפרט ב</t>
    </r>
    <r>
      <rPr>
        <b/>
        <sz val="12"/>
        <rFont val="Arial"/>
        <family val="2"/>
      </rPr>
      <t xml:space="preserve">"הערות הגוף" </t>
    </r>
    <r>
      <rPr>
        <sz val="12"/>
        <rFont val="Arial"/>
        <family val="2"/>
      </rPr>
      <t>את הנימוקים לצורך בכמות החריגה.</t>
    </r>
  </si>
  <si>
    <r>
      <t xml:space="preserve">המערכת מחשבת באופן אוטומטי את עלות הציוד בהתאם </t>
    </r>
    <r>
      <rPr>
        <b/>
        <sz val="12"/>
        <rFont val="Arial"/>
        <family val="2"/>
      </rPr>
      <t>להצעת המחיר הזולה ביותר</t>
    </r>
    <r>
      <rPr>
        <sz val="12"/>
        <rFont val="Arial"/>
        <family val="2"/>
      </rPr>
      <t>.</t>
    </r>
  </si>
  <si>
    <r>
      <t xml:space="preserve">אם קיים צורך לבחור בהצעת מחיר שאינה הזולה ביותר, יש לסמן את ההצעה המבוקשת בעמודה </t>
    </r>
    <r>
      <rPr>
        <b/>
        <sz val="12"/>
        <rFont val="Arial"/>
        <family val="2"/>
      </rPr>
      <t>"בקשת מחיר חריג"</t>
    </r>
    <r>
      <rPr>
        <sz val="12"/>
        <rFont val="Arial"/>
        <family val="2"/>
      </rPr>
      <t xml:space="preserve"> ובמקרה זה, עלות הציוד תחושב בהתאם להצעת המחיר שנבחרה.</t>
    </r>
  </si>
  <si>
    <t>תקן תוספות מיוחדות</t>
  </si>
  <si>
    <t>תיאור הפריט</t>
  </si>
  <si>
    <t>נקודות תליה כולל הרכבה (סכום גלובלי)</t>
  </si>
  <si>
    <t>אפליקציות תת"ח לטאבלט (סכום גלובלי)</t>
  </si>
  <si>
    <t>הליכונים חשמליים (סכום גלובלי)</t>
  </si>
  <si>
    <t>אופני ידיים ורגליים (סכום גלובלי)</t>
  </si>
  <si>
    <t>עזרים לתרגול הליכה: טריפודים, מקל, עגלת אימון הליכה ועוד (סכום גלובלי)</t>
  </si>
  <si>
    <t>הסכומים כוללים מע"מ, הובלה והתקנה</t>
  </si>
  <si>
    <t>אביזרים לתרגול והפעלת כף היד וחיזוק מוטוריקה עדינה (סכום גלובלי)</t>
  </si>
  <si>
    <t>ערכות תרגול כתיבה מותאמות</t>
  </si>
  <si>
    <t xml:space="preserve">משקל דיגיטלי </t>
  </si>
  <si>
    <t>שולחן עבודה מתכוונן חשמלית</t>
  </si>
  <si>
    <r>
      <t xml:space="preserve">הקדמה: </t>
    </r>
    <r>
      <rPr>
        <sz val="14"/>
        <color theme="1"/>
        <rFont val="Arial"/>
        <family val="2"/>
      </rPr>
      <t>תקן זה נבנה עבור מסגרות של בתי ספר לחינוך מיוחד המוכרים על ידי משרד החינוך ועל פי אישורו. התקן כולל ציוד המיועד לחדרי טיפול למקצועות הבריאות, למתקני חצר ומגמות מקצועיות. תשתיות ושיפוץ הנדרש לצורך ההצטיידות ימומנו על ידי הגוף מגיש הבקשה. 
כמות החורגת מהתקן יש לנמק בהערות. הציוד צריך להיות ממוגן ובטיחותי.</t>
    </r>
  </si>
  <si>
    <r>
      <rPr>
        <b/>
        <sz val="14"/>
        <color theme="1"/>
        <rFont val="Arial"/>
        <family val="2"/>
      </rPr>
      <t>תנאי חובה:</t>
    </r>
    <r>
      <rPr>
        <sz val="14"/>
        <color theme="1"/>
        <rFont val="Arial"/>
        <family val="2"/>
      </rPr>
      <t xml:space="preserve">
</t>
    </r>
    <r>
      <rPr>
        <b/>
        <sz val="14"/>
        <color theme="1"/>
        <rFont val="Arial"/>
        <family val="2"/>
      </rPr>
      <t xml:space="preserve">כוח אדם טיפולי: </t>
    </r>
    <r>
      <rPr>
        <sz val="14"/>
        <color theme="1"/>
        <rFont val="Arial"/>
        <family val="2"/>
      </rPr>
      <t xml:space="preserve">נדרש מינימום של 5 שעות שבועיות לכל תחום טיפול במקצועות הבריאות - ריפוי בעיסוק, פיזיותרפיה, קלינאי תקשורת וטיפול באמצעות אומנויות.
</t>
    </r>
    <r>
      <rPr>
        <b/>
        <sz val="14"/>
        <color theme="1"/>
        <rFont val="Arial"/>
        <family val="2"/>
      </rPr>
      <t xml:space="preserve">חדרי טיפול: </t>
    </r>
    <r>
      <rPr>
        <sz val="14"/>
        <color theme="1"/>
        <rFont val="Arial"/>
        <family val="2"/>
      </rPr>
      <t xml:space="preserve">גודל מינימלי של חדר טיפול פרטני קטן 12-16 מ"ר. </t>
    </r>
  </si>
  <si>
    <r>
      <rPr>
        <b/>
        <sz val="14"/>
        <color theme="1"/>
        <rFont val="Arial"/>
        <family val="2"/>
      </rPr>
      <t>הבהרות כלליות:</t>
    </r>
    <r>
      <rPr>
        <sz val="14"/>
        <color theme="1"/>
        <rFont val="Arial"/>
        <family val="2"/>
      </rPr>
      <t xml:space="preserve">
• לא יינתן מימון להצללה לחצר ולהכנת תשתיות הנדרשות לצורך התקנת המתקנים ודרישות הבטיחות. הסיוע למתקני החצר מותנה בכך שהרשות/הגוף המגיש יכין את התשתית הנדרשת ויתקין הצללה.
• הציוד אינו כולל חומרים מתכלים.
• הציוד יירכש מחברות שלהן תו תקן ישראלי. כאשר מדובר בפריט ציוד שמיובא מחו"ל יהיה בעל תקן מקביל לתקן הישראלי בהתאם להנחיות מכון התקנים.
• לאחר התקנת המתקנים יש לדאוג לאישור יועץ בטיחות. מימון יועץ הבטיחות הינו על חשבון הגוף המגיש ולא כחלק מתקציב הפרוייקט.           </t>
    </r>
  </si>
  <si>
    <r>
      <t>יש לסמן את הבקשה בסעיף</t>
    </r>
    <r>
      <rPr>
        <b/>
        <sz val="12"/>
        <rFont val="Arial"/>
        <family val="2"/>
      </rPr>
      <t xml:space="preserve"> "בקשת הגוף"</t>
    </r>
    <r>
      <rPr>
        <sz val="12"/>
        <rFont val="Arial"/>
        <family val="2"/>
      </rPr>
      <t xml:space="preserve"> בעמודת </t>
    </r>
    <r>
      <rPr>
        <b/>
        <sz val="12"/>
        <rFont val="Arial"/>
        <family val="2"/>
      </rPr>
      <t xml:space="preserve">"כמות מבוקשת". כאשר </t>
    </r>
    <r>
      <rPr>
        <sz val="12"/>
        <rFont val="Arial"/>
        <family val="2"/>
      </rPr>
      <t xml:space="preserve">הכמות המבוקשת חורגת מהכמות שהוגדרה בתקן יש לפרט </t>
    </r>
    <r>
      <rPr>
        <b/>
        <sz val="12"/>
        <rFont val="Arial"/>
        <family val="2"/>
      </rPr>
      <t>ב"הערות הגוף"</t>
    </r>
    <r>
      <rPr>
        <sz val="12"/>
        <rFont val="Arial"/>
        <family val="2"/>
      </rPr>
      <t xml:space="preserve"> את הנימוקים לחריגה: </t>
    </r>
  </si>
  <si>
    <t>ציוד הערכה בסיסי כמו: מד דופק, גוניומטר, סרט מדידה מקצועי (סכום גלובלי)</t>
  </si>
  <si>
    <t>עמדת בישול מותאמות הכוללות כיור, משטח עבודה ושטח אחסון</t>
  </si>
  <si>
    <t xml:space="preserve">סדנת קרמיקה (סכום גלובלי לציוד בלבד) </t>
  </si>
  <si>
    <t>• הציוד אינו כולל חומרים מתכלים.</t>
  </si>
  <si>
    <t xml:space="preserve">סדנת תקשוב (סכום גלובלי לציוד בלבד) </t>
  </si>
  <si>
    <r>
      <t xml:space="preserve">יש לרשום בטבלה ולהגיש ליועץ </t>
    </r>
    <r>
      <rPr>
        <b/>
        <sz val="12"/>
        <color rgb="FFED0000"/>
        <rFont val="Arial"/>
        <family val="2"/>
      </rPr>
      <t xml:space="preserve">הצעת מחיר אחת עבור ציוד שעלותו 5,000 ₪, </t>
    </r>
    <r>
      <rPr>
        <b/>
        <sz val="12"/>
        <color rgb="FFC00000"/>
        <rFont val="Arial"/>
        <family val="2"/>
      </rPr>
      <t>שתי הצעות מחיר עבור ציוד שעלותו עד 20,000 ₪, ושלוש הצעות מחיר עבור ציוד שעלותו גבוהה מ-20,000 ₪</t>
    </r>
    <r>
      <rPr>
        <sz val="12"/>
        <rFont val="Arial"/>
        <family val="2"/>
      </rPr>
      <t>.</t>
    </r>
  </si>
  <si>
    <t>עמוד בועות + מראות + בסיס + מתגים</t>
  </si>
  <si>
    <t>סיבים אופטיים + מקרן + מסרק לסיבים</t>
  </si>
  <si>
    <t>פאנל קיר אינטראקטיבי</t>
  </si>
  <si>
    <t>בריכת כדורים אינטראקטיבית</t>
  </si>
  <si>
    <t>ערכת סנוזלן ניידת</t>
  </si>
  <si>
    <t xml:space="preserve">• במהלך הביצוע ידרש להגיש לאישור את פירוט הבקשה לסדנאות כולל שתי הצעות מחיר </t>
  </si>
  <si>
    <t xml:space="preserve">• ניתן לבקש סדנאות נוספות בלשונית של ציוד נוסף בהתאם להנחיות </t>
  </si>
  <si>
    <t>• אופניים יאושרו בכפוף לאחסון נכון לאופניים ולקסדות</t>
  </si>
  <si>
    <t>התניות לאישור מתקני חדר כושר:</t>
  </si>
  <si>
    <t>• מותנה באיש מקצוע שילווה את הפעילות בכפוף לתוכנית העמדה ולחדר יעודי לנושא</t>
  </si>
  <si>
    <t>• לא יינתן מימון להצללה לחצר ולהכנת תשתיות הנדרשות לצורך התקנת המתקנים ודרישות הבטיחות. הסיוע למתקני החצר מותנה בכך שהרשות/הגוף המגיש יכין את התשתית הנדרשת ויתקין הצללה.</t>
  </si>
  <si>
    <t>• הציוד יירכש מחברות שלהן תו תקן ישראלי. כאשר מדובר בפריט ציוד שמיובא מחו"ל יהיה בעל תקן מקביל לתקן הישראלי בהתאם להנחיות מכון התקנים.</t>
  </si>
  <si>
    <t xml:space="preserve">• לאחר התקנת המתקנים יש לדאוג לאישור יועץ בטיחות. מימון יועץ הבטיחות הינו על חשבון הגוף המגיש ולא כחלק מתקציב הפרוייקט.           </t>
  </si>
  <si>
    <t>• המחירים כוללים מע"מ, הובלה והתקנה</t>
  </si>
  <si>
    <t>• משך תקופת האחריות הניתנת לכל המערכות לא תפחת מ- 5 שנים.</t>
  </si>
  <si>
    <t>• על המחירים לכלול הובלה והתקנה, במידת הצורך. על הגוף המבקש להוכיח שקיימים לו משאבים וכ"א נדרש להפעלת הפעילות המבוקשת.</t>
  </si>
  <si>
    <t>• הספק יתחייב לבדיקה תקופתית לתקינות המערכות בכל משך האחריות (אחת לשנה מתום השנה הראשונה).</t>
  </si>
  <si>
    <r>
      <t xml:space="preserve">• האישור לחדר זה </t>
    </r>
    <r>
      <rPr>
        <b/>
        <sz val="12"/>
        <rFont val="Arial"/>
        <family val="2"/>
      </rPr>
      <t>מותנה</t>
    </r>
    <r>
      <rPr>
        <sz val="12"/>
        <rFont val="Arial"/>
        <family val="2"/>
      </rPr>
      <t xml:space="preserve"> בהעסקת עובד שקיבל הכשרה רשמית עם</t>
    </r>
    <r>
      <rPr>
        <sz val="12"/>
        <color theme="1"/>
        <rFont val="Arial"/>
        <family val="2"/>
      </rPr>
      <t xml:space="preserve"> מינימום פעילות של 15 ש"ש ייעודיות לטיפול בסנוזלן בתחום ובהכשרת חדר יעודי בו חלל החדר יהיה 20 מ"ר מינימום.</t>
    </r>
  </si>
  <si>
    <r>
      <t>• יש לסמן את הבקשה בסעיף</t>
    </r>
    <r>
      <rPr>
        <b/>
        <sz val="12"/>
        <rFont val="Arial"/>
        <family val="2"/>
      </rPr>
      <t xml:space="preserve"> "בקשת הגוף"</t>
    </r>
    <r>
      <rPr>
        <sz val="12"/>
        <rFont val="Arial"/>
        <family val="2"/>
      </rPr>
      <t xml:space="preserve"> בעמודת </t>
    </r>
    <r>
      <rPr>
        <b/>
        <sz val="12"/>
        <rFont val="Arial"/>
        <family val="2"/>
      </rPr>
      <t>"כמות מבוקשת"</t>
    </r>
    <r>
      <rPr>
        <sz val="12"/>
        <rFont val="Arial"/>
        <family val="2"/>
      </rPr>
      <t xml:space="preserve"> ובמקרה שהכמות המבוקשת חורגת מהכמות שהוגדרה בתקן יש לפרט </t>
    </r>
    <r>
      <rPr>
        <b/>
        <sz val="12"/>
        <rFont val="Arial"/>
        <family val="2"/>
      </rPr>
      <t>ב"הערות הגוף"</t>
    </r>
    <r>
      <rPr>
        <sz val="12"/>
        <rFont val="Arial"/>
        <family val="2"/>
      </rPr>
      <t xml:space="preserve"> את הנימוקים לכמות החריגה</t>
    </r>
  </si>
  <si>
    <t>מחסן גינה מפלסטיק שאינו דורש היתרי בניה</t>
  </si>
  <si>
    <r>
      <t>יש לסמן את הבקשה בסעיף</t>
    </r>
    <r>
      <rPr>
        <b/>
        <sz val="12"/>
        <rFont val="Arial"/>
        <family val="2"/>
      </rPr>
      <t xml:space="preserve"> "בקשת הגוף"</t>
    </r>
    <r>
      <rPr>
        <sz val="12"/>
        <rFont val="Arial"/>
        <family val="2"/>
      </rPr>
      <t xml:space="preserve"> בעמודת </t>
    </r>
    <r>
      <rPr>
        <b/>
        <sz val="12"/>
        <rFont val="Arial"/>
        <family val="2"/>
      </rPr>
      <t xml:space="preserve">"כמות מבוקשת". כאשר </t>
    </r>
    <r>
      <rPr>
        <sz val="12"/>
        <rFont val="Arial"/>
        <family val="2"/>
      </rPr>
      <t xml:space="preserve">הכמות המבוקשת חורגת מהכמות שהוגדרה בתקן יש לפרט </t>
    </r>
    <r>
      <rPr>
        <b/>
        <sz val="12"/>
        <rFont val="Arial"/>
        <family val="2"/>
      </rPr>
      <t>ב"הערות הגוף"</t>
    </r>
    <r>
      <rPr>
        <sz val="12"/>
        <rFont val="Arial"/>
        <family val="2"/>
      </rPr>
      <t xml:space="preserve"> את הנימוקים לחריגה </t>
    </r>
  </si>
  <si>
    <t>וילון להחשכת חדר מלאה</t>
  </si>
  <si>
    <t>אמצעים לגירוי וסטיבולרי ותנועתי כגון: ערסלים, כדורי פיזיו, צלחת וסטיבולרית</t>
  </si>
  <si>
    <t>אמצעים לגירוי תחושת מגע כגון: משטחי תחושה, קיר טקסטורות, שטיח פעילות תחושתי עם אזורי מגע שונים, קופסאות גילוי תחושתיות</t>
  </si>
  <si>
    <t>אוזניות מבטלות רעש</t>
  </si>
  <si>
    <t>אמצעים לגירוי פרופריוספטיבי ותחושה עמוקה כגון: ווסט משקולות, שמיכת כובד, כדורי משקל</t>
  </si>
  <si>
    <t>מתקני החתלה, רחצה ושירותים עם מנגונים ותמיכות</t>
  </si>
  <si>
    <t>תקן הצטיידות חצר (המחירים בש"ח וכוללים מע"מ)</t>
  </si>
  <si>
    <t>מתקן חתירה</t>
  </si>
  <si>
    <t>מתקן כושר משולב דחיקה/משיכת חזה</t>
  </si>
  <si>
    <t>ציוד לתרגול כח וסיבולת כמו: גומיות, כדורי כח, משקולות, כדורים, מדרגות ארוביות (סכום גלובלי)</t>
  </si>
  <si>
    <t xml:space="preserve">פינג פונג </t>
  </si>
  <si>
    <t xml:space="preserve">מערכת שמע </t>
  </si>
  <si>
    <t xml:space="preserve">שולחן ותיבות אור עם אביזרים </t>
  </si>
  <si>
    <t>ספה דו מושבית וספה תלת מושבית</t>
  </si>
  <si>
    <t>מיטה עם מזרון</t>
  </si>
  <si>
    <t xml:space="preserve">סדנת חקלאות וגינון טיפולי (סכום גלובלי לציוד בלבד) </t>
  </si>
  <si>
    <t>צעצועים מותאמים להפעלה על ידי מתגים (סכום גלובלי)</t>
  </si>
  <si>
    <t>כריות שונות כמו: פיתה, פילאטיס, תמיכה, כריות הנקה ועוד (סכום לגלובלי)</t>
  </si>
  <si>
    <t>מסך טלויזיה והתקנה (להקרנת אייפד עם תת"ח)</t>
  </si>
  <si>
    <t>מסך טלויזיה והתקנה</t>
  </si>
  <si>
    <t>בידורית</t>
  </si>
  <si>
    <t>מחשב נייח/נייד</t>
  </si>
  <si>
    <t>כן לציור</t>
  </si>
  <si>
    <t>סטיילוס לטאבלט</t>
  </si>
  <si>
    <t>חשמלון להפעלת מכשירי חשמל וצעצועים מותאמים באמצעות מתגים</t>
  </si>
  <si>
    <t>לוחות לבד לקיר (סכום גלובלי)</t>
  </si>
  <si>
    <t>מתקן פעילות ייעודי לסנוזלן</t>
  </si>
  <si>
    <t xml:space="preserve">סדנאת תעסוקה </t>
  </si>
  <si>
    <t>אופניים מסוגים שונים עם התאמות ותמיכות</t>
  </si>
  <si>
    <t>משטח גומי עלות למטר מרובע</t>
  </si>
  <si>
    <t xml:space="preserve">ציוד ללחץ עמוק: שמיכות כובד בגדלים שונים, בובות משקל לדוגמה, כריות חיבוק גדולות, כדורי עיסוי, גלילי עיסוי, שקי שעועית כבדים, וסט משקל, משקולות גוף </t>
  </si>
  <si>
    <t>מייל איש קשר ברשות/בעלות:</t>
  </si>
  <si>
    <t>כלי מיטה ומגבות (סכום גלובלי)</t>
  </si>
  <si>
    <t xml:space="preserve"> ממיר לשידור מהטאבלט למסך </t>
  </si>
  <si>
    <r>
      <t xml:space="preserve">טכנולוגיות שיקומיות ניידות ונייחות, לדוגמה קרוס טריינר, מערכות מציאות מדומה, מדפסת תלת מימד, תוכנות תרגול מיומנויות קוגנטיביות, מרחבי למידה אינטראקטיבים, מערכות שיקום הליכה ומניעת נפילות ועוד (סכום גלובלי). </t>
    </r>
    <r>
      <rPr>
        <b/>
        <sz val="12"/>
        <rFont val="Arial"/>
        <family val="2"/>
      </rPr>
      <t xml:space="preserve">מותנה בפירוט הטכנולוגיה הנדרשת בסעיף "הערות הגוף" </t>
    </r>
  </si>
  <si>
    <t>תקן הצטיידות לבתי ספר לחינוך מיוחד - ספטמבר 2026</t>
  </si>
  <si>
    <t xml:space="preserve">טכנולוגיות שיקומיות ניידות ונייחות, לדוגמה קרוס טריינר, מערכות מציאות מדומה, מדפסת תלת מימד, תוכנות תרגול מיומנויות קוגנטיביות, מרחבי למידה אינטראקטיבים, מערכות שיקום הליכה ומניעת נפילות ועוד (סכום גלובלי). מותנה בפירוט הטכנולוגיה הנדרשת בסעיף "הערות הגוף" </t>
  </si>
  <si>
    <t>מערכות אימון מוטורי (סכום גלובלי)</t>
  </si>
  <si>
    <t>סה"כ ציוד יעודי כולל מע"מ</t>
  </si>
  <si>
    <t>סה"כ ציוד חצר כולל מע"מ</t>
  </si>
  <si>
    <t>סה"כ ציוד דירות אימון כולל מע"מ</t>
  </si>
  <si>
    <t xml:space="preserve">התקנת ציוד ומערכת חשמל מותאמת </t>
  </si>
  <si>
    <t>סה"כ ציוד מרחב חושי כולל מע"מ</t>
  </si>
  <si>
    <t>ריפוד קירות ורצפה במזרונים לחדר סנוזלן (מחיר למ"ר)</t>
  </si>
  <si>
    <t>סה"כ ציוד חדרי טיפול באמצעות אומנויות כולל מע"מ</t>
  </si>
  <si>
    <t>סך ציוד טיפול באומנויות</t>
  </si>
  <si>
    <t xml:space="preserve">סך ציוד טיפול בדרמה ובתנועה </t>
  </si>
  <si>
    <t xml:space="preserve">סך ציוד טיפול במוזיקה </t>
  </si>
  <si>
    <t>סך ציודביבליותרפיה</t>
  </si>
  <si>
    <t>ממיר לשידור מהטאבלט למסך הטלויזיה</t>
  </si>
  <si>
    <t>סה"כ ציוד חדרי קלינאיות תקשורת כולל מע"מ</t>
  </si>
  <si>
    <t>אישור כמות הבקשה</t>
  </si>
  <si>
    <t>בקשת מחיר חריג</t>
  </si>
  <si>
    <t>הערות הגוף המבקש</t>
  </si>
  <si>
    <t>ריפוי בעיסוק</t>
  </si>
  <si>
    <t>פיזיותרפיה</t>
  </si>
  <si>
    <t>קליניאות תקשורת</t>
  </si>
  <si>
    <t>טיפול באמצעות אומנויות בהבעה/יצירה/אומנות/ביליותרפיה/מוסיקה</t>
  </si>
  <si>
    <t xml:space="preserve">מרחב חושי </t>
  </si>
  <si>
    <t>מטבח טיפולי</t>
  </si>
  <si>
    <t>דירת אימון</t>
  </si>
  <si>
    <t>חדר כושר</t>
  </si>
  <si>
    <t>חצר</t>
  </si>
  <si>
    <t>סדנאות</t>
  </si>
  <si>
    <t>ציוד ייעודי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</si>
</sst>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 #,##0.00_ ;_ * \-#,##0.00_ ;_ * &quot;-&quot;??_ ;_ @_ "/>
    <numFmt numFmtId="164" formatCode="&quot;₪&quot;\ #,##0"/>
    <numFmt numFmtId="165" formatCode="#,##0_ ;[Red]\-#,##0\ "/>
    <numFmt numFmtId="166" formatCode="_ * #,##0_ ;_ * \-#,##0_ ;_ * &quot;-&quot;??_ ;_ @_ "/>
    <numFmt numFmtId="167" formatCode="dd/mm/yy"/>
  </numFmts>
  <fonts count="34" x14ac:knownFonts="1">
    <font>
      <sz val="11"/>
      <color theme="1"/>
      <name val="Arial"/>
      <family val="2"/>
      <charset val="177"/>
      <scheme val="minor"/>
    </font>
    <font>
      <sz val="11"/>
      <color theme="1"/>
      <name val="Arial"/>
      <family val="2"/>
      <charset val="177"/>
      <scheme val="minor"/>
    </font>
    <font>
      <sz val="12"/>
      <color theme="1"/>
      <name val="Times New Roman"/>
      <family val="1"/>
    </font>
    <font>
      <u/>
      <sz val="11"/>
      <color theme="10"/>
      <name val="Arial"/>
      <family val="2"/>
      <charset val="177"/>
    </font>
    <font>
      <sz val="11"/>
      <color theme="1"/>
      <name val="Times New Roman"/>
      <family val="1"/>
    </font>
    <font>
      <sz val="11"/>
      <color theme="1"/>
      <name val="Arial"/>
      <family val="2"/>
    </font>
    <font>
      <b/>
      <sz val="11"/>
      <color theme="1"/>
      <name val="Arial"/>
      <family val="2"/>
    </font>
    <font>
      <b/>
      <sz val="18"/>
      <color theme="1"/>
      <name val="Arial"/>
      <family val="2"/>
    </font>
    <font>
      <b/>
      <sz val="12"/>
      <color theme="1"/>
      <name val="Arial"/>
      <family val="2"/>
    </font>
    <font>
      <b/>
      <u/>
      <sz val="16"/>
      <color theme="1"/>
      <name val="Arial"/>
      <family val="2"/>
    </font>
    <font>
      <b/>
      <sz val="14"/>
      <color theme="1"/>
      <name val="Arial"/>
      <family val="2"/>
    </font>
    <font>
      <sz val="14"/>
      <color theme="1"/>
      <name val="Arial"/>
      <family val="2"/>
    </font>
    <font>
      <sz val="12"/>
      <color theme="1"/>
      <name val="Arial"/>
      <family val="2"/>
    </font>
    <font>
      <u/>
      <sz val="12"/>
      <color theme="1"/>
      <name val="Arial"/>
      <family val="2"/>
    </font>
    <font>
      <b/>
      <sz val="12"/>
      <color rgb="FFC00000"/>
      <name val="Arial"/>
      <family val="2"/>
    </font>
    <font>
      <b/>
      <sz val="14"/>
      <name val="Arial"/>
      <family val="2"/>
    </font>
    <font>
      <b/>
      <sz val="12"/>
      <name val="Arial"/>
      <family val="2"/>
    </font>
    <font>
      <sz val="12"/>
      <name val="Arial"/>
      <family val="2"/>
    </font>
    <font>
      <b/>
      <sz val="12"/>
      <color rgb="FF800000"/>
      <name val="Arial"/>
      <family val="2"/>
    </font>
    <font>
      <sz val="12"/>
      <color rgb="FF800000"/>
      <name val="Arial"/>
      <family val="2"/>
    </font>
    <font>
      <sz val="11"/>
      <name val="Arial"/>
      <family val="2"/>
    </font>
    <font>
      <b/>
      <sz val="11"/>
      <name val="Arial"/>
      <family val="2"/>
    </font>
    <font>
      <b/>
      <sz val="14"/>
      <color rgb="FF800000"/>
      <name val="Arial"/>
      <family val="2"/>
    </font>
    <font>
      <sz val="14"/>
      <color theme="1"/>
      <name val="Arial"/>
      <family val="2"/>
      <charset val="177"/>
      <scheme val="minor"/>
    </font>
    <font>
      <b/>
      <sz val="10"/>
      <color theme="1"/>
      <name val="Arial"/>
      <family val="2"/>
    </font>
    <font>
      <sz val="10"/>
      <color theme="1"/>
      <name val="Arial"/>
      <family val="2"/>
    </font>
    <font>
      <strike/>
      <sz val="12"/>
      <color rgb="FFFF0000"/>
      <name val="Calibri Light"/>
      <family val="2"/>
    </font>
    <font>
      <strike/>
      <sz val="11"/>
      <color rgb="FFFF0000"/>
      <name val="Calibri Light"/>
      <family val="2"/>
    </font>
    <font>
      <b/>
      <sz val="14"/>
      <color rgb="FF000000"/>
      <name val="Arial"/>
      <family val="2"/>
    </font>
    <font>
      <sz val="11"/>
      <color indexed="8"/>
      <name val="Arial"/>
      <family val="2"/>
    </font>
    <font>
      <b/>
      <sz val="20"/>
      <color theme="1"/>
      <name val="Arial"/>
      <family val="2"/>
    </font>
    <font>
      <b/>
      <sz val="12"/>
      <color rgb="FFED0000"/>
      <name val="Arial"/>
      <family val="2"/>
    </font>
    <font>
      <b/>
      <sz val="11"/>
      <color theme="1"/>
      <name val="Arial"/>
      <family val="2"/>
      <scheme val="minor"/>
    </font>
    <font>
      <b/>
      <sz val="11"/>
      <color indexed="8"/>
      <name val="Arial"/>
      <family val="2"/>
    </font>
  </fonts>
  <fills count="9">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rgb="FFFDE9D9"/>
        <bgColor indexed="64"/>
      </patternFill>
    </fill>
    <fill>
      <patternFill patternType="solid">
        <fgColor theme="5" tint="0.79998168889431442"/>
        <bgColor indexed="64"/>
      </patternFill>
    </fill>
    <fill>
      <patternFill patternType="solid">
        <fgColor theme="0"/>
        <bgColor theme="0"/>
      </patternFill>
    </fill>
  </fills>
  <borders count="40">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right/>
      <top/>
      <bottom style="thin">
        <color indexed="64"/>
      </bottom>
      <diagonal/>
    </border>
    <border>
      <left/>
      <right/>
      <top style="medium">
        <color indexed="64"/>
      </top>
      <bottom style="medium">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auto="1"/>
      </right>
      <top/>
      <bottom style="thin">
        <color auto="1"/>
      </bottom>
      <diagonal/>
    </border>
    <border>
      <left style="thin">
        <color indexed="64"/>
      </left>
      <right style="thin">
        <color indexed="64"/>
      </right>
      <top/>
      <bottom/>
      <diagonal/>
    </border>
    <border>
      <left style="medium">
        <color indexed="64"/>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7">
    <xf numFmtId="0" fontId="0" fillId="0" borderId="0"/>
    <xf numFmtId="43" fontId="1" fillId="0" borderId="0" applyFont="0" applyFill="0" applyBorder="0" applyAlignment="0" applyProtection="0"/>
    <xf numFmtId="0" fontId="3" fillId="0" borderId="0" applyNumberFormat="0" applyFill="0" applyBorder="0" applyAlignment="0" applyProtection="0">
      <alignment vertical="top"/>
      <protection locked="0"/>
    </xf>
    <xf numFmtId="0" fontId="1" fillId="0" borderId="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cellStyleXfs>
  <cellXfs count="341">
    <xf numFmtId="0" fontId="0" fillId="0" borderId="0" xfId="0"/>
    <xf numFmtId="0" fontId="2" fillId="0" borderId="0" xfId="3" applyFont="1"/>
    <xf numFmtId="0" fontId="4" fillId="0" borderId="0" xfId="0" applyFont="1"/>
    <xf numFmtId="0" fontId="5" fillId="0" borderId="0" xfId="0" applyFont="1"/>
    <xf numFmtId="0" fontId="6" fillId="2" borderId="0" xfId="0" applyFont="1" applyFill="1"/>
    <xf numFmtId="0" fontId="6" fillId="2" borderId="3" xfId="0" applyFont="1" applyFill="1" applyBorder="1" applyProtection="1">
      <protection locked="0"/>
    </xf>
    <xf numFmtId="0" fontId="6" fillId="2" borderId="4" xfId="0" applyFont="1" applyFill="1" applyBorder="1" applyProtection="1">
      <protection locked="0"/>
    </xf>
    <xf numFmtId="0" fontId="6" fillId="2" borderId="5" xfId="0" applyFont="1" applyFill="1" applyBorder="1" applyProtection="1">
      <protection locked="0"/>
    </xf>
    <xf numFmtId="0" fontId="6" fillId="2" borderId="8" xfId="0" applyFont="1" applyFill="1" applyBorder="1"/>
    <xf numFmtId="0" fontId="7" fillId="2" borderId="0" xfId="0" applyFont="1" applyFill="1" applyAlignment="1">
      <alignment horizontal="center" readingOrder="2"/>
    </xf>
    <xf numFmtId="0" fontId="6" fillId="2" borderId="9" xfId="0" applyFont="1" applyFill="1" applyBorder="1"/>
    <xf numFmtId="0" fontId="8" fillId="2" borderId="0" xfId="0" applyFont="1" applyFill="1" applyAlignment="1">
      <alignment horizontal="right" readingOrder="2"/>
    </xf>
    <xf numFmtId="0" fontId="12" fillId="0" borderId="12" xfId="3" applyFont="1" applyBorder="1"/>
    <xf numFmtId="0" fontId="12" fillId="0" borderId="16" xfId="3" applyFont="1" applyBorder="1"/>
    <xf numFmtId="0" fontId="13" fillId="0" borderId="0" xfId="3" applyFont="1" applyAlignment="1">
      <alignment horizontal="center"/>
    </xf>
    <xf numFmtId="0" fontId="13" fillId="0" borderId="18" xfId="3" applyFont="1" applyBorder="1" applyAlignment="1">
      <alignment horizontal="center"/>
    </xf>
    <xf numFmtId="0" fontId="12" fillId="0" borderId="17" xfId="3" applyFont="1" applyBorder="1"/>
    <xf numFmtId="0" fontId="14" fillId="0" borderId="0" xfId="3" applyFont="1"/>
    <xf numFmtId="0" fontId="12" fillId="0" borderId="18" xfId="3" applyFont="1" applyBorder="1"/>
    <xf numFmtId="0" fontId="12" fillId="0" borderId="19" xfId="3" applyFont="1" applyBorder="1"/>
    <xf numFmtId="0" fontId="12" fillId="0" borderId="10" xfId="3" applyFont="1" applyBorder="1"/>
    <xf numFmtId="0" fontId="12" fillId="0" borderId="10" xfId="3" applyFont="1" applyBorder="1" applyAlignment="1">
      <alignment horizontal="right"/>
    </xf>
    <xf numFmtId="0" fontId="12" fillId="0" borderId="20" xfId="3" applyFont="1" applyBorder="1"/>
    <xf numFmtId="0" fontId="12" fillId="0" borderId="0" xfId="3" applyFont="1"/>
    <xf numFmtId="0" fontId="12" fillId="0" borderId="0" xfId="0" applyFont="1"/>
    <xf numFmtId="0" fontId="12" fillId="0" borderId="0" xfId="0" applyFont="1" applyAlignment="1">
      <alignment horizontal="right" wrapText="1"/>
    </xf>
    <xf numFmtId="0" fontId="12" fillId="0" borderId="0" xfId="0" applyFont="1" applyAlignment="1">
      <alignment horizontal="center"/>
    </xf>
    <xf numFmtId="0" fontId="16" fillId="0" borderId="0" xfId="0" applyFont="1" applyAlignment="1">
      <alignment readingOrder="2"/>
    </xf>
    <xf numFmtId="0" fontId="12" fillId="0" borderId="1" xfId="0" applyFont="1" applyBorder="1" applyAlignment="1">
      <alignment wrapText="1"/>
    </xf>
    <xf numFmtId="3" fontId="12" fillId="0" borderId="0" xfId="0" applyNumberFormat="1" applyFont="1"/>
    <xf numFmtId="0" fontId="8" fillId="0" borderId="0" xfId="0" applyFont="1"/>
    <xf numFmtId="0" fontId="12" fillId="0" borderId="0" xfId="0" applyFont="1" applyAlignment="1">
      <alignment horizontal="center" vertical="center"/>
    </xf>
    <xf numFmtId="0" fontId="12" fillId="0" borderId="0" xfId="0" applyFont="1" applyAlignment="1">
      <alignment horizontal="right"/>
    </xf>
    <xf numFmtId="0" fontId="18" fillId="0" borderId="0" xfId="3" applyFont="1"/>
    <xf numFmtId="0" fontId="19" fillId="0" borderId="0" xfId="3" applyFont="1"/>
    <xf numFmtId="164" fontId="17" fillId="0" borderId="1" xfId="4" applyNumberFormat="1" applyFont="1" applyFill="1" applyBorder="1" applyAlignment="1" applyProtection="1">
      <alignment horizontal="right"/>
    </xf>
    <xf numFmtId="10" fontId="17" fillId="0" borderId="1" xfId="6" applyNumberFormat="1" applyFont="1" applyFill="1" applyBorder="1" applyAlignment="1" applyProtection="1">
      <alignment horizontal="right"/>
    </xf>
    <xf numFmtId="38" fontId="17" fillId="0" borderId="1" xfId="1" applyNumberFormat="1" applyFont="1" applyFill="1" applyBorder="1" applyAlignment="1" applyProtection="1">
      <alignment horizontal="right"/>
    </xf>
    <xf numFmtId="165" fontId="12" fillId="0" borderId="0" xfId="4" applyNumberFormat="1" applyFont="1" applyFill="1" applyBorder="1" applyAlignment="1" applyProtection="1">
      <alignment horizontal="center"/>
    </xf>
    <xf numFmtId="0" fontId="8" fillId="0" borderId="0" xfId="3" applyFont="1" applyAlignment="1">
      <alignment horizontal="right"/>
    </xf>
    <xf numFmtId="0" fontId="8" fillId="0" borderId="0" xfId="3" applyFont="1"/>
    <xf numFmtId="3" fontId="12" fillId="0" borderId="1" xfId="0" applyNumberFormat="1" applyFont="1" applyBorder="1" applyAlignment="1">
      <alignment horizontal="center" vertical="center"/>
    </xf>
    <xf numFmtId="3" fontId="12" fillId="0" borderId="0" xfId="0" applyNumberFormat="1" applyFont="1" applyAlignment="1">
      <alignment horizontal="center" vertical="center"/>
    </xf>
    <xf numFmtId="164" fontId="8" fillId="3" borderId="20" xfId="0" applyNumberFormat="1" applyFont="1" applyFill="1" applyBorder="1" applyAlignment="1">
      <alignment horizontal="center" vertical="center" wrapText="1"/>
    </xf>
    <xf numFmtId="3" fontId="8" fillId="0" borderId="14" xfId="0" applyNumberFormat="1" applyFont="1" applyBorder="1" applyAlignment="1">
      <alignment horizontal="center" vertical="center" wrapText="1"/>
    </xf>
    <xf numFmtId="0" fontId="8" fillId="3" borderId="23" xfId="0" applyFont="1" applyFill="1" applyBorder="1" applyAlignment="1">
      <alignment horizontal="center" vertical="center" wrapText="1"/>
    </xf>
    <xf numFmtId="0" fontId="8" fillId="3" borderId="2" xfId="0" applyFont="1" applyFill="1" applyBorder="1" applyAlignment="1">
      <alignment horizontal="center" vertical="center" wrapText="1"/>
    </xf>
    <xf numFmtId="0" fontId="8" fillId="3" borderId="19" xfId="0" applyFont="1" applyFill="1" applyBorder="1" applyAlignment="1">
      <alignment horizontal="center" vertical="center" wrapText="1"/>
    </xf>
    <xf numFmtId="0" fontId="16" fillId="0" borderId="0" xfId="0" applyFont="1" applyAlignment="1">
      <alignment horizontal="center" vertical="center" wrapText="1" readingOrder="2"/>
    </xf>
    <xf numFmtId="0" fontId="11" fillId="0" borderId="0" xfId="0" applyFont="1"/>
    <xf numFmtId="0" fontId="15" fillId="0" borderId="0" xfId="0" applyFont="1" applyAlignment="1">
      <alignment horizontal="center" vertical="center" wrapText="1" readingOrder="2"/>
    </xf>
    <xf numFmtId="0" fontId="8" fillId="3" borderId="14" xfId="0" applyFont="1" applyFill="1" applyBorder="1" applyAlignment="1">
      <alignment horizontal="center" wrapText="1"/>
    </xf>
    <xf numFmtId="0" fontId="12" fillId="5" borderId="0" xfId="0" applyFont="1" applyFill="1"/>
    <xf numFmtId="0" fontId="16" fillId="5" borderId="0" xfId="0" applyFont="1" applyFill="1" applyAlignment="1">
      <alignment readingOrder="2"/>
    </xf>
    <xf numFmtId="3" fontId="8" fillId="0" borderId="1" xfId="0" applyNumberFormat="1" applyFont="1" applyBorder="1" applyAlignment="1">
      <alignment horizontal="center" wrapText="1"/>
    </xf>
    <xf numFmtId="0" fontId="12" fillId="0" borderId="0" xfId="3" applyFont="1" applyAlignment="1">
      <alignment horizontal="center" vertical="center"/>
    </xf>
    <xf numFmtId="0" fontId="11" fillId="0" borderId="1" xfId="3" applyFont="1" applyBorder="1" applyAlignment="1">
      <alignment horizontal="center" vertical="center" wrapText="1"/>
    </xf>
    <xf numFmtId="3" fontId="11" fillId="0" borderId="1" xfId="3" applyNumberFormat="1" applyFont="1" applyBorder="1" applyAlignment="1">
      <alignment horizontal="center" vertical="center"/>
    </xf>
    <xf numFmtId="0" fontId="10" fillId="0" borderId="1" xfId="3" applyFont="1" applyBorder="1" applyAlignment="1">
      <alignment horizontal="center" vertical="center"/>
    </xf>
    <xf numFmtId="3" fontId="10" fillId="0" borderId="1" xfId="3" applyNumberFormat="1" applyFont="1" applyBorder="1" applyAlignment="1">
      <alignment horizontal="center" vertical="center"/>
    </xf>
    <xf numFmtId="0" fontId="10" fillId="0" borderId="1" xfId="3" applyFont="1" applyBorder="1" applyAlignment="1">
      <alignment horizontal="center" vertical="center" wrapText="1"/>
    </xf>
    <xf numFmtId="165" fontId="10" fillId="0" borderId="7" xfId="4" applyNumberFormat="1" applyFont="1" applyFill="1" applyBorder="1" applyAlignment="1" applyProtection="1">
      <alignment horizontal="center" vertical="center"/>
    </xf>
    <xf numFmtId="165" fontId="10" fillId="0" borderId="22" xfId="4" applyNumberFormat="1" applyFont="1" applyFill="1" applyBorder="1" applyAlignment="1" applyProtection="1">
      <alignment horizontal="center" vertical="center"/>
    </xf>
    <xf numFmtId="0" fontId="11" fillId="0" borderId="0" xfId="3" applyFont="1" applyAlignment="1">
      <alignment horizontal="center" vertical="center"/>
    </xf>
    <xf numFmtId="0" fontId="5" fillId="0" borderId="0" xfId="0" applyFont="1" applyAlignment="1">
      <alignment horizontal="center" vertical="center"/>
    </xf>
    <xf numFmtId="0" fontId="11" fillId="0" borderId="1" xfId="0" applyFont="1" applyBorder="1" applyAlignment="1">
      <alignment horizontal="center" vertical="center"/>
    </xf>
    <xf numFmtId="14" fontId="11" fillId="0" borderId="1" xfId="0" applyNumberFormat="1" applyFont="1" applyBorder="1" applyAlignment="1">
      <alignment horizontal="center" vertical="center"/>
    </xf>
    <xf numFmtId="38" fontId="12" fillId="0" borderId="0" xfId="0" applyNumberFormat="1" applyFont="1" applyAlignment="1">
      <alignment horizontal="center" vertical="center"/>
    </xf>
    <xf numFmtId="0" fontId="12" fillId="0" borderId="0" xfId="0" applyFont="1" applyAlignment="1">
      <alignment horizontal="center" vertical="center" wrapText="1"/>
    </xf>
    <xf numFmtId="0" fontId="12" fillId="0" borderId="0" xfId="0" applyFont="1" applyAlignment="1">
      <alignment wrapText="1"/>
    </xf>
    <xf numFmtId="0" fontId="12" fillId="0" borderId="0" xfId="0" applyFont="1" applyAlignment="1">
      <alignment horizontal="right" vertical="center"/>
    </xf>
    <xf numFmtId="0" fontId="24" fillId="4" borderId="12" xfId="0" applyFont="1" applyFill="1" applyBorder="1" applyAlignment="1">
      <alignment horizontal="right"/>
    </xf>
    <xf numFmtId="0" fontId="24" fillId="4" borderId="16" xfId="0" applyFont="1" applyFill="1" applyBorder="1" applyAlignment="1">
      <alignment horizontal="right"/>
    </xf>
    <xf numFmtId="0" fontId="24" fillId="0" borderId="0" xfId="0" applyFont="1" applyAlignment="1">
      <alignment horizontal="right"/>
    </xf>
    <xf numFmtId="0" fontId="25" fillId="4" borderId="0" xfId="0" applyFont="1" applyFill="1" applyAlignment="1">
      <alignment horizontal="right"/>
    </xf>
    <xf numFmtId="0" fontId="25" fillId="4" borderId="18" xfId="0" applyFont="1" applyFill="1" applyBorder="1" applyAlignment="1">
      <alignment horizontal="right"/>
    </xf>
    <xf numFmtId="0" fontId="25" fillId="0" borderId="0" xfId="0" applyFont="1" applyAlignment="1">
      <alignment horizontal="right"/>
    </xf>
    <xf numFmtId="0" fontId="25" fillId="4" borderId="10" xfId="0" applyFont="1" applyFill="1" applyBorder="1" applyAlignment="1">
      <alignment horizontal="right"/>
    </xf>
    <xf numFmtId="0" fontId="25" fillId="4" borderId="20" xfId="0" applyFont="1" applyFill="1" applyBorder="1" applyAlignment="1">
      <alignment horizontal="right"/>
    </xf>
    <xf numFmtId="0" fontId="12" fillId="0" borderId="12" xfId="3" applyFont="1" applyBorder="1" applyAlignment="1">
      <alignment horizontal="center" vertical="center"/>
    </xf>
    <xf numFmtId="0" fontId="13" fillId="0" borderId="0" xfId="3" applyFont="1" applyAlignment="1">
      <alignment horizontal="center" vertical="center"/>
    </xf>
    <xf numFmtId="0" fontId="12" fillId="0" borderId="10" xfId="3" applyFont="1" applyBorder="1" applyAlignment="1">
      <alignment horizontal="center" vertical="center"/>
    </xf>
    <xf numFmtId="0" fontId="10" fillId="0" borderId="0" xfId="0" applyFont="1" applyAlignment="1">
      <alignment horizontal="center" vertical="center"/>
    </xf>
    <xf numFmtId="0" fontId="26" fillId="0" borderId="0" xfId="3" applyFont="1"/>
    <xf numFmtId="0" fontId="27" fillId="0" borderId="0" xfId="0" applyFont="1"/>
    <xf numFmtId="1" fontId="12" fillId="6" borderId="1" xfId="0" applyNumberFormat="1" applyFont="1" applyFill="1" applyBorder="1" applyAlignment="1" applyProtection="1">
      <alignment horizontal="center" vertical="center" wrapText="1"/>
      <protection locked="0"/>
    </xf>
    <xf numFmtId="1" fontId="12" fillId="2" borderId="1" xfId="0" applyNumberFormat="1" applyFont="1" applyFill="1" applyBorder="1" applyAlignment="1" applyProtection="1">
      <alignment horizontal="center" vertical="center" wrapText="1"/>
      <protection locked="0"/>
    </xf>
    <xf numFmtId="0" fontId="2" fillId="0" borderId="0" xfId="0" applyFont="1"/>
    <xf numFmtId="166" fontId="5" fillId="0" borderId="0" xfId="1" applyNumberFormat="1" applyFont="1" applyAlignment="1" applyProtection="1">
      <alignment vertical="center"/>
      <protection locked="0"/>
    </xf>
    <xf numFmtId="166" fontId="0" fillId="0" borderId="0" xfId="1" applyNumberFormat="1" applyFont="1" applyAlignment="1"/>
    <xf numFmtId="38" fontId="12" fillId="2" borderId="1" xfId="1" applyNumberFormat="1" applyFont="1" applyFill="1" applyBorder="1" applyAlignment="1" applyProtection="1">
      <alignment horizontal="center" vertical="center" wrapText="1"/>
    </xf>
    <xf numFmtId="0" fontId="17" fillId="0" borderId="1" xfId="0" applyFont="1" applyBorder="1" applyAlignment="1">
      <alignment wrapText="1"/>
    </xf>
    <xf numFmtId="1" fontId="12" fillId="6" borderId="9" xfId="0" applyNumberFormat="1" applyFont="1" applyFill="1" applyBorder="1" applyAlignment="1" applyProtection="1">
      <alignment horizontal="right" vertical="center" wrapText="1"/>
      <protection locked="0"/>
    </xf>
    <xf numFmtId="1" fontId="8" fillId="7" borderId="3" xfId="0" applyNumberFormat="1" applyFont="1" applyFill="1" applyBorder="1" applyAlignment="1" applyProtection="1">
      <alignment vertical="center"/>
      <protection locked="0"/>
    </xf>
    <xf numFmtId="1" fontId="8" fillId="7" borderId="4" xfId="0" applyNumberFormat="1" applyFont="1" applyFill="1" applyBorder="1" applyAlignment="1" applyProtection="1">
      <alignment vertical="center"/>
      <protection locked="0"/>
    </xf>
    <xf numFmtId="1" fontId="12" fillId="7" borderId="0" xfId="0" applyNumberFormat="1" applyFont="1" applyFill="1" applyAlignment="1" applyProtection="1">
      <alignment vertical="center"/>
      <protection locked="0"/>
    </xf>
    <xf numFmtId="1" fontId="12" fillId="7" borderId="6" xfId="0" applyNumberFormat="1" applyFont="1" applyFill="1" applyBorder="1" applyAlignment="1" applyProtection="1">
      <alignment vertical="center"/>
      <protection locked="0"/>
    </xf>
    <xf numFmtId="0" fontId="12" fillId="7" borderId="0" xfId="0" applyFont="1" applyFill="1"/>
    <xf numFmtId="0" fontId="12" fillId="7" borderId="0" xfId="0" applyFont="1" applyFill="1" applyAlignment="1">
      <alignment horizontal="right" wrapText="1"/>
    </xf>
    <xf numFmtId="0" fontId="12" fillId="7" borderId="0" xfId="0" applyFont="1" applyFill="1" applyAlignment="1">
      <alignment horizontal="center"/>
    </xf>
    <xf numFmtId="1" fontId="12" fillId="7" borderId="0" xfId="0" applyNumberFormat="1" applyFont="1" applyFill="1" applyAlignment="1" applyProtection="1">
      <alignment horizontal="right" vertical="center"/>
      <protection locked="0"/>
    </xf>
    <xf numFmtId="0" fontId="12" fillId="7" borderId="4" xfId="0" applyFont="1" applyFill="1" applyBorder="1"/>
    <xf numFmtId="0" fontId="12" fillId="7" borderId="4" xfId="0" applyFont="1" applyFill="1" applyBorder="1" applyAlignment="1">
      <alignment horizontal="right" wrapText="1"/>
    </xf>
    <xf numFmtId="0" fontId="12" fillId="7" borderId="4" xfId="0" applyFont="1" applyFill="1" applyBorder="1" applyAlignment="1">
      <alignment horizontal="center"/>
    </xf>
    <xf numFmtId="0" fontId="12" fillId="7" borderId="5" xfId="0" applyFont="1" applyFill="1" applyBorder="1"/>
    <xf numFmtId="1" fontId="12" fillId="7" borderId="9" xfId="0" applyNumberFormat="1" applyFont="1" applyFill="1" applyBorder="1" applyAlignment="1" applyProtection="1">
      <alignment vertical="center"/>
      <protection locked="0"/>
    </xf>
    <xf numFmtId="0" fontId="12" fillId="7" borderId="9" xfId="0" applyFont="1" applyFill="1" applyBorder="1"/>
    <xf numFmtId="0" fontId="12" fillId="7" borderId="6" xfId="0" applyFont="1" applyFill="1" applyBorder="1"/>
    <xf numFmtId="0" fontId="12" fillId="7" borderId="6" xfId="0" applyFont="1" applyFill="1" applyBorder="1" applyAlignment="1">
      <alignment horizontal="right" wrapText="1"/>
    </xf>
    <xf numFmtId="0" fontId="12" fillId="7" borderId="6" xfId="0" applyFont="1" applyFill="1" applyBorder="1" applyAlignment="1">
      <alignment horizontal="center"/>
    </xf>
    <xf numFmtId="0" fontId="12" fillId="7" borderId="28" xfId="0" applyFont="1" applyFill="1" applyBorder="1"/>
    <xf numFmtId="1" fontId="12" fillId="6" borderId="8" xfId="0" applyNumberFormat="1" applyFont="1" applyFill="1" applyBorder="1" applyAlignment="1" applyProtection="1">
      <alignment horizontal="right" vertical="center" wrapText="1" readingOrder="2"/>
      <protection locked="0"/>
    </xf>
    <xf numFmtId="1" fontId="12" fillId="7" borderId="8" xfId="0" applyNumberFormat="1" applyFont="1" applyFill="1" applyBorder="1" applyAlignment="1" applyProtection="1">
      <alignment vertical="center" readingOrder="2"/>
      <protection locked="0"/>
    </xf>
    <xf numFmtId="1" fontId="12" fillId="7" borderId="8" xfId="0" applyNumberFormat="1" applyFont="1" applyFill="1" applyBorder="1" applyAlignment="1" applyProtection="1">
      <alignment horizontal="right" vertical="center" readingOrder="2"/>
      <protection locked="0"/>
    </xf>
    <xf numFmtId="1" fontId="8" fillId="7" borderId="27" xfId="0" applyNumberFormat="1" applyFont="1" applyFill="1" applyBorder="1" applyAlignment="1" applyProtection="1">
      <alignment vertical="center" readingOrder="2"/>
      <protection locked="0"/>
    </xf>
    <xf numFmtId="0" fontId="17" fillId="0" borderId="1" xfId="0" applyFont="1" applyBorder="1" applyAlignment="1">
      <alignment horizontal="center" vertical="center"/>
    </xf>
    <xf numFmtId="0" fontId="12" fillId="0" borderId="1" xfId="0" applyFont="1" applyBorder="1" applyAlignment="1">
      <alignment horizontal="right" vertical="center" wrapText="1"/>
    </xf>
    <xf numFmtId="0" fontId="17" fillId="2" borderId="1" xfId="0" applyFont="1" applyFill="1" applyBorder="1" applyAlignment="1">
      <alignment wrapText="1"/>
    </xf>
    <xf numFmtId="3" fontId="12" fillId="0" borderId="29" xfId="0" applyNumberFormat="1" applyFont="1" applyBorder="1" applyAlignment="1">
      <alignment horizontal="center" vertical="center"/>
    </xf>
    <xf numFmtId="0" fontId="12" fillId="0" borderId="29" xfId="0" applyFont="1" applyBorder="1" applyAlignment="1">
      <alignment horizontal="center" vertical="center"/>
    </xf>
    <xf numFmtId="1" fontId="12" fillId="6" borderId="14" xfId="0" applyNumberFormat="1" applyFont="1" applyFill="1" applyBorder="1" applyAlignment="1" applyProtection="1">
      <alignment horizontal="center" vertical="center" wrapText="1"/>
      <protection locked="0"/>
    </xf>
    <xf numFmtId="0" fontId="12" fillId="0" borderId="14" xfId="0" applyFont="1" applyBorder="1" applyAlignment="1">
      <alignment wrapText="1"/>
    </xf>
    <xf numFmtId="3" fontId="12" fillId="0" borderId="30" xfId="0" applyNumberFormat="1" applyFont="1" applyBorder="1" applyAlignment="1">
      <alignment horizontal="center" vertical="center"/>
    </xf>
    <xf numFmtId="0" fontId="8" fillId="2" borderId="31" xfId="0" applyFont="1" applyFill="1" applyBorder="1" applyAlignment="1">
      <alignment horizontal="center" vertical="center"/>
    </xf>
    <xf numFmtId="0" fontId="8" fillId="2" borderId="32" xfId="0" applyFont="1" applyFill="1" applyBorder="1" applyAlignment="1">
      <alignment horizontal="center" vertical="center" wrapText="1"/>
    </xf>
    <xf numFmtId="0" fontId="8" fillId="2" borderId="33" xfId="0" applyFont="1" applyFill="1" applyBorder="1" applyAlignment="1">
      <alignment horizontal="center" vertical="center" wrapText="1"/>
    </xf>
    <xf numFmtId="1" fontId="12" fillId="6" borderId="14" xfId="0" applyNumberFormat="1" applyFont="1" applyFill="1" applyBorder="1" applyAlignment="1" applyProtection="1">
      <alignment horizontal="center" vertical="center"/>
      <protection locked="0"/>
    </xf>
    <xf numFmtId="38" fontId="12" fillId="0" borderId="14" xfId="0" applyNumberFormat="1" applyFont="1" applyBorder="1" applyAlignment="1">
      <alignment horizontal="center" vertical="center" wrapText="1"/>
    </xf>
    <xf numFmtId="9" fontId="12" fillId="0" borderId="14" xfId="0" applyNumberFormat="1" applyFont="1" applyBorder="1" applyAlignment="1">
      <alignment horizontal="center" vertical="center" wrapText="1"/>
    </xf>
    <xf numFmtId="0" fontId="8" fillId="2" borderId="31" xfId="0" applyFont="1" applyFill="1" applyBorder="1" applyAlignment="1">
      <alignment horizontal="center" vertical="center" wrapText="1" readingOrder="2"/>
    </xf>
    <xf numFmtId="0" fontId="8" fillId="2" borderId="32" xfId="0" applyFont="1" applyFill="1" applyBorder="1" applyAlignment="1">
      <alignment horizontal="center" vertical="center" wrapText="1" readingOrder="2"/>
    </xf>
    <xf numFmtId="10" fontId="8" fillId="2" borderId="32" xfId="0" applyNumberFormat="1" applyFont="1" applyFill="1" applyBorder="1" applyAlignment="1">
      <alignment horizontal="center" vertical="center" wrapText="1"/>
    </xf>
    <xf numFmtId="1" fontId="12" fillId="2" borderId="14" xfId="0" applyNumberFormat="1" applyFont="1" applyFill="1" applyBorder="1" applyAlignment="1" applyProtection="1">
      <alignment horizontal="center" vertical="center" wrapText="1"/>
      <protection locked="0"/>
    </xf>
    <xf numFmtId="38" fontId="12" fillId="2" borderId="14" xfId="0" applyNumberFormat="1" applyFont="1" applyFill="1" applyBorder="1" applyAlignment="1">
      <alignment horizontal="center" vertical="center" wrapText="1"/>
    </xf>
    <xf numFmtId="9" fontId="12" fillId="2" borderId="14" xfId="0" applyNumberFormat="1" applyFont="1" applyFill="1" applyBorder="1" applyAlignment="1">
      <alignment horizontal="center" vertical="center" wrapText="1"/>
    </xf>
    <xf numFmtId="0" fontId="17" fillId="0" borderId="0" xfId="0" applyFont="1" applyAlignment="1">
      <alignment horizontal="center" vertical="center"/>
    </xf>
    <xf numFmtId="3" fontId="17" fillId="0" borderId="29" xfId="0" applyNumberFormat="1" applyFont="1" applyBorder="1" applyAlignment="1">
      <alignment horizontal="center" vertical="center"/>
    </xf>
    <xf numFmtId="0" fontId="17" fillId="0" borderId="1" xfId="0" applyFont="1" applyBorder="1" applyAlignment="1">
      <alignment horizontal="right" wrapText="1"/>
    </xf>
    <xf numFmtId="3" fontId="17" fillId="0" borderId="1" xfId="0" applyNumberFormat="1" applyFont="1" applyBorder="1" applyAlignment="1">
      <alignment horizontal="center" vertical="center"/>
    </xf>
    <xf numFmtId="0" fontId="17" fillId="2" borderId="1" xfId="0" applyFont="1" applyFill="1" applyBorder="1" applyAlignment="1">
      <alignment horizontal="right" wrapText="1"/>
    </xf>
    <xf numFmtId="0" fontId="8" fillId="5" borderId="14" xfId="0" applyFont="1" applyFill="1" applyBorder="1" applyAlignment="1">
      <alignment horizontal="center" vertical="center" wrapText="1"/>
    </xf>
    <xf numFmtId="1" fontId="8" fillId="5" borderId="1" xfId="0" applyNumberFormat="1" applyFont="1" applyFill="1" applyBorder="1" applyAlignment="1">
      <alignment horizontal="center" vertical="center" wrapText="1"/>
    </xf>
    <xf numFmtId="1" fontId="12" fillId="6" borderId="0" xfId="0" applyNumberFormat="1" applyFont="1" applyFill="1" applyAlignment="1" applyProtection="1">
      <alignment horizontal="right" vertical="center" wrapText="1"/>
      <protection locked="0"/>
    </xf>
    <xf numFmtId="3" fontId="17" fillId="2" borderId="1" xfId="0" applyNumberFormat="1" applyFont="1" applyFill="1" applyBorder="1" applyAlignment="1">
      <alignment horizontal="center" vertical="center"/>
    </xf>
    <xf numFmtId="0" fontId="17" fillId="2" borderId="1" xfId="0" applyFont="1" applyFill="1" applyBorder="1" applyAlignment="1">
      <alignment horizontal="right" vertical="center" wrapText="1"/>
    </xf>
    <xf numFmtId="0" fontId="17" fillId="2" borderId="1" xfId="0" applyFont="1" applyFill="1" applyBorder="1" applyAlignment="1">
      <alignment horizontal="center" vertical="center" wrapText="1"/>
    </xf>
    <xf numFmtId="0" fontId="17" fillId="2" borderId="1" xfId="0" applyFont="1" applyFill="1" applyBorder="1" applyAlignment="1">
      <alignment horizontal="right" vertical="center"/>
    </xf>
    <xf numFmtId="0" fontId="17" fillId="0" borderId="29" xfId="0" applyFont="1" applyBorder="1" applyAlignment="1">
      <alignment horizontal="right" vertical="center" wrapText="1"/>
    </xf>
    <xf numFmtId="0" fontId="17" fillId="0" borderId="29" xfId="0" applyFont="1" applyBorder="1" applyAlignment="1">
      <alignment horizontal="center" vertical="center"/>
    </xf>
    <xf numFmtId="0" fontId="17" fillId="8" borderId="29" xfId="0" applyFont="1" applyFill="1" applyBorder="1" applyAlignment="1">
      <alignment horizontal="right" wrapText="1"/>
    </xf>
    <xf numFmtId="0" fontId="17" fillId="8" borderId="29" xfId="0" applyFont="1" applyFill="1" applyBorder="1" applyAlignment="1">
      <alignment horizontal="center" vertical="center"/>
    </xf>
    <xf numFmtId="3" fontId="17" fillId="8" borderId="29" xfId="0" applyNumberFormat="1" applyFont="1" applyFill="1" applyBorder="1" applyAlignment="1">
      <alignment horizontal="center" vertical="center"/>
    </xf>
    <xf numFmtId="167" fontId="12" fillId="6" borderId="1" xfId="0" applyNumberFormat="1" applyFont="1" applyFill="1" applyBorder="1" applyAlignment="1" applyProtection="1">
      <alignment horizontal="center" vertical="center" wrapText="1"/>
      <protection locked="0"/>
    </xf>
    <xf numFmtId="166" fontId="5" fillId="0" borderId="0" xfId="1" applyNumberFormat="1" applyFont="1" applyAlignment="1" applyProtection="1">
      <alignment vertical="center"/>
    </xf>
    <xf numFmtId="3" fontId="10" fillId="0" borderId="0" xfId="0" applyNumberFormat="1" applyFont="1" applyAlignment="1">
      <alignment horizontal="center" vertical="center"/>
    </xf>
    <xf numFmtId="0" fontId="16" fillId="0" borderId="0" xfId="0" applyFont="1" applyAlignment="1">
      <alignment horizontal="center" vertical="center" readingOrder="2"/>
    </xf>
    <xf numFmtId="1" fontId="12" fillId="0" borderId="0" xfId="0" applyNumberFormat="1" applyFont="1" applyAlignment="1">
      <alignment horizontal="right" wrapText="1"/>
    </xf>
    <xf numFmtId="1" fontId="12" fillId="0" borderId="0" xfId="0" applyNumberFormat="1" applyFont="1"/>
    <xf numFmtId="166" fontId="29" fillId="0" borderId="0" xfId="1" applyNumberFormat="1" applyFont="1" applyAlignment="1" applyProtection="1">
      <alignment vertical="center"/>
    </xf>
    <xf numFmtId="166" fontId="0" fillId="0" borderId="0" xfId="1" applyNumberFormat="1" applyFont="1" applyAlignment="1" applyProtection="1">
      <alignment horizontal="right" vertical="center"/>
    </xf>
    <xf numFmtId="166" fontId="0" fillId="0" borderId="0" xfId="1" applyNumberFormat="1" applyFont="1" applyAlignment="1" applyProtection="1">
      <alignment horizontal="center" vertical="center"/>
    </xf>
    <xf numFmtId="0" fontId="11" fillId="0" borderId="0" xfId="0" applyFont="1" applyAlignment="1">
      <alignment vertical="center"/>
    </xf>
    <xf numFmtId="166" fontId="29" fillId="2" borderId="0" xfId="1" applyNumberFormat="1" applyFont="1" applyFill="1" applyAlignment="1" applyProtection="1">
      <alignment vertical="center" readingOrder="2"/>
    </xf>
    <xf numFmtId="166" fontId="29" fillId="0" borderId="0" xfId="1" applyNumberFormat="1" applyFont="1" applyAlignment="1" applyProtection="1">
      <alignment vertical="center" readingOrder="2"/>
    </xf>
    <xf numFmtId="0" fontId="8" fillId="0" borderId="0" xfId="0" applyFont="1" applyAlignment="1">
      <alignment horizontal="center" vertical="center"/>
    </xf>
    <xf numFmtId="166" fontId="0" fillId="0" borderId="0" xfId="1" applyNumberFormat="1" applyFont="1" applyAlignment="1" applyProtection="1"/>
    <xf numFmtId="0" fontId="14" fillId="0" borderId="0" xfId="0" applyFont="1" applyAlignment="1">
      <alignment vertical="center"/>
    </xf>
    <xf numFmtId="1" fontId="12" fillId="0" borderId="0" xfId="0" applyNumberFormat="1" applyFont="1" applyAlignment="1">
      <alignment horizontal="center" vertical="center" wrapText="1"/>
    </xf>
    <xf numFmtId="1" fontId="12" fillId="0" borderId="0" xfId="0" applyNumberFormat="1" applyFont="1" applyAlignment="1">
      <alignment horizontal="center" vertical="center"/>
    </xf>
    <xf numFmtId="3" fontId="8" fillId="5" borderId="24" xfId="0" applyNumberFormat="1" applyFont="1" applyFill="1" applyBorder="1" applyAlignment="1">
      <alignment horizontal="center" vertical="center" wrapText="1"/>
    </xf>
    <xf numFmtId="3" fontId="12" fillId="6" borderId="14" xfId="0" applyNumberFormat="1" applyFont="1" applyFill="1" applyBorder="1" applyAlignment="1" applyProtection="1">
      <alignment horizontal="center" vertical="center"/>
      <protection locked="0"/>
    </xf>
    <xf numFmtId="165" fontId="12" fillId="0" borderId="1" xfId="1" applyNumberFormat="1" applyFont="1" applyFill="1" applyBorder="1" applyAlignment="1" applyProtection="1">
      <alignment horizontal="center" vertical="center" wrapText="1"/>
    </xf>
    <xf numFmtId="3" fontId="8" fillId="5" borderId="23" xfId="0" applyNumberFormat="1" applyFont="1" applyFill="1" applyBorder="1" applyAlignment="1">
      <alignment horizontal="center" vertical="center"/>
    </xf>
    <xf numFmtId="1" fontId="8" fillId="5" borderId="2" xfId="0" applyNumberFormat="1" applyFont="1" applyFill="1" applyBorder="1" applyAlignment="1">
      <alignment horizontal="center" vertical="center"/>
    </xf>
    <xf numFmtId="38" fontId="8" fillId="5" borderId="1" xfId="0" applyNumberFormat="1" applyFont="1" applyFill="1" applyBorder="1" applyAlignment="1">
      <alignment horizontal="center" vertical="center"/>
    </xf>
    <xf numFmtId="3" fontId="8" fillId="0" borderId="0" xfId="0" applyNumberFormat="1" applyFont="1"/>
    <xf numFmtId="0" fontId="32" fillId="0" borderId="0" xfId="0" applyFont="1"/>
    <xf numFmtId="166" fontId="33" fillId="0" borderId="0" xfId="1" applyNumberFormat="1" applyFont="1" applyAlignment="1" applyProtection="1">
      <alignment vertical="center" readingOrder="2"/>
    </xf>
    <xf numFmtId="0" fontId="8" fillId="0" borderId="37" xfId="0" applyFont="1" applyBorder="1" applyAlignment="1">
      <alignment horizontal="center" vertical="center" wrapText="1"/>
    </xf>
    <xf numFmtId="0" fontId="8" fillId="0" borderId="38" xfId="0" applyFont="1" applyBorder="1" applyAlignment="1">
      <alignment horizontal="center" vertical="center" wrapText="1"/>
    </xf>
    <xf numFmtId="0" fontId="8" fillId="0" borderId="1" xfId="0" applyFont="1" applyBorder="1" applyAlignment="1">
      <alignment horizontal="center" vertical="center" wrapText="1"/>
    </xf>
    <xf numFmtId="0" fontId="14" fillId="0" borderId="1" xfId="0" applyFont="1" applyBorder="1" applyAlignment="1">
      <alignment horizontal="center" vertical="center" wrapText="1"/>
    </xf>
    <xf numFmtId="0" fontId="8" fillId="0" borderId="37" xfId="0" applyFont="1" applyBorder="1" applyAlignment="1">
      <alignment horizontal="center" vertical="center" wrapText="1" readingOrder="2"/>
    </xf>
    <xf numFmtId="0" fontId="8" fillId="0" borderId="38" xfId="0" applyFont="1" applyBorder="1" applyAlignment="1">
      <alignment horizontal="center" vertical="center" wrapText="1" readingOrder="2"/>
    </xf>
    <xf numFmtId="38" fontId="8" fillId="0" borderId="38" xfId="0" applyNumberFormat="1" applyFont="1" applyBorder="1" applyAlignment="1">
      <alignment horizontal="center" vertical="center" wrapText="1"/>
    </xf>
    <xf numFmtId="0" fontId="8" fillId="0" borderId="39" xfId="0" applyFont="1" applyBorder="1" applyAlignment="1">
      <alignment horizontal="center" vertical="center" wrapText="1"/>
    </xf>
    <xf numFmtId="0" fontId="12" fillId="0" borderId="0" xfId="3" applyFont="1" applyAlignment="1">
      <alignment horizontal="right"/>
    </xf>
    <xf numFmtId="0" fontId="12" fillId="0" borderId="0" xfId="3" applyFont="1" applyAlignment="1">
      <alignment horizontal="center"/>
    </xf>
    <xf numFmtId="0" fontId="12" fillId="0" borderId="0" xfId="3" applyFont="1" applyAlignment="1">
      <alignment horizontal="left"/>
    </xf>
    <xf numFmtId="0" fontId="8" fillId="0" borderId="1" xfId="3" applyFont="1" applyBorder="1" applyAlignment="1">
      <alignment horizontal="center"/>
    </xf>
    <xf numFmtId="0" fontId="14" fillId="0" borderId="0" xfId="3" applyFont="1" applyAlignment="1">
      <alignment horizontal="right"/>
    </xf>
    <xf numFmtId="0" fontId="10" fillId="0" borderId="0" xfId="3" applyFont="1" applyAlignment="1">
      <alignment horizontal="right"/>
    </xf>
    <xf numFmtId="0" fontId="14" fillId="0" borderId="0" xfId="3" applyFont="1" applyAlignment="1">
      <alignment horizontal="left"/>
    </xf>
    <xf numFmtId="0" fontId="18" fillId="0" borderId="0" xfId="3" applyFont="1" applyAlignment="1">
      <alignment horizontal="center"/>
    </xf>
    <xf numFmtId="0" fontId="18" fillId="0" borderId="0" xfId="3" applyFont="1" applyAlignment="1">
      <alignment horizontal="left"/>
    </xf>
    <xf numFmtId="0" fontId="8" fillId="0" borderId="1" xfId="0" applyFont="1" applyBorder="1" applyAlignment="1">
      <alignment horizontal="center" vertical="center"/>
    </xf>
    <xf numFmtId="14" fontId="12" fillId="0" borderId="1" xfId="0" applyNumberFormat="1" applyFont="1" applyBorder="1" applyAlignment="1">
      <alignment horizontal="center" vertical="center"/>
    </xf>
    <xf numFmtId="0" fontId="19" fillId="0" borderId="0" xfId="3" applyFont="1" applyAlignment="1">
      <alignment horizontal="center"/>
    </xf>
    <xf numFmtId="0" fontId="19" fillId="0" borderId="0" xfId="3" applyFont="1" applyAlignment="1">
      <alignment horizontal="left"/>
    </xf>
    <xf numFmtId="0" fontId="12" fillId="0" borderId="1" xfId="0" applyFont="1" applyBorder="1" applyAlignment="1">
      <alignment horizontal="center" vertical="center"/>
    </xf>
    <xf numFmtId="0" fontId="11" fillId="0" borderId="1" xfId="3" applyFont="1" applyBorder="1" applyAlignment="1">
      <alignment horizontal="center" vertical="center"/>
    </xf>
    <xf numFmtId="0" fontId="17" fillId="0" borderId="0" xfId="3" applyFont="1" applyAlignment="1">
      <alignment horizontal="right"/>
    </xf>
    <xf numFmtId="0" fontId="17" fillId="0" borderId="0" xfId="3" applyFont="1" applyAlignment="1">
      <alignment horizontal="center"/>
    </xf>
    <xf numFmtId="0" fontId="20" fillId="0" borderId="0" xfId="0" applyFont="1"/>
    <xf numFmtId="0" fontId="16" fillId="0" borderId="0" xfId="3" applyFont="1" applyAlignment="1">
      <alignment horizontal="right"/>
    </xf>
    <xf numFmtId="0" fontId="16" fillId="0" borderId="0" xfId="3" applyFont="1" applyAlignment="1">
      <alignment horizontal="center"/>
    </xf>
    <xf numFmtId="0" fontId="21" fillId="0" borderId="0" xfId="0" applyFont="1" applyAlignment="1">
      <alignment horizontal="right"/>
    </xf>
    <xf numFmtId="0" fontId="17" fillId="0" borderId="1" xfId="3" applyFont="1" applyBorder="1" applyAlignment="1">
      <alignment horizontal="right"/>
    </xf>
    <xf numFmtId="0" fontId="17" fillId="0" borderId="1" xfId="3" applyFont="1" applyBorder="1" applyAlignment="1">
      <alignment horizontal="right" wrapText="1"/>
    </xf>
    <xf numFmtId="10" fontId="17" fillId="0" borderId="1" xfId="0" applyNumberFormat="1" applyFont="1" applyBorder="1" applyAlignment="1">
      <alignment horizontal="right"/>
    </xf>
    <xf numFmtId="165" fontId="17" fillId="0" borderId="0" xfId="3" applyNumberFormat="1" applyFont="1" applyAlignment="1">
      <alignment horizontal="center"/>
    </xf>
    <xf numFmtId="9" fontId="12" fillId="0" borderId="0" xfId="3" applyNumberFormat="1" applyFont="1" applyAlignment="1">
      <alignment horizontal="center"/>
    </xf>
    <xf numFmtId="0" fontId="10" fillId="0" borderId="7" xfId="3" applyFont="1" applyBorder="1" applyAlignment="1">
      <alignment horizontal="center" vertical="center"/>
    </xf>
    <xf numFmtId="0" fontId="10" fillId="0" borderId="11" xfId="3" applyFont="1" applyBorder="1" applyAlignment="1">
      <alignment horizontal="center" vertical="center"/>
    </xf>
    <xf numFmtId="0" fontId="10" fillId="0" borderId="7" xfId="3" applyFont="1" applyBorder="1" applyAlignment="1">
      <alignment horizontal="center" vertical="center" wrapText="1"/>
    </xf>
    <xf numFmtId="10" fontId="10" fillId="0" borderId="11" xfId="3" applyNumberFormat="1" applyFont="1" applyBorder="1" applyAlignment="1">
      <alignment horizontal="center" vertical="center"/>
    </xf>
    <xf numFmtId="0" fontId="10" fillId="0" borderId="22" xfId="3" applyFont="1" applyBorder="1" applyAlignment="1">
      <alignment horizontal="center" vertical="center"/>
    </xf>
    <xf numFmtId="10" fontId="10" fillId="0" borderId="6" xfId="3" applyNumberFormat="1" applyFont="1" applyBorder="1" applyAlignment="1">
      <alignment horizontal="center" vertical="center"/>
    </xf>
    <xf numFmtId="3" fontId="8" fillId="6" borderId="1" xfId="0" applyNumberFormat="1" applyFont="1" applyFill="1" applyBorder="1" applyAlignment="1" applyProtection="1">
      <alignment horizontal="center" vertical="center"/>
      <protection locked="0"/>
    </xf>
    <xf numFmtId="0" fontId="30" fillId="2" borderId="8" xfId="0" applyFont="1" applyFill="1" applyBorder="1" applyAlignment="1">
      <alignment horizontal="center" readingOrder="2"/>
    </xf>
    <xf numFmtId="0" fontId="30" fillId="2" borderId="0" xfId="0" applyFont="1" applyFill="1" applyAlignment="1">
      <alignment horizontal="center" readingOrder="2"/>
    </xf>
    <xf numFmtId="0" fontId="30" fillId="2" borderId="9" xfId="0" applyFont="1" applyFill="1" applyBorder="1" applyAlignment="1">
      <alignment horizontal="center" readingOrder="2"/>
    </xf>
    <xf numFmtId="0" fontId="7" fillId="2" borderId="8" xfId="0" applyFont="1" applyFill="1" applyBorder="1" applyAlignment="1">
      <alignment horizontal="center" vertical="center" readingOrder="2"/>
    </xf>
    <xf numFmtId="0" fontId="7" fillId="2" borderId="0" xfId="0" applyFont="1" applyFill="1" applyAlignment="1">
      <alignment horizontal="center" vertical="center" readingOrder="2"/>
    </xf>
    <xf numFmtId="0" fontId="7" fillId="2" borderId="9" xfId="0" applyFont="1" applyFill="1" applyBorder="1" applyAlignment="1">
      <alignment horizontal="center" vertical="center" readingOrder="2"/>
    </xf>
    <xf numFmtId="0" fontId="7" fillId="2" borderId="8" xfId="0" applyFont="1" applyFill="1" applyBorder="1" applyAlignment="1">
      <alignment horizontal="center" readingOrder="2"/>
    </xf>
    <xf numFmtId="0" fontId="7" fillId="2" borderId="0" xfId="0" applyFont="1" applyFill="1" applyAlignment="1">
      <alignment horizontal="center" readingOrder="2"/>
    </xf>
    <xf numFmtId="0" fontId="7" fillId="2" borderId="9" xfId="0" applyFont="1" applyFill="1" applyBorder="1" applyAlignment="1">
      <alignment horizontal="center" readingOrder="2"/>
    </xf>
    <xf numFmtId="0" fontId="11" fillId="2" borderId="8" xfId="0" applyFont="1" applyFill="1" applyBorder="1" applyAlignment="1">
      <alignment horizontal="right" vertical="center" wrapText="1" readingOrder="2"/>
    </xf>
    <xf numFmtId="0" fontId="11" fillId="2" borderId="0" xfId="0" applyFont="1" applyFill="1" applyAlignment="1">
      <alignment horizontal="right" vertical="center" wrapText="1" readingOrder="2"/>
    </xf>
    <xf numFmtId="0" fontId="11" fillId="2" borderId="9" xfId="0" applyFont="1" applyFill="1" applyBorder="1" applyAlignment="1">
      <alignment horizontal="right" vertical="center" wrapText="1" readingOrder="2"/>
    </xf>
    <xf numFmtId="1" fontId="10" fillId="6" borderId="25" xfId="0" applyNumberFormat="1" applyFont="1" applyFill="1" applyBorder="1" applyAlignment="1" applyProtection="1">
      <alignment horizontal="center" vertical="center"/>
      <protection locked="0"/>
    </xf>
    <xf numFmtId="1" fontId="10" fillId="6" borderId="11" xfId="0" applyNumberFormat="1" applyFont="1" applyFill="1" applyBorder="1" applyAlignment="1" applyProtection="1">
      <alignment horizontal="center" vertical="center"/>
      <protection locked="0"/>
    </xf>
    <xf numFmtId="1" fontId="10" fillId="6" borderId="26" xfId="0" applyNumberFormat="1" applyFont="1" applyFill="1" applyBorder="1" applyAlignment="1" applyProtection="1">
      <alignment horizontal="center" vertical="center"/>
      <protection locked="0"/>
    </xf>
    <xf numFmtId="0" fontId="10" fillId="2" borderId="8" xfId="0" applyFont="1" applyFill="1" applyBorder="1" applyAlignment="1">
      <alignment horizontal="right" vertical="top" wrapText="1" readingOrder="2"/>
    </xf>
    <xf numFmtId="0" fontId="11" fillId="2" borderId="0" xfId="0" applyFont="1" applyFill="1" applyAlignment="1">
      <alignment horizontal="right" vertical="top" wrapText="1" readingOrder="2"/>
    </xf>
    <xf numFmtId="0" fontId="11" fillId="2" borderId="9" xfId="0" applyFont="1" applyFill="1" applyBorder="1" applyAlignment="1">
      <alignment horizontal="right" vertical="top" wrapText="1" readingOrder="2"/>
    </xf>
    <xf numFmtId="0" fontId="9" fillId="2" borderId="8" xfId="0" applyFont="1" applyFill="1" applyBorder="1" applyAlignment="1">
      <alignment horizontal="center" readingOrder="2"/>
    </xf>
    <xf numFmtId="0" fontId="9" fillId="2" borderId="0" xfId="0" applyFont="1" applyFill="1" applyAlignment="1">
      <alignment horizontal="center" readingOrder="2"/>
    </xf>
    <xf numFmtId="0" fontId="9" fillId="2" borderId="9" xfId="0" applyFont="1" applyFill="1" applyBorder="1" applyAlignment="1">
      <alignment horizontal="center" readingOrder="2"/>
    </xf>
    <xf numFmtId="0" fontId="10" fillId="2" borderId="8" xfId="0" applyFont="1" applyFill="1" applyBorder="1" applyAlignment="1">
      <alignment horizontal="center" vertical="center" wrapText="1" readingOrder="2"/>
    </xf>
    <xf numFmtId="0" fontId="10" fillId="2" borderId="0" xfId="0" applyFont="1" applyFill="1" applyAlignment="1">
      <alignment horizontal="center" vertical="center" wrapText="1" readingOrder="2"/>
    </xf>
    <xf numFmtId="0" fontId="10" fillId="2" borderId="9" xfId="0" applyFont="1" applyFill="1" applyBorder="1" applyAlignment="1">
      <alignment horizontal="center" vertical="center" wrapText="1" readingOrder="2"/>
    </xf>
    <xf numFmtId="0" fontId="10" fillId="0" borderId="17" xfId="3" applyFont="1" applyBorder="1" applyAlignment="1">
      <alignment horizontal="center"/>
    </xf>
    <xf numFmtId="0" fontId="10" fillId="0" borderId="0" xfId="3" applyFont="1" applyAlignment="1">
      <alignment horizontal="center"/>
    </xf>
    <xf numFmtId="0" fontId="10" fillId="0" borderId="15" xfId="3" applyFont="1" applyBorder="1" applyAlignment="1">
      <alignment horizontal="center"/>
    </xf>
    <xf numFmtId="0" fontId="10" fillId="0" borderId="12" xfId="3" applyFont="1" applyBorder="1" applyAlignment="1">
      <alignment horizontal="center"/>
    </xf>
    <xf numFmtId="49" fontId="28" fillId="5" borderId="25" xfId="1" applyNumberFormat="1" applyFont="1" applyFill="1" applyBorder="1" applyAlignment="1">
      <alignment horizontal="center" vertical="center"/>
    </xf>
    <xf numFmtId="49" fontId="28" fillId="5" borderId="11" xfId="1" applyNumberFormat="1" applyFont="1" applyFill="1" applyBorder="1" applyAlignment="1">
      <alignment horizontal="center" vertical="center"/>
    </xf>
    <xf numFmtId="49" fontId="28" fillId="5" borderId="26" xfId="1" applyNumberFormat="1" applyFont="1" applyFill="1" applyBorder="1" applyAlignment="1">
      <alignment horizontal="center" vertical="center"/>
    </xf>
    <xf numFmtId="0" fontId="8" fillId="5" borderId="23" xfId="0" applyFont="1" applyFill="1" applyBorder="1" applyAlignment="1">
      <alignment horizontal="center"/>
    </xf>
    <xf numFmtId="0" fontId="8" fillId="5" borderId="24" xfId="0" applyFont="1" applyFill="1" applyBorder="1" applyAlignment="1">
      <alignment horizontal="center"/>
    </xf>
    <xf numFmtId="0" fontId="8" fillId="5" borderId="2" xfId="0" applyFont="1" applyFill="1" applyBorder="1" applyAlignment="1">
      <alignment horizontal="center"/>
    </xf>
    <xf numFmtId="49" fontId="28" fillId="5" borderId="25" xfId="1" applyNumberFormat="1" applyFont="1" applyFill="1" applyBorder="1" applyAlignment="1" applyProtection="1">
      <alignment horizontal="center" vertical="center"/>
    </xf>
    <xf numFmtId="49" fontId="28" fillId="5" borderId="11" xfId="1" applyNumberFormat="1" applyFont="1" applyFill="1" applyBorder="1" applyAlignment="1" applyProtection="1">
      <alignment horizontal="center" vertical="center"/>
    </xf>
    <xf numFmtId="49" fontId="28" fillId="5" borderId="26" xfId="1" applyNumberFormat="1" applyFont="1" applyFill="1" applyBorder="1" applyAlignment="1" applyProtection="1">
      <alignment horizontal="center" vertical="center"/>
    </xf>
    <xf numFmtId="0" fontId="10" fillId="5" borderId="25" xfId="0" applyFont="1" applyFill="1" applyBorder="1" applyAlignment="1">
      <alignment horizontal="center"/>
    </xf>
    <xf numFmtId="0" fontId="23" fillId="5" borderId="11" xfId="0" applyFont="1" applyFill="1" applyBorder="1" applyAlignment="1">
      <alignment horizontal="center"/>
    </xf>
    <xf numFmtId="0" fontId="23" fillId="5" borderId="26" xfId="0" applyFont="1" applyFill="1" applyBorder="1" applyAlignment="1">
      <alignment horizontal="center"/>
    </xf>
    <xf numFmtId="0" fontId="10" fillId="5" borderId="25" xfId="0" applyFont="1" applyFill="1" applyBorder="1" applyAlignment="1">
      <alignment horizontal="center" vertical="center" wrapText="1"/>
    </xf>
    <xf numFmtId="0" fontId="23" fillId="5" borderId="11" xfId="0" applyFont="1" applyFill="1" applyBorder="1" applyAlignment="1">
      <alignment horizontal="center" vertical="center" wrapText="1"/>
    </xf>
    <xf numFmtId="0" fontId="23" fillId="5" borderId="26" xfId="0" applyFont="1" applyFill="1" applyBorder="1" applyAlignment="1">
      <alignment horizontal="center" vertical="center" wrapText="1"/>
    </xf>
    <xf numFmtId="38" fontId="17" fillId="2" borderId="0" xfId="0" applyNumberFormat="1" applyFont="1" applyFill="1" applyAlignment="1">
      <alignment horizontal="center" vertical="center" wrapText="1"/>
    </xf>
    <xf numFmtId="0" fontId="8" fillId="5" borderId="23" xfId="0" applyFont="1" applyFill="1" applyBorder="1" applyAlignment="1">
      <alignment horizontal="center" vertical="center" wrapText="1"/>
    </xf>
    <xf numFmtId="0" fontId="8" fillId="5" borderId="2" xfId="0" applyFont="1" applyFill="1" applyBorder="1" applyAlignment="1">
      <alignment horizontal="center" vertical="center" wrapText="1"/>
    </xf>
    <xf numFmtId="0" fontId="16" fillId="3" borderId="23" xfId="0" applyFont="1" applyFill="1" applyBorder="1" applyAlignment="1">
      <alignment horizontal="center" wrapText="1"/>
    </xf>
    <xf numFmtId="0" fontId="16" fillId="3" borderId="24" xfId="0" applyFont="1" applyFill="1" applyBorder="1" applyAlignment="1">
      <alignment horizontal="center" wrapText="1"/>
    </xf>
    <xf numFmtId="0" fontId="16" fillId="3" borderId="2" xfId="0" applyFont="1" applyFill="1" applyBorder="1" applyAlignment="1">
      <alignment horizontal="center" wrapText="1"/>
    </xf>
    <xf numFmtId="0" fontId="8" fillId="5" borderId="23" xfId="0" applyFont="1" applyFill="1" applyBorder="1" applyAlignment="1">
      <alignment horizontal="center" vertical="center"/>
    </xf>
    <xf numFmtId="0" fontId="8" fillId="5" borderId="24" xfId="0" applyFont="1" applyFill="1" applyBorder="1" applyAlignment="1">
      <alignment horizontal="center" vertical="center"/>
    </xf>
    <xf numFmtId="0" fontId="8" fillId="5" borderId="2" xfId="0" applyFont="1" applyFill="1" applyBorder="1" applyAlignment="1">
      <alignment horizontal="center" vertical="center"/>
    </xf>
    <xf numFmtId="0" fontId="8" fillId="5" borderId="24" xfId="0" applyFont="1" applyFill="1" applyBorder="1" applyAlignment="1">
      <alignment horizontal="center" vertical="center" wrapText="1"/>
    </xf>
    <xf numFmtId="1" fontId="8" fillId="5" borderId="23" xfId="0" applyNumberFormat="1" applyFont="1" applyFill="1" applyBorder="1" applyAlignment="1">
      <alignment horizontal="center" vertical="center" wrapText="1"/>
    </xf>
    <xf numFmtId="1" fontId="8" fillId="5" borderId="24" xfId="0" applyNumberFormat="1" applyFont="1" applyFill="1" applyBorder="1" applyAlignment="1">
      <alignment horizontal="center" vertical="center" wrapText="1"/>
    </xf>
    <xf numFmtId="1" fontId="8" fillId="5" borderId="2" xfId="0" applyNumberFormat="1" applyFont="1" applyFill="1" applyBorder="1" applyAlignment="1">
      <alignment horizontal="center" vertical="center" wrapText="1"/>
    </xf>
    <xf numFmtId="1" fontId="8" fillId="6" borderId="23" xfId="0" applyNumberFormat="1" applyFont="1" applyFill="1" applyBorder="1" applyAlignment="1" applyProtection="1">
      <alignment horizontal="center" vertical="center"/>
      <protection locked="0"/>
    </xf>
    <xf numFmtId="1" fontId="8" fillId="6" borderId="24" xfId="0" applyNumberFormat="1" applyFont="1" applyFill="1" applyBorder="1" applyAlignment="1" applyProtection="1">
      <alignment horizontal="center" vertical="center"/>
      <protection locked="0"/>
    </xf>
    <xf numFmtId="1" fontId="8" fillId="6" borderId="2" xfId="0" applyNumberFormat="1" applyFont="1" applyFill="1" applyBorder="1" applyAlignment="1" applyProtection="1">
      <alignment horizontal="center" vertical="center"/>
      <protection locked="0"/>
    </xf>
    <xf numFmtId="1" fontId="12" fillId="6" borderId="27" xfId="0" applyNumberFormat="1" applyFont="1" applyFill="1" applyBorder="1" applyAlignment="1" applyProtection="1">
      <alignment horizontal="right" vertical="center" readingOrder="2"/>
      <protection locked="0"/>
    </xf>
    <xf numFmtId="1" fontId="12" fillId="6" borderId="6" xfId="0" applyNumberFormat="1" applyFont="1" applyFill="1" applyBorder="1" applyAlignment="1" applyProtection="1">
      <alignment horizontal="right" vertical="center" readingOrder="2"/>
      <protection locked="0"/>
    </xf>
    <xf numFmtId="1" fontId="12" fillId="6" borderId="28" xfId="0" applyNumberFormat="1" applyFont="1" applyFill="1" applyBorder="1" applyAlignment="1" applyProtection="1">
      <alignment horizontal="right" vertical="center" readingOrder="2"/>
      <protection locked="0"/>
    </xf>
    <xf numFmtId="1" fontId="12" fillId="6" borderId="3" xfId="0" applyNumberFormat="1" applyFont="1" applyFill="1" applyBorder="1" applyAlignment="1" applyProtection="1">
      <alignment horizontal="right" vertical="center" readingOrder="2"/>
      <protection locked="0"/>
    </xf>
    <xf numFmtId="1" fontId="12" fillId="6" borderId="4" xfId="0" applyNumberFormat="1" applyFont="1" applyFill="1" applyBorder="1" applyAlignment="1" applyProtection="1">
      <alignment horizontal="right" vertical="center" readingOrder="2"/>
      <protection locked="0"/>
    </xf>
    <xf numFmtId="1" fontId="12" fillId="6" borderId="5" xfId="0" applyNumberFormat="1" applyFont="1" applyFill="1" applyBorder="1" applyAlignment="1" applyProtection="1">
      <alignment horizontal="right" vertical="center" readingOrder="2"/>
      <protection locked="0"/>
    </xf>
    <xf numFmtId="1" fontId="12" fillId="6" borderId="8" xfId="0" applyNumberFormat="1" applyFont="1" applyFill="1" applyBorder="1" applyAlignment="1" applyProtection="1">
      <alignment horizontal="right" vertical="center" readingOrder="2"/>
      <protection locked="0"/>
    </xf>
    <xf numFmtId="1" fontId="12" fillId="6" borderId="0" xfId="0" applyNumberFormat="1" applyFont="1" applyFill="1" applyAlignment="1" applyProtection="1">
      <alignment horizontal="right" vertical="center" readingOrder="2"/>
      <protection locked="0"/>
    </xf>
    <xf numFmtId="1" fontId="12" fillId="6" borderId="9" xfId="0" applyNumberFormat="1" applyFont="1" applyFill="1" applyBorder="1" applyAlignment="1" applyProtection="1">
      <alignment horizontal="right" vertical="center" readingOrder="2"/>
      <protection locked="0"/>
    </xf>
    <xf numFmtId="38" fontId="17" fillId="2" borderId="0" xfId="0" applyNumberFormat="1" applyFont="1" applyFill="1" applyAlignment="1" applyProtection="1">
      <alignment horizontal="center" vertical="center" wrapText="1"/>
      <protection locked="0"/>
    </xf>
    <xf numFmtId="0" fontId="8" fillId="5" borderId="23" xfId="0" applyFont="1" applyFill="1" applyBorder="1" applyAlignment="1">
      <alignment horizontal="center" wrapText="1"/>
    </xf>
    <xf numFmtId="0" fontId="8" fillId="5" borderId="24" xfId="0" applyFont="1" applyFill="1" applyBorder="1" applyAlignment="1">
      <alignment horizontal="center" wrapText="1"/>
    </xf>
    <xf numFmtId="0" fontId="8" fillId="5" borderId="2" xfId="0" applyFont="1" applyFill="1" applyBorder="1" applyAlignment="1">
      <alignment horizontal="center" wrapText="1"/>
    </xf>
    <xf numFmtId="0" fontId="8" fillId="3" borderId="23" xfId="0" applyFont="1" applyFill="1" applyBorder="1" applyAlignment="1">
      <alignment horizontal="center" wrapText="1"/>
    </xf>
    <xf numFmtId="0" fontId="8" fillId="3" borderId="24" xfId="0" applyFont="1" applyFill="1" applyBorder="1" applyAlignment="1">
      <alignment horizontal="center" wrapText="1"/>
    </xf>
    <xf numFmtId="0" fontId="8" fillId="3" borderId="2" xfId="0" applyFont="1" applyFill="1" applyBorder="1" applyAlignment="1">
      <alignment horizontal="center" wrapText="1"/>
    </xf>
    <xf numFmtId="0" fontId="16" fillId="5" borderId="23" xfId="0" applyFont="1" applyFill="1" applyBorder="1" applyAlignment="1">
      <alignment horizontal="center"/>
    </xf>
    <xf numFmtId="0" fontId="16" fillId="5" borderId="24" xfId="0" applyFont="1" applyFill="1" applyBorder="1" applyAlignment="1">
      <alignment horizontal="center"/>
    </xf>
    <xf numFmtId="0" fontId="16" fillId="5" borderId="2" xfId="0" applyFont="1" applyFill="1" applyBorder="1" applyAlignment="1">
      <alignment horizontal="center"/>
    </xf>
    <xf numFmtId="0" fontId="8" fillId="0" borderId="23" xfId="0" applyFont="1" applyBorder="1" applyAlignment="1">
      <alignment horizontal="center" vertical="center"/>
    </xf>
    <xf numFmtId="0" fontId="8" fillId="0" borderId="24" xfId="0" applyFont="1" applyBorder="1" applyAlignment="1">
      <alignment horizontal="center" vertical="center"/>
    </xf>
    <xf numFmtId="0" fontId="8" fillId="0" borderId="2" xfId="0" applyFont="1" applyBorder="1" applyAlignment="1">
      <alignment horizontal="center" vertical="center"/>
    </xf>
    <xf numFmtId="1" fontId="12" fillId="6" borderId="27" xfId="0" applyNumberFormat="1" applyFont="1" applyFill="1" applyBorder="1" applyAlignment="1" applyProtection="1">
      <alignment horizontal="right" vertical="center" wrapText="1" readingOrder="2"/>
      <protection locked="0"/>
    </xf>
    <xf numFmtId="1" fontId="12" fillId="6" borderId="6" xfId="0" applyNumberFormat="1" applyFont="1" applyFill="1" applyBorder="1" applyAlignment="1" applyProtection="1">
      <alignment horizontal="right" vertical="center" wrapText="1" readingOrder="2"/>
      <protection locked="0"/>
    </xf>
    <xf numFmtId="1" fontId="12" fillId="6" borderId="28" xfId="0" applyNumberFormat="1" applyFont="1" applyFill="1" applyBorder="1" applyAlignment="1" applyProtection="1">
      <alignment horizontal="right" vertical="center" wrapText="1" readingOrder="2"/>
      <protection locked="0"/>
    </xf>
    <xf numFmtId="1" fontId="8" fillId="6" borderId="3" xfId="0" applyNumberFormat="1" applyFont="1" applyFill="1" applyBorder="1" applyAlignment="1" applyProtection="1">
      <alignment horizontal="right" vertical="center" wrapText="1"/>
      <protection locked="0"/>
    </xf>
    <xf numFmtId="1" fontId="8" fillId="6" borderId="4" xfId="0" applyNumberFormat="1" applyFont="1" applyFill="1" applyBorder="1" applyAlignment="1" applyProtection="1">
      <alignment horizontal="right" vertical="center" wrapText="1"/>
      <protection locked="0"/>
    </xf>
    <xf numFmtId="1" fontId="8" fillId="6" borderId="5" xfId="0" applyNumberFormat="1" applyFont="1" applyFill="1" applyBorder="1" applyAlignment="1" applyProtection="1">
      <alignment horizontal="right" vertical="center" wrapText="1"/>
      <protection locked="0"/>
    </xf>
    <xf numFmtId="1" fontId="8" fillId="6" borderId="8" xfId="0" applyNumberFormat="1" applyFont="1" applyFill="1" applyBorder="1" applyAlignment="1" applyProtection="1">
      <alignment horizontal="right" vertical="center" wrapText="1"/>
      <protection locked="0"/>
    </xf>
    <xf numFmtId="1" fontId="8" fillId="6" borderId="0" xfId="0" applyNumberFormat="1" applyFont="1" applyFill="1" applyAlignment="1" applyProtection="1">
      <alignment horizontal="right" vertical="center" wrapText="1"/>
      <protection locked="0"/>
    </xf>
    <xf numFmtId="1" fontId="8" fillId="6" borderId="9" xfId="0" applyNumberFormat="1" applyFont="1" applyFill="1" applyBorder="1" applyAlignment="1" applyProtection="1">
      <alignment horizontal="right" vertical="center" wrapText="1"/>
      <protection locked="0"/>
    </xf>
    <xf numFmtId="1" fontId="12" fillId="6" borderId="8" xfId="0" applyNumberFormat="1" applyFont="1" applyFill="1" applyBorder="1" applyAlignment="1" applyProtection="1">
      <alignment horizontal="right" vertical="center" wrapText="1" readingOrder="2"/>
      <protection locked="0"/>
    </xf>
    <xf numFmtId="1" fontId="12" fillId="6" borderId="0" xfId="0" applyNumberFormat="1" applyFont="1" applyFill="1" applyAlignment="1" applyProtection="1">
      <alignment horizontal="right" vertical="center" wrapText="1" readingOrder="2"/>
      <protection locked="0"/>
    </xf>
    <xf numFmtId="1" fontId="12" fillId="6" borderId="9" xfId="0" applyNumberFormat="1" applyFont="1" applyFill="1" applyBorder="1" applyAlignment="1" applyProtection="1">
      <alignment horizontal="right" vertical="center" wrapText="1" readingOrder="2"/>
      <protection locked="0"/>
    </xf>
    <xf numFmtId="1" fontId="12" fillId="6" borderId="3" xfId="0" applyNumberFormat="1" applyFont="1" applyFill="1" applyBorder="1" applyAlignment="1" applyProtection="1">
      <alignment horizontal="right" vertical="center" wrapText="1" readingOrder="2"/>
      <protection locked="0"/>
    </xf>
    <xf numFmtId="1" fontId="12" fillId="6" borderId="4" xfId="0" applyNumberFormat="1" applyFont="1" applyFill="1" applyBorder="1" applyAlignment="1" applyProtection="1">
      <alignment horizontal="right" vertical="center" wrapText="1" readingOrder="2"/>
      <protection locked="0"/>
    </xf>
    <xf numFmtId="1" fontId="12" fillId="6" borderId="5" xfId="0" applyNumberFormat="1" applyFont="1" applyFill="1" applyBorder="1" applyAlignment="1" applyProtection="1">
      <alignment horizontal="right" vertical="center" wrapText="1" readingOrder="2"/>
      <protection locked="0"/>
    </xf>
    <xf numFmtId="38" fontId="12" fillId="5" borderId="23" xfId="0" applyNumberFormat="1" applyFont="1" applyFill="1" applyBorder="1" applyAlignment="1">
      <alignment horizontal="center" vertical="center"/>
    </xf>
    <xf numFmtId="38" fontId="12" fillId="5" borderId="24" xfId="0" applyNumberFormat="1" applyFont="1" applyFill="1" applyBorder="1" applyAlignment="1">
      <alignment horizontal="center" vertical="center"/>
    </xf>
    <xf numFmtId="38" fontId="12" fillId="5" borderId="2" xfId="0" applyNumberFormat="1" applyFont="1" applyFill="1" applyBorder="1" applyAlignment="1">
      <alignment horizontal="center" vertical="center"/>
    </xf>
    <xf numFmtId="0" fontId="0" fillId="0" borderId="24" xfId="0" applyBorder="1" applyAlignment="1">
      <alignment horizontal="center" vertical="center"/>
    </xf>
    <xf numFmtId="0" fontId="0" fillId="0" borderId="2" xfId="0" applyBorder="1" applyAlignment="1">
      <alignment horizontal="center" vertical="center"/>
    </xf>
    <xf numFmtId="1" fontId="12" fillId="6" borderId="13" xfId="0" applyNumberFormat="1" applyFont="1" applyFill="1" applyBorder="1" applyAlignment="1" applyProtection="1">
      <alignment horizontal="center" vertical="center" wrapText="1"/>
      <protection locked="0"/>
    </xf>
    <xf numFmtId="1" fontId="12" fillId="6" borderId="21" xfId="0" applyNumberFormat="1" applyFont="1" applyFill="1" applyBorder="1" applyAlignment="1" applyProtection="1">
      <alignment horizontal="center" vertical="center" wrapText="1"/>
      <protection locked="0"/>
    </xf>
    <xf numFmtId="1" fontId="12" fillId="6" borderId="14" xfId="0" applyNumberFormat="1" applyFont="1" applyFill="1" applyBorder="1" applyAlignment="1" applyProtection="1">
      <alignment horizontal="center" vertical="center" wrapText="1"/>
      <protection locked="0"/>
    </xf>
    <xf numFmtId="1" fontId="12" fillId="6" borderId="3" xfId="0" applyNumberFormat="1" applyFont="1" applyFill="1" applyBorder="1" applyAlignment="1">
      <alignment horizontal="right" vertical="center"/>
    </xf>
    <xf numFmtId="1" fontId="12" fillId="6" borderId="4" xfId="0" applyNumberFormat="1" applyFont="1" applyFill="1" applyBorder="1" applyAlignment="1">
      <alignment horizontal="right" vertical="center"/>
    </xf>
    <xf numFmtId="1" fontId="12" fillId="6" borderId="5" xfId="0" applyNumberFormat="1" applyFont="1" applyFill="1" applyBorder="1" applyAlignment="1">
      <alignment horizontal="right" vertical="center"/>
    </xf>
    <xf numFmtId="1" fontId="12" fillId="6" borderId="8" xfId="0" applyNumberFormat="1" applyFont="1" applyFill="1" applyBorder="1" applyAlignment="1">
      <alignment horizontal="right" vertical="center"/>
    </xf>
    <xf numFmtId="1" fontId="12" fillId="6" borderId="0" xfId="0" applyNumberFormat="1" applyFont="1" applyFill="1" applyAlignment="1">
      <alignment horizontal="right" vertical="center"/>
    </xf>
    <xf numFmtId="1" fontId="12" fillId="6" borderId="9" xfId="0" applyNumberFormat="1" applyFont="1" applyFill="1" applyBorder="1" applyAlignment="1">
      <alignment horizontal="right" vertical="center"/>
    </xf>
    <xf numFmtId="1" fontId="12" fillId="6" borderId="27" xfId="0" applyNumberFormat="1" applyFont="1" applyFill="1" applyBorder="1" applyAlignment="1">
      <alignment horizontal="right" vertical="center"/>
    </xf>
    <xf numFmtId="1" fontId="12" fillId="6" borderId="6" xfId="0" applyNumberFormat="1" applyFont="1" applyFill="1" applyBorder="1" applyAlignment="1">
      <alignment horizontal="right" vertical="center"/>
    </xf>
    <xf numFmtId="1" fontId="12" fillId="6" borderId="28" xfId="0" applyNumberFormat="1" applyFont="1" applyFill="1" applyBorder="1" applyAlignment="1">
      <alignment horizontal="right" vertical="center"/>
    </xf>
    <xf numFmtId="0" fontId="10" fillId="5" borderId="34" xfId="0" applyFont="1" applyFill="1" applyBorder="1" applyAlignment="1">
      <alignment horizontal="center" vertical="center"/>
    </xf>
    <xf numFmtId="0" fontId="10" fillId="5" borderId="35" xfId="0" applyFont="1" applyFill="1" applyBorder="1" applyAlignment="1">
      <alignment horizontal="center" vertical="center"/>
    </xf>
    <xf numFmtId="0" fontId="10" fillId="5" borderId="36" xfId="0" applyFont="1" applyFill="1" applyBorder="1" applyAlignment="1">
      <alignment horizontal="center" vertical="center"/>
    </xf>
    <xf numFmtId="0" fontId="10" fillId="5" borderId="34" xfId="0" applyFont="1" applyFill="1" applyBorder="1" applyAlignment="1">
      <alignment horizontal="center" vertical="center" wrapText="1"/>
    </xf>
    <xf numFmtId="0" fontId="23" fillId="5" borderId="35" xfId="0" applyFont="1" applyFill="1" applyBorder="1" applyAlignment="1">
      <alignment horizontal="center" vertical="center" wrapText="1"/>
    </xf>
    <xf numFmtId="0" fontId="23" fillId="5" borderId="36" xfId="0" applyFont="1" applyFill="1" applyBorder="1" applyAlignment="1">
      <alignment horizontal="center" vertical="center" wrapText="1"/>
    </xf>
    <xf numFmtId="0" fontId="10" fillId="0" borderId="0" xfId="3" applyFont="1" applyAlignment="1">
      <alignment horizontal="center" vertical="center" wrapText="1"/>
    </xf>
    <xf numFmtId="0" fontId="22" fillId="0" borderId="0" xfId="3" applyFont="1" applyAlignment="1">
      <alignment horizontal="right"/>
    </xf>
    <xf numFmtId="0" fontId="22" fillId="0" borderId="0" xfId="3" applyFont="1" applyAlignment="1">
      <alignment horizontal="center"/>
    </xf>
  </cellXfs>
  <cellStyles count="7">
    <cellStyle name="Comma" xfId="1" builtinId="3"/>
    <cellStyle name="Comma 2" xfId="4" xr:uid="{00000000-0005-0000-0000-000001000000}"/>
    <cellStyle name="Normal" xfId="0" builtinId="0"/>
    <cellStyle name="Normal 2" xfId="3" xr:uid="{00000000-0005-0000-0000-000003000000}"/>
    <cellStyle name="Percent" xfId="6" builtinId="5"/>
    <cellStyle name="Percent 2" xfId="5" xr:uid="{00000000-0005-0000-0000-000005000000}"/>
    <cellStyle name="היפר-קישור 2" xfId="2" xr:uid="{00000000-0005-0000-0000-000006000000}"/>
  </cellStyles>
  <dxfs count="16">
    <dxf>
      <font>
        <b/>
        <i val="0"/>
        <strike val="0"/>
        <color rgb="FFC00000"/>
      </font>
      <fill>
        <patternFill patternType="none">
          <bgColor auto="1"/>
        </patternFill>
      </fill>
    </dxf>
    <dxf>
      <font>
        <b/>
        <i val="0"/>
        <strike val="0"/>
        <color rgb="FFC00000"/>
      </font>
      <fill>
        <patternFill patternType="none">
          <bgColor auto="1"/>
        </patternFill>
      </fill>
    </dxf>
    <dxf>
      <font>
        <b/>
        <i val="0"/>
        <strike val="0"/>
        <color rgb="FFC00000"/>
      </font>
      <fill>
        <patternFill patternType="none">
          <bgColor auto="1"/>
        </patternFill>
      </fill>
    </dxf>
    <dxf>
      <font>
        <b/>
        <i val="0"/>
        <strike val="0"/>
        <color rgb="FFC00000"/>
      </font>
      <fill>
        <patternFill patternType="none">
          <bgColor auto="1"/>
        </patternFill>
      </fill>
    </dxf>
    <dxf>
      <font>
        <b/>
        <i val="0"/>
        <strike val="0"/>
        <color rgb="FFC00000"/>
      </font>
      <fill>
        <patternFill patternType="none">
          <bgColor auto="1"/>
        </patternFill>
      </fill>
    </dxf>
    <dxf>
      <font>
        <b/>
        <i val="0"/>
        <strike val="0"/>
        <color rgb="FFC00000"/>
      </font>
      <fill>
        <patternFill patternType="none">
          <bgColor auto="1"/>
        </patternFill>
      </fill>
    </dxf>
    <dxf>
      <font>
        <b/>
        <i val="0"/>
        <strike val="0"/>
        <color rgb="FFC00000"/>
      </font>
      <fill>
        <patternFill patternType="none">
          <bgColor auto="1"/>
        </patternFill>
      </fill>
    </dxf>
    <dxf>
      <font>
        <b/>
        <i val="0"/>
        <strike val="0"/>
        <color rgb="FFC00000"/>
      </font>
      <fill>
        <patternFill patternType="none">
          <bgColor auto="1"/>
        </patternFill>
      </fill>
    </dxf>
    <dxf>
      <font>
        <b/>
        <i val="0"/>
        <strike val="0"/>
        <color rgb="FFC00000"/>
      </font>
      <fill>
        <patternFill patternType="none">
          <bgColor auto="1"/>
        </patternFill>
      </fill>
    </dxf>
    <dxf>
      <font>
        <b/>
        <i val="0"/>
        <strike val="0"/>
        <color rgb="FFC00000"/>
      </font>
      <fill>
        <patternFill patternType="none">
          <bgColor auto="1"/>
        </patternFill>
      </fill>
    </dxf>
    <dxf>
      <font>
        <b/>
        <i val="0"/>
        <strike val="0"/>
        <color rgb="FFC00000"/>
      </font>
      <fill>
        <patternFill patternType="none">
          <bgColor auto="1"/>
        </patternFill>
      </fill>
    </dxf>
    <dxf>
      <font>
        <b/>
        <i val="0"/>
        <strike val="0"/>
        <color rgb="FFC00000"/>
      </font>
      <fill>
        <patternFill patternType="none">
          <bgColor auto="1"/>
        </patternFill>
      </fill>
    </dxf>
    <dxf>
      <font>
        <b/>
        <i val="0"/>
        <strike val="0"/>
        <color rgb="FFC00000"/>
      </font>
      <fill>
        <patternFill patternType="none">
          <bgColor auto="1"/>
        </patternFill>
      </fill>
    </dxf>
    <dxf>
      <font>
        <b/>
        <i val="0"/>
        <strike val="0"/>
        <color rgb="FFC00000"/>
      </font>
      <fill>
        <patternFill patternType="none">
          <bgColor auto="1"/>
        </patternFill>
      </fill>
    </dxf>
    <dxf>
      <font>
        <b/>
        <i val="0"/>
        <strike val="0"/>
        <color rgb="FFC00000"/>
      </font>
      <fill>
        <patternFill patternType="none">
          <bgColor auto="1"/>
        </patternFill>
      </fill>
    </dxf>
    <dxf>
      <font>
        <b/>
        <i val="0"/>
        <strike val="0"/>
        <color rgb="FFC00000"/>
      </font>
      <fill>
        <patternFill patternType="none">
          <bgColor auto="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11</xdr:col>
      <xdr:colOff>285750</xdr:colOff>
      <xdr:row>2</xdr:row>
      <xdr:rowOff>114300</xdr:rowOff>
    </xdr:from>
    <xdr:to>
      <xdr:col>12</xdr:col>
      <xdr:colOff>1139190</xdr:colOff>
      <xdr:row>6</xdr:row>
      <xdr:rowOff>190500</xdr:rowOff>
    </xdr:to>
    <xdr:pic>
      <xdr:nvPicPr>
        <xdr:cNvPr id="2" name="תמונה 2">
          <a:extLst>
            <a:ext uri="{FF2B5EF4-FFF2-40B4-BE49-F238E27FC236}">
              <a16:creationId xmlns:a16="http://schemas.microsoft.com/office/drawing/2014/main" id="{123CCE99-6B42-423E-960C-E5CA7ED93D6D}"/>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823974510" y="504825"/>
          <a:ext cx="1453515" cy="1295400"/>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655320</xdr:colOff>
      <xdr:row>0</xdr:row>
      <xdr:rowOff>137160</xdr:rowOff>
    </xdr:from>
    <xdr:to>
      <xdr:col>1</xdr:col>
      <xdr:colOff>1882140</xdr:colOff>
      <xdr:row>6</xdr:row>
      <xdr:rowOff>167640</xdr:rowOff>
    </xdr:to>
    <xdr:pic>
      <xdr:nvPicPr>
        <xdr:cNvPr id="2" name="תמונה 2">
          <a:extLst>
            <a:ext uri="{FF2B5EF4-FFF2-40B4-BE49-F238E27FC236}">
              <a16:creationId xmlns:a16="http://schemas.microsoft.com/office/drawing/2014/main" id="{C77DEA2D-5B85-47E3-B891-E4304B9A899B}"/>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947444520" y="137160"/>
          <a:ext cx="1226820" cy="1181100"/>
        </a:xfrm>
        <a:prstGeom prst="rect">
          <a:avLst/>
        </a:prstGeom>
        <a:noFill/>
      </xdr:spPr>
    </xdr:pic>
    <xdr:clientData/>
  </xdr:twoCellAnchor>
</xdr:wsDr>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Worksheet______1"/>
  <dimension ref="B1:M14"/>
  <sheetViews>
    <sheetView showGridLines="0" rightToLeft="1" zoomScale="80" zoomScaleNormal="80" workbookViewId="0"/>
  </sheetViews>
  <sheetFormatPr defaultColWidth="9" defaultRowHeight="14" x14ac:dyDescent="0.3"/>
  <cols>
    <col min="1" max="1" width="3.25" style="4" customWidth="1"/>
    <col min="2" max="12" width="9" style="4"/>
    <col min="13" max="13" width="19.25" style="4" customWidth="1"/>
    <col min="14" max="16384" width="9" style="4"/>
  </cols>
  <sheetData>
    <row r="1" spans="2:13" ht="14.5" thickBot="1" x14ac:dyDescent="0.35">
      <c r="B1" s="3"/>
      <c r="C1" s="3"/>
      <c r="D1" s="3"/>
      <c r="E1" s="3"/>
      <c r="F1" s="3"/>
      <c r="G1" s="3"/>
      <c r="H1" s="3"/>
      <c r="I1" s="3"/>
      <c r="J1" s="3"/>
      <c r="K1" s="3"/>
      <c r="L1" s="3"/>
      <c r="M1" s="3"/>
    </row>
    <row r="2" spans="2:13" x14ac:dyDescent="0.3">
      <c r="B2" s="5"/>
      <c r="C2" s="6"/>
      <c r="D2" s="6"/>
      <c r="E2" s="6"/>
      <c r="F2" s="6"/>
      <c r="G2" s="6"/>
      <c r="H2" s="6"/>
      <c r="I2" s="6"/>
      <c r="J2" s="6"/>
      <c r="K2" s="6"/>
      <c r="L2" s="6"/>
      <c r="M2" s="7"/>
    </row>
    <row r="3" spans="2:13" ht="25" x14ac:dyDescent="0.5">
      <c r="B3" s="219" t="s">
        <v>213</v>
      </c>
      <c r="C3" s="220"/>
      <c r="D3" s="220"/>
      <c r="E3" s="220"/>
      <c r="F3" s="220"/>
      <c r="G3" s="220"/>
      <c r="H3" s="220"/>
      <c r="I3" s="220"/>
      <c r="J3" s="220"/>
      <c r="K3" s="220"/>
      <c r="L3" s="220"/>
      <c r="M3" s="221"/>
    </row>
    <row r="4" spans="2:13" ht="23" x14ac:dyDescent="0.5">
      <c r="B4" s="8"/>
      <c r="C4" s="9"/>
      <c r="D4" s="9"/>
      <c r="E4" s="9"/>
      <c r="F4" s="9"/>
      <c r="G4" s="9"/>
      <c r="H4" s="9"/>
      <c r="I4" s="9"/>
      <c r="M4" s="10"/>
    </row>
    <row r="5" spans="2:13" ht="23" x14ac:dyDescent="0.3">
      <c r="B5" s="222" t="s">
        <v>4</v>
      </c>
      <c r="C5" s="223"/>
      <c r="D5" s="223"/>
      <c r="E5" s="223"/>
      <c r="F5" s="223"/>
      <c r="G5" s="223"/>
      <c r="H5" s="223"/>
      <c r="I5" s="223"/>
      <c r="J5" s="223"/>
      <c r="K5" s="223"/>
      <c r="L5" s="223"/>
      <c r="M5" s="224"/>
    </row>
    <row r="6" spans="2:13" ht="23" x14ac:dyDescent="0.5">
      <c r="B6" s="225" t="s">
        <v>5</v>
      </c>
      <c r="C6" s="226"/>
      <c r="D6" s="226"/>
      <c r="E6" s="226"/>
      <c r="F6" s="226"/>
      <c r="G6" s="226"/>
      <c r="H6" s="226"/>
      <c r="I6" s="226"/>
      <c r="J6" s="226"/>
      <c r="K6" s="226"/>
      <c r="L6" s="226"/>
      <c r="M6" s="227"/>
    </row>
    <row r="7" spans="2:13" ht="15.5" x14ac:dyDescent="0.35">
      <c r="B7" s="8"/>
      <c r="C7" s="11"/>
      <c r="M7" s="10"/>
    </row>
    <row r="8" spans="2:13" ht="30" customHeight="1" x14ac:dyDescent="0.4">
      <c r="B8" s="237" t="s">
        <v>309</v>
      </c>
      <c r="C8" s="238"/>
      <c r="D8" s="238"/>
      <c r="E8" s="238"/>
      <c r="F8" s="238"/>
      <c r="G8" s="238"/>
      <c r="H8" s="238"/>
      <c r="I8" s="238"/>
      <c r="J8" s="238"/>
      <c r="K8" s="238"/>
      <c r="L8" s="238"/>
      <c r="M8" s="239"/>
    </row>
    <row r="9" spans="2:13" ht="80.5" customHeight="1" x14ac:dyDescent="0.3">
      <c r="B9" s="234" t="s">
        <v>243</v>
      </c>
      <c r="C9" s="235"/>
      <c r="D9" s="235"/>
      <c r="E9" s="235"/>
      <c r="F9" s="235"/>
      <c r="G9" s="235"/>
      <c r="H9" s="235"/>
      <c r="I9" s="235"/>
      <c r="J9" s="235"/>
      <c r="K9" s="235"/>
      <c r="L9" s="235"/>
      <c r="M9" s="236"/>
    </row>
    <row r="10" spans="2:13" ht="100.5" customHeight="1" x14ac:dyDescent="0.3">
      <c r="B10" s="228" t="s">
        <v>244</v>
      </c>
      <c r="C10" s="229"/>
      <c r="D10" s="229"/>
      <c r="E10" s="229"/>
      <c r="F10" s="229"/>
      <c r="G10" s="229"/>
      <c r="H10" s="229"/>
      <c r="I10" s="229"/>
      <c r="J10" s="229"/>
      <c r="K10" s="229"/>
      <c r="L10" s="229"/>
      <c r="M10" s="230"/>
    </row>
    <row r="11" spans="2:13" ht="46.9" customHeight="1" x14ac:dyDescent="0.3">
      <c r="B11" s="228" t="s">
        <v>210</v>
      </c>
      <c r="C11" s="229"/>
      <c r="D11" s="229"/>
      <c r="E11" s="229"/>
      <c r="F11" s="229"/>
      <c r="G11" s="229"/>
      <c r="H11" s="229"/>
      <c r="I11" s="229"/>
      <c r="J11" s="229"/>
      <c r="K11" s="229"/>
      <c r="L11" s="229"/>
      <c r="M11" s="230"/>
    </row>
    <row r="12" spans="2:13" ht="166.5" customHeight="1" x14ac:dyDescent="0.3">
      <c r="B12" s="228" t="s">
        <v>245</v>
      </c>
      <c r="C12" s="229"/>
      <c r="D12" s="229"/>
      <c r="E12" s="229"/>
      <c r="F12" s="229"/>
      <c r="G12" s="229"/>
      <c r="H12" s="229"/>
      <c r="I12" s="229"/>
      <c r="J12" s="229"/>
      <c r="K12" s="229"/>
      <c r="L12" s="229"/>
      <c r="M12" s="230"/>
    </row>
    <row r="13" spans="2:13" ht="34.5" customHeight="1" thickBot="1" x14ac:dyDescent="0.35">
      <c r="B13" s="240" t="s">
        <v>238</v>
      </c>
      <c r="C13" s="241"/>
      <c r="D13" s="241"/>
      <c r="E13" s="241"/>
      <c r="F13" s="241"/>
      <c r="G13" s="241"/>
      <c r="H13" s="241"/>
      <c r="I13" s="241"/>
      <c r="J13" s="241"/>
      <c r="K13" s="241"/>
      <c r="L13" s="241"/>
      <c r="M13" s="242"/>
    </row>
    <row r="14" spans="2:13" ht="28.9" customHeight="1" thickBot="1" x14ac:dyDescent="0.35">
      <c r="B14" s="231" t="s">
        <v>69</v>
      </c>
      <c r="C14" s="232"/>
      <c r="D14" s="232"/>
      <c r="E14" s="232"/>
      <c r="F14" s="232"/>
      <c r="G14" s="232"/>
      <c r="H14" s="232"/>
      <c r="I14" s="232"/>
      <c r="J14" s="232"/>
      <c r="K14" s="232"/>
      <c r="L14" s="232"/>
      <c r="M14" s="233"/>
    </row>
  </sheetData>
  <sheetProtection algorithmName="SHA-512" hashValue="jJmdEu0gjU0vb8vNxxZGU/I4i5vCArf9fybbyNRo3G2h/T8FHtBQYxEPkA1TFb7FyItxPAzlR3uNsTdKdAcexw==" saltValue="gX/yjt/t3hUQKMGA9A98Dw==" spinCount="100000" sheet="1" formatCells="0" formatColumns="0" formatRows="0"/>
  <mergeCells count="10">
    <mergeCell ref="B3:M3"/>
    <mergeCell ref="B5:M5"/>
    <mergeCell ref="B6:M6"/>
    <mergeCell ref="B10:M10"/>
    <mergeCell ref="B14:M14"/>
    <mergeCell ref="B9:M9"/>
    <mergeCell ref="B8:M8"/>
    <mergeCell ref="B13:M13"/>
    <mergeCell ref="B12:M12"/>
    <mergeCell ref="B11:M11"/>
  </mergeCells>
  <pageMargins left="0.7" right="0.7" top="0.75" bottom="0.75" header="0.3" footer="0.3"/>
  <pageSetup paperSize="9" scale="62" orientation="portrait"/>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Worksheet______11"/>
  <dimension ref="B1:Q23"/>
  <sheetViews>
    <sheetView showGridLines="0" rightToLeft="1" zoomScale="80" zoomScaleNormal="80" workbookViewId="0">
      <pane ySplit="8" topLeftCell="A9" activePane="bottomLeft" state="frozen"/>
      <selection pane="bottomLeft" activeCell="G13" sqref="G13"/>
    </sheetView>
  </sheetViews>
  <sheetFormatPr defaultColWidth="9" defaultRowHeight="15.5" x14ac:dyDescent="0.35"/>
  <cols>
    <col min="1" max="1" width="3" style="24" customWidth="1"/>
    <col min="2" max="2" width="48.83203125" style="24" customWidth="1"/>
    <col min="3" max="3" width="10.25" style="31" customWidth="1"/>
    <col min="4" max="4" width="12.25" style="31" customWidth="1"/>
    <col min="5" max="5" width="12" style="31" customWidth="1"/>
    <col min="6" max="6" width="1.58203125" style="24" customWidth="1"/>
    <col min="7" max="7" width="11.25" style="24" customWidth="1"/>
    <col min="8" max="8" width="9.08203125" style="24" bestFit="1" customWidth="1"/>
    <col min="9" max="9" width="14.25" style="24" customWidth="1"/>
    <col min="10" max="10" width="20.33203125" style="25" customWidth="1"/>
    <col min="11" max="11" width="1.08203125" style="24" customWidth="1"/>
    <col min="12" max="12" width="11.58203125" style="24" customWidth="1"/>
    <col min="13" max="13" width="10.08203125" style="26" customWidth="1"/>
    <col min="14" max="14" width="9.08203125" style="24" bestFit="1" customWidth="1"/>
    <col min="15" max="15" width="9" style="24"/>
    <col min="16" max="16" width="22.08203125" style="24" customWidth="1"/>
    <col min="17" max="16384" width="9" style="24"/>
  </cols>
  <sheetData>
    <row r="1" spans="2:17" s="87" customFormat="1" ht="16" thickBot="1" x14ac:dyDescent="0.4">
      <c r="B1" s="30" t="s">
        <v>335</v>
      </c>
      <c r="C1" s="31"/>
      <c r="D1" s="31"/>
      <c r="E1" s="31"/>
      <c r="F1" s="24"/>
      <c r="G1" s="24"/>
      <c r="H1" s="24"/>
      <c r="I1" s="24"/>
      <c r="J1" s="25"/>
      <c r="K1" s="24"/>
      <c r="L1" s="24"/>
      <c r="M1" s="26"/>
      <c r="N1" s="24"/>
      <c r="O1" s="24"/>
      <c r="P1" s="24"/>
    </row>
    <row r="2" spans="2:17" s="153" customFormat="1" ht="20.25" customHeight="1" thickBot="1" x14ac:dyDescent="0.4">
      <c r="B2" s="253" t="s">
        <v>225</v>
      </c>
      <c r="C2" s="254"/>
      <c r="D2" s="254"/>
      <c r="E2" s="254"/>
      <c r="F2" s="254"/>
      <c r="G2" s="254"/>
      <c r="H2" s="254"/>
      <c r="I2" s="254"/>
      <c r="J2" s="254"/>
      <c r="K2" s="254"/>
      <c r="L2" s="254"/>
      <c r="M2" s="254"/>
      <c r="N2" s="254"/>
      <c r="O2" s="254"/>
      <c r="P2" s="255"/>
      <c r="Q2" s="87"/>
    </row>
    <row r="3" spans="2:17" s="87" customFormat="1" ht="18" x14ac:dyDescent="0.35">
      <c r="B3" s="154">
        <f>'שאלון-חובה'!$D$5</f>
        <v>0</v>
      </c>
      <c r="C3" s="31"/>
      <c r="D3" s="31"/>
      <c r="E3" s="31"/>
      <c r="F3" s="24"/>
      <c r="G3" s="24"/>
      <c r="H3" s="24"/>
      <c r="I3" s="24"/>
      <c r="J3" s="25"/>
      <c r="K3" s="24"/>
      <c r="L3" s="24"/>
      <c r="M3" s="26"/>
      <c r="N3" s="24"/>
      <c r="O3" s="24"/>
      <c r="P3" s="24"/>
    </row>
    <row r="4" spans="2:17" s="87" customFormat="1" ht="16.5" customHeight="1" x14ac:dyDescent="0.35">
      <c r="B4" s="262" t="s">
        <v>246</v>
      </c>
      <c r="C4" s="262"/>
      <c r="D4" s="262"/>
      <c r="E4" s="262"/>
      <c r="F4" s="262"/>
      <c r="G4" s="262"/>
      <c r="H4" s="262"/>
      <c r="I4" s="262"/>
      <c r="J4" s="262"/>
      <c r="K4" s="262"/>
      <c r="L4" s="262"/>
      <c r="M4" s="262"/>
      <c r="N4" s="262"/>
      <c r="O4" s="262"/>
      <c r="P4" s="262"/>
    </row>
    <row r="5" spans="2:17" ht="4.9000000000000004" customHeight="1" x14ac:dyDescent="0.35">
      <c r="B5" s="27"/>
      <c r="C5" s="155"/>
      <c r="D5" s="155"/>
      <c r="J5" s="156"/>
      <c r="K5" s="27"/>
      <c r="P5" s="157"/>
    </row>
    <row r="6" spans="2:17" ht="4.9000000000000004" customHeight="1" thickBot="1" x14ac:dyDescent="0.4">
      <c r="B6" s="27"/>
      <c r="C6" s="155"/>
      <c r="D6" s="155"/>
      <c r="J6" s="156"/>
      <c r="K6" s="27"/>
      <c r="P6" s="157"/>
    </row>
    <row r="7" spans="2:17" ht="18.75" customHeight="1" thickBot="1" x14ac:dyDescent="0.45">
      <c r="B7" s="256" t="s">
        <v>54</v>
      </c>
      <c r="C7" s="257"/>
      <c r="D7" s="257"/>
      <c r="E7" s="258"/>
      <c r="F7" s="49"/>
      <c r="G7" s="259" t="s">
        <v>9</v>
      </c>
      <c r="H7" s="260"/>
      <c r="I7" s="260"/>
      <c r="J7" s="261"/>
      <c r="K7" s="50"/>
      <c r="L7" s="259" t="s">
        <v>219</v>
      </c>
      <c r="M7" s="260"/>
      <c r="N7" s="260"/>
      <c r="O7" s="260"/>
      <c r="P7" s="261"/>
    </row>
    <row r="8" spans="2:17" ht="31.5" thickBot="1" x14ac:dyDescent="0.4">
      <c r="B8" s="123" t="s">
        <v>0</v>
      </c>
      <c r="C8" s="124" t="s">
        <v>20</v>
      </c>
      <c r="D8" s="124" t="s">
        <v>2</v>
      </c>
      <c r="E8" s="125" t="s">
        <v>3</v>
      </c>
      <c r="F8" s="31"/>
      <c r="G8" s="129" t="s">
        <v>40</v>
      </c>
      <c r="H8" s="130" t="s">
        <v>10</v>
      </c>
      <c r="I8" s="131" t="s">
        <v>11</v>
      </c>
      <c r="J8" s="125" t="s">
        <v>12</v>
      </c>
      <c r="K8" s="48"/>
      <c r="L8" s="129" t="s">
        <v>220</v>
      </c>
      <c r="M8" s="130" t="s">
        <v>21</v>
      </c>
      <c r="N8" s="130" t="s">
        <v>13</v>
      </c>
      <c r="O8" s="124" t="s">
        <v>11</v>
      </c>
      <c r="P8" s="125" t="s">
        <v>221</v>
      </c>
    </row>
    <row r="9" spans="2:17" x14ac:dyDescent="0.35">
      <c r="B9" s="91" t="s">
        <v>235</v>
      </c>
      <c r="C9" s="115">
        <v>1</v>
      </c>
      <c r="D9" s="138">
        <v>25000</v>
      </c>
      <c r="E9" s="122">
        <f t="shared" ref="E9" si="0">C9*D9</f>
        <v>25000</v>
      </c>
      <c r="G9" s="126"/>
      <c r="H9" s="127">
        <f>G9*D9</f>
        <v>0</v>
      </c>
      <c r="I9" s="128" t="str">
        <f>IF(H9=0,"",IF(OR(H9-$E9&gt;0,H9-$E9&lt;0), (H9-$E9)/$E9, ""))</f>
        <v/>
      </c>
      <c r="J9" s="120"/>
      <c r="K9" s="48"/>
      <c r="L9" s="132"/>
      <c r="M9" s="132" t="str">
        <f>IF(L9="מאשר",G9,"")</f>
        <v/>
      </c>
      <c r="N9" s="133" t="str">
        <f>IFERROR(M9*D9,"")</f>
        <v/>
      </c>
      <c r="O9" s="134" t="str">
        <f>IFERROR(IF(N9=0,"",IF(OR(N9-$E9&gt;0,N9-$E9&lt;0), (N9-$E9)/$E9, "")),"")</f>
        <v/>
      </c>
      <c r="P9" s="132"/>
    </row>
    <row r="10" spans="2:17" x14ac:dyDescent="0.35">
      <c r="B10" s="91" t="s">
        <v>281</v>
      </c>
      <c r="C10" s="115">
        <v>1</v>
      </c>
      <c r="D10" s="138">
        <v>10000</v>
      </c>
      <c r="E10" s="122">
        <f t="shared" ref="E10:E16" si="1">C10*D10</f>
        <v>10000</v>
      </c>
      <c r="G10" s="126"/>
      <c r="H10" s="127">
        <f t="shared" ref="H10:H16" si="2">G10*D10</f>
        <v>0</v>
      </c>
      <c r="I10" s="128" t="str">
        <f t="shared" ref="I10:I16" si="3">IF(H10=0,"",IF(OR(H10-$E10&gt;0,H10-$E10&lt;0), (H10-$E10)/$E10, ""))</f>
        <v/>
      </c>
      <c r="J10" s="120"/>
      <c r="K10" s="48"/>
      <c r="L10" s="132"/>
      <c r="M10" s="132" t="str">
        <f t="shared" ref="M10:M16" si="4">IF(L10="מאשר",G10,"")</f>
        <v/>
      </c>
      <c r="N10" s="133" t="str">
        <f t="shared" ref="N10:N16" si="5">IFERROR(M10*D10,"")</f>
        <v/>
      </c>
      <c r="O10" s="134" t="str">
        <f t="shared" ref="O10:O16" si="6">IFERROR(IF(N10=0,"",IF(OR(N10-$E10&gt;0,N10-$E10&lt;0), (N10-$E10)/$E10, "")),"")</f>
        <v/>
      </c>
      <c r="P10" s="132"/>
    </row>
    <row r="11" spans="2:17" ht="18" customHeight="1" x14ac:dyDescent="0.35">
      <c r="B11" s="91" t="s">
        <v>236</v>
      </c>
      <c r="C11" s="115">
        <v>1</v>
      </c>
      <c r="D11" s="138">
        <v>20000</v>
      </c>
      <c r="E11" s="122">
        <f t="shared" si="1"/>
        <v>20000</v>
      </c>
      <c r="G11" s="126"/>
      <c r="H11" s="127">
        <f t="shared" si="2"/>
        <v>0</v>
      </c>
      <c r="I11" s="128" t="str">
        <f t="shared" si="3"/>
        <v/>
      </c>
      <c r="J11" s="120"/>
      <c r="K11" s="48"/>
      <c r="L11" s="132"/>
      <c r="M11" s="132" t="str">
        <f t="shared" si="4"/>
        <v/>
      </c>
      <c r="N11" s="133" t="str">
        <f t="shared" si="5"/>
        <v/>
      </c>
      <c r="O11" s="134" t="str">
        <f t="shared" si="6"/>
        <v/>
      </c>
      <c r="P11" s="132"/>
    </row>
    <row r="12" spans="2:17" ht="18" customHeight="1" x14ac:dyDescent="0.35">
      <c r="B12" s="91" t="s">
        <v>282</v>
      </c>
      <c r="C12" s="115">
        <v>1</v>
      </c>
      <c r="D12" s="138">
        <v>10000</v>
      </c>
      <c r="E12" s="122">
        <f t="shared" si="1"/>
        <v>10000</v>
      </c>
      <c r="G12" s="126"/>
      <c r="H12" s="127">
        <f t="shared" si="2"/>
        <v>0</v>
      </c>
      <c r="I12" s="128" t="str">
        <f t="shared" si="3"/>
        <v/>
      </c>
      <c r="J12" s="120"/>
      <c r="K12" s="48"/>
      <c r="L12" s="132"/>
      <c r="M12" s="132" t="str">
        <f t="shared" si="4"/>
        <v/>
      </c>
      <c r="N12" s="133" t="str">
        <f t="shared" si="5"/>
        <v/>
      </c>
      <c r="O12" s="134" t="str">
        <f t="shared" si="6"/>
        <v/>
      </c>
      <c r="P12" s="132"/>
    </row>
    <row r="13" spans="2:17" ht="30.75" customHeight="1" x14ac:dyDescent="0.35">
      <c r="B13" s="91" t="s">
        <v>283</v>
      </c>
      <c r="C13" s="115">
        <v>1</v>
      </c>
      <c r="D13" s="138">
        <v>5000</v>
      </c>
      <c r="E13" s="122">
        <f t="shared" si="1"/>
        <v>5000</v>
      </c>
      <c r="G13" s="126"/>
      <c r="H13" s="127">
        <f t="shared" si="2"/>
        <v>0</v>
      </c>
      <c r="I13" s="128" t="str">
        <f t="shared" si="3"/>
        <v/>
      </c>
      <c r="J13" s="120"/>
      <c r="K13" s="48"/>
      <c r="L13" s="132"/>
      <c r="M13" s="132" t="str">
        <f t="shared" si="4"/>
        <v/>
      </c>
      <c r="N13" s="133" t="str">
        <f t="shared" si="5"/>
        <v/>
      </c>
      <c r="O13" s="134" t="str">
        <f t="shared" si="6"/>
        <v/>
      </c>
      <c r="P13" s="132"/>
    </row>
    <row r="14" spans="2:17" x14ac:dyDescent="0.35">
      <c r="B14" s="91" t="s">
        <v>137</v>
      </c>
      <c r="C14" s="115">
        <v>1</v>
      </c>
      <c r="D14" s="138">
        <v>15000</v>
      </c>
      <c r="E14" s="122">
        <f t="shared" si="1"/>
        <v>15000</v>
      </c>
      <c r="G14" s="126"/>
      <c r="H14" s="127">
        <f t="shared" si="2"/>
        <v>0</v>
      </c>
      <c r="I14" s="128" t="str">
        <f t="shared" si="3"/>
        <v/>
      </c>
      <c r="J14" s="120"/>
      <c r="K14" s="48"/>
      <c r="L14" s="132"/>
      <c r="M14" s="132" t="str">
        <f t="shared" si="4"/>
        <v/>
      </c>
      <c r="N14" s="133" t="str">
        <f t="shared" si="5"/>
        <v/>
      </c>
      <c r="O14" s="134" t="str">
        <f t="shared" si="6"/>
        <v/>
      </c>
      <c r="P14" s="132"/>
    </row>
    <row r="15" spans="2:17" x14ac:dyDescent="0.35">
      <c r="B15" s="91" t="s">
        <v>138</v>
      </c>
      <c r="C15" s="115">
        <v>1</v>
      </c>
      <c r="D15" s="138">
        <v>2000</v>
      </c>
      <c r="E15" s="122">
        <f t="shared" si="1"/>
        <v>2000</v>
      </c>
      <c r="G15" s="126"/>
      <c r="H15" s="127">
        <f t="shared" si="2"/>
        <v>0</v>
      </c>
      <c r="I15" s="128" t="str">
        <f t="shared" si="3"/>
        <v/>
      </c>
      <c r="J15" s="120"/>
      <c r="K15" s="48"/>
      <c r="L15" s="132"/>
      <c r="M15" s="132" t="str">
        <f t="shared" si="4"/>
        <v/>
      </c>
      <c r="N15" s="133" t="str">
        <f t="shared" si="5"/>
        <v/>
      </c>
      <c r="O15" s="134" t="str">
        <f t="shared" si="6"/>
        <v/>
      </c>
      <c r="P15" s="132"/>
    </row>
    <row r="16" spans="2:17" ht="31" x14ac:dyDescent="0.35">
      <c r="B16" s="91" t="s">
        <v>142</v>
      </c>
      <c r="C16" s="138">
        <v>1</v>
      </c>
      <c r="D16" s="138">
        <v>5000</v>
      </c>
      <c r="E16" s="122">
        <f t="shared" si="1"/>
        <v>5000</v>
      </c>
      <c r="G16" s="126"/>
      <c r="H16" s="127">
        <f t="shared" si="2"/>
        <v>0</v>
      </c>
      <c r="I16" s="128" t="str">
        <f t="shared" si="3"/>
        <v/>
      </c>
      <c r="J16" s="120"/>
      <c r="K16" s="48"/>
      <c r="L16" s="132"/>
      <c r="M16" s="132" t="str">
        <f t="shared" si="4"/>
        <v/>
      </c>
      <c r="N16" s="133" t="str">
        <f t="shared" si="5"/>
        <v/>
      </c>
      <c r="O16" s="134" t="str">
        <f t="shared" si="6"/>
        <v/>
      </c>
      <c r="P16" s="132"/>
    </row>
    <row r="17" spans="2:16" x14ac:dyDescent="0.35">
      <c r="B17" s="250" t="s">
        <v>206</v>
      </c>
      <c r="C17" s="251"/>
      <c r="D17" s="251"/>
      <c r="E17" s="252"/>
      <c r="G17" s="140"/>
      <c r="H17" s="44">
        <f>SUM(H9:H16)</f>
        <v>0</v>
      </c>
      <c r="I17" s="263"/>
      <c r="J17" s="264"/>
      <c r="K17" s="27"/>
      <c r="L17" s="263"/>
      <c r="M17" s="264"/>
      <c r="N17" s="44">
        <f>SUM(N9:N16)</f>
        <v>0</v>
      </c>
      <c r="O17" s="263"/>
      <c r="P17" s="264"/>
    </row>
    <row r="18" spans="2:16" ht="16" thickBot="1" x14ac:dyDescent="0.4">
      <c r="D18" s="42"/>
      <c r="K18" s="27"/>
    </row>
    <row r="19" spans="2:16" ht="15.75" customHeight="1" x14ac:dyDescent="0.35">
      <c r="B19" s="303" t="s">
        <v>261</v>
      </c>
      <c r="C19" s="304"/>
      <c r="D19" s="304"/>
      <c r="E19" s="305"/>
      <c r="K19" s="27"/>
    </row>
    <row r="20" spans="2:16" ht="6" hidden="1" customHeight="1" x14ac:dyDescent="0.35">
      <c r="B20" s="306"/>
      <c r="C20" s="307"/>
      <c r="D20" s="307"/>
      <c r="E20" s="308"/>
      <c r="K20" s="27"/>
    </row>
    <row r="21" spans="2:16" ht="18" customHeight="1" x14ac:dyDescent="0.35">
      <c r="B21" s="309" t="s">
        <v>262</v>
      </c>
      <c r="C21" s="310"/>
      <c r="D21" s="310"/>
      <c r="E21" s="311"/>
      <c r="K21" s="27"/>
    </row>
    <row r="22" spans="2:16" ht="16" thickBot="1" x14ac:dyDescent="0.4">
      <c r="B22" s="300" t="s">
        <v>260</v>
      </c>
      <c r="C22" s="301"/>
      <c r="D22" s="301"/>
      <c r="E22" s="302"/>
      <c r="K22" s="27"/>
    </row>
    <row r="23" spans="2:16" x14ac:dyDescent="0.35">
      <c r="K23" s="27"/>
    </row>
  </sheetData>
  <sheetProtection algorithmName="SHA-512" hashValue="77Vdk6ZSORCaO6sgOD6aOvrYobSHkEbYg7QUlNAJYNB5dKx+1dKwvdpJ91nhC/ksjZU7iElXsD41IYpZ7M07gQ==" saltValue="cjOoxbXvJ6KgiRzMvGe0nw==" spinCount="100000" sheet="1" formatCells="0" formatColumns="0" formatRows="0"/>
  <mergeCells count="12">
    <mergeCell ref="B2:P2"/>
    <mergeCell ref="B22:E22"/>
    <mergeCell ref="B19:E20"/>
    <mergeCell ref="B7:E7"/>
    <mergeCell ref="G7:J7"/>
    <mergeCell ref="L7:P7"/>
    <mergeCell ref="B17:E17"/>
    <mergeCell ref="B21:E21"/>
    <mergeCell ref="B4:P4"/>
    <mergeCell ref="I17:J17"/>
    <mergeCell ref="L17:M17"/>
    <mergeCell ref="O17:P17"/>
  </mergeCells>
  <conditionalFormatting sqref="I9:I16 O9:O16">
    <cfRule type="cellIs" dxfId="2" priority="1" operator="greaterThan">
      <formula>0</formula>
    </cfRule>
  </conditionalFormatting>
  <dataValidations count="1">
    <dataValidation type="list" allowBlank="1" showInputMessage="1" showErrorMessage="1" sqref="L9:L16" xr:uid="{00000000-0002-0000-0900-000000000000}">
      <formula1>"מאשר, מאשר חלקי"</formula1>
    </dataValidation>
  </dataValidations>
  <pageMargins left="0.7" right="0.7" top="0.75" bottom="0.75" header="0.3" footer="0.3"/>
  <pageSetup paperSize="9"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Worksheet______8"/>
  <dimension ref="B1:Q25"/>
  <sheetViews>
    <sheetView showGridLines="0" rightToLeft="1" zoomScale="80" zoomScaleNormal="80" workbookViewId="0">
      <pane ySplit="7" topLeftCell="A8" activePane="bottomLeft" state="frozen"/>
      <selection pane="bottomLeft"/>
    </sheetView>
  </sheetViews>
  <sheetFormatPr defaultColWidth="9" defaultRowHeight="15.5" x14ac:dyDescent="0.35"/>
  <cols>
    <col min="1" max="1" width="3.25" style="24" customWidth="1"/>
    <col min="2" max="2" width="45.83203125" style="24" customWidth="1"/>
    <col min="3" max="3" width="10.25" style="31" customWidth="1"/>
    <col min="4" max="4" width="12.25" style="31" customWidth="1"/>
    <col min="5" max="5" width="12" style="31" customWidth="1"/>
    <col min="6" max="6" width="1.58203125" style="24" customWidth="1"/>
    <col min="7" max="7" width="11.25" style="24" customWidth="1"/>
    <col min="8" max="8" width="9.08203125" style="24" bestFit="1" customWidth="1"/>
    <col min="9" max="9" width="15.58203125" style="24" customWidth="1"/>
    <col min="10" max="10" width="23.58203125" style="25" customWidth="1"/>
    <col min="11" max="11" width="1.08203125" style="24" customWidth="1"/>
    <col min="12" max="12" width="12" style="24" customWidth="1"/>
    <col min="13" max="13" width="10.08203125" style="26" customWidth="1"/>
    <col min="14" max="14" width="9.08203125" style="24" bestFit="1" customWidth="1"/>
    <col min="15" max="15" width="9" style="24"/>
    <col min="16" max="16" width="19.58203125" style="24" customWidth="1"/>
    <col min="17" max="16384" width="9" style="24"/>
  </cols>
  <sheetData>
    <row r="1" spans="2:17" s="87" customFormat="1" ht="16" thickBot="1" x14ac:dyDescent="0.4">
      <c r="B1" s="30" t="s">
        <v>336</v>
      </c>
      <c r="C1" s="31"/>
      <c r="D1" s="31"/>
      <c r="E1" s="31"/>
      <c r="F1" s="24"/>
      <c r="G1" s="24"/>
      <c r="H1" s="24"/>
      <c r="I1" s="24"/>
      <c r="J1" s="25"/>
      <c r="K1" s="24"/>
      <c r="L1" s="24"/>
      <c r="M1" s="26"/>
      <c r="N1" s="24"/>
      <c r="O1" s="24"/>
      <c r="P1" s="24"/>
    </row>
    <row r="2" spans="2:17" s="153" customFormat="1" ht="20.25" customHeight="1" thickBot="1" x14ac:dyDescent="0.4">
      <c r="B2" s="253" t="s">
        <v>280</v>
      </c>
      <c r="C2" s="254"/>
      <c r="D2" s="254"/>
      <c r="E2" s="254"/>
      <c r="F2" s="254"/>
      <c r="G2" s="254"/>
      <c r="H2" s="254"/>
      <c r="I2" s="254"/>
      <c r="J2" s="254"/>
      <c r="K2" s="254"/>
      <c r="L2" s="254"/>
      <c r="M2" s="254"/>
      <c r="N2" s="254"/>
      <c r="O2" s="254"/>
      <c r="P2" s="255"/>
      <c r="Q2" s="87"/>
    </row>
    <row r="3" spans="2:17" s="87" customFormat="1" ht="18" x14ac:dyDescent="0.35">
      <c r="B3" s="154">
        <f>'שאלון-חובה'!$D$5</f>
        <v>0</v>
      </c>
      <c r="C3" s="31"/>
      <c r="D3" s="31"/>
      <c r="E3" s="31"/>
      <c r="F3" s="24"/>
      <c r="G3" s="24"/>
      <c r="H3" s="24"/>
      <c r="I3" s="24"/>
      <c r="J3" s="25"/>
      <c r="K3" s="24"/>
      <c r="L3" s="24"/>
      <c r="M3" s="26"/>
      <c r="N3" s="24"/>
      <c r="O3" s="24"/>
      <c r="P3" s="24"/>
    </row>
    <row r="4" spans="2:17" s="87" customFormat="1" ht="16.5" customHeight="1" x14ac:dyDescent="0.35">
      <c r="B4" s="262" t="s">
        <v>246</v>
      </c>
      <c r="C4" s="262"/>
      <c r="D4" s="262"/>
      <c r="E4" s="262"/>
      <c r="F4" s="262"/>
      <c r="G4" s="262"/>
      <c r="H4" s="262"/>
      <c r="I4" s="262"/>
      <c r="J4" s="262"/>
      <c r="K4" s="262"/>
      <c r="L4" s="262"/>
      <c r="M4" s="262"/>
      <c r="N4" s="262"/>
      <c r="O4" s="262"/>
      <c r="P4" s="262"/>
    </row>
    <row r="5" spans="2:17" ht="4.9000000000000004" customHeight="1" thickBot="1" x14ac:dyDescent="0.4">
      <c r="B5" s="27"/>
      <c r="C5" s="155"/>
      <c r="D5" s="155"/>
      <c r="J5" s="156"/>
      <c r="K5" s="27"/>
      <c r="P5" s="157"/>
    </row>
    <row r="6" spans="2:17" ht="18.75" customHeight="1" thickBot="1" x14ac:dyDescent="0.45">
      <c r="B6" s="256" t="s">
        <v>54</v>
      </c>
      <c r="C6" s="257"/>
      <c r="D6" s="257"/>
      <c r="E6" s="258"/>
      <c r="F6" s="49"/>
      <c r="G6" s="259" t="s">
        <v>9</v>
      </c>
      <c r="H6" s="260"/>
      <c r="I6" s="260"/>
      <c r="J6" s="261"/>
      <c r="K6" s="50"/>
      <c r="L6" s="259" t="s">
        <v>219</v>
      </c>
      <c r="M6" s="260"/>
      <c r="N6" s="260"/>
      <c r="O6" s="260"/>
      <c r="P6" s="261"/>
    </row>
    <row r="7" spans="2:17" ht="31.5" thickBot="1" x14ac:dyDescent="0.4">
      <c r="B7" s="123" t="s">
        <v>0</v>
      </c>
      <c r="C7" s="124" t="s">
        <v>20</v>
      </c>
      <c r="D7" s="124" t="s">
        <v>2</v>
      </c>
      <c r="E7" s="125" t="s">
        <v>3</v>
      </c>
      <c r="F7" s="31"/>
      <c r="G7" s="129" t="s">
        <v>40</v>
      </c>
      <c r="H7" s="130" t="s">
        <v>10</v>
      </c>
      <c r="I7" s="131" t="s">
        <v>11</v>
      </c>
      <c r="J7" s="125" t="s">
        <v>12</v>
      </c>
      <c r="K7" s="48"/>
      <c r="L7" s="129" t="s">
        <v>220</v>
      </c>
      <c r="M7" s="130" t="s">
        <v>21</v>
      </c>
      <c r="N7" s="130" t="s">
        <v>13</v>
      </c>
      <c r="O7" s="124" t="s">
        <v>11</v>
      </c>
      <c r="P7" s="125" t="s">
        <v>221</v>
      </c>
    </row>
    <row r="8" spans="2:17" x14ac:dyDescent="0.35">
      <c r="B8" s="91" t="s">
        <v>303</v>
      </c>
      <c r="C8" s="115">
        <v>80</v>
      </c>
      <c r="D8" s="138">
        <v>300</v>
      </c>
      <c r="E8" s="122">
        <f t="shared" ref="E8" si="0">C8*D8</f>
        <v>24000</v>
      </c>
      <c r="G8" s="126"/>
      <c r="H8" s="127">
        <f>G8*D8</f>
        <v>0</v>
      </c>
      <c r="I8" s="128" t="str">
        <f>IF(H8=0,"",IF(OR(H8-$E8&gt;0,H8-$E8&lt;0), (H8-$E8)/$E8, ""))</f>
        <v/>
      </c>
      <c r="J8" s="120"/>
      <c r="K8" s="48"/>
      <c r="L8" s="132"/>
      <c r="M8" s="132" t="str">
        <f>IF(L8="מאשר",G8,"")</f>
        <v/>
      </c>
      <c r="N8" s="133" t="str">
        <f>IFERROR(M8*D8,"")</f>
        <v/>
      </c>
      <c r="O8" s="134" t="str">
        <f>IFERROR(IF(N8=0,"",IF(OR(N8-$E8&gt;0,N8-$E8&lt;0), (N8-$E8)/$E8, "")),"")</f>
        <v/>
      </c>
      <c r="P8" s="132"/>
    </row>
    <row r="9" spans="2:17" x14ac:dyDescent="0.35">
      <c r="B9" s="91" t="s">
        <v>113</v>
      </c>
      <c r="C9" s="115">
        <v>2</v>
      </c>
      <c r="D9" s="138">
        <v>25000</v>
      </c>
      <c r="E9" s="122">
        <f t="shared" ref="E9:E17" si="1">C9*D9</f>
        <v>50000</v>
      </c>
      <c r="G9" s="126"/>
      <c r="H9" s="127">
        <f t="shared" ref="H9:H17" si="2">G9*D9</f>
        <v>0</v>
      </c>
      <c r="I9" s="128" t="str">
        <f t="shared" ref="I9:I17" si="3">IF(H9=0,"",IF(OR(H9-$E9&gt;0,H9-$E9&lt;0), (H9-$E9)/$E9, ""))</f>
        <v/>
      </c>
      <c r="J9" s="120"/>
      <c r="K9" s="48"/>
      <c r="L9" s="132"/>
      <c r="M9" s="132" t="str">
        <f t="shared" ref="M9:M17" si="4">IF(L9="מאשר",G9,"")</f>
        <v/>
      </c>
      <c r="N9" s="133" t="str">
        <f t="shared" ref="N9:N17" si="5">IFERROR(M9*D9,"")</f>
        <v/>
      </c>
      <c r="O9" s="134" t="str">
        <f t="shared" ref="O9:O17" si="6">IFERROR(IF(N9=0,"",IF(OR(N9-$E9&gt;0,N9-$E9&lt;0), (N9-$E9)/$E9, "")),"")</f>
        <v/>
      </c>
      <c r="P9" s="132"/>
    </row>
    <row r="10" spans="2:17" x14ac:dyDescent="0.35">
      <c r="B10" s="91" t="s">
        <v>133</v>
      </c>
      <c r="C10" s="115">
        <v>1</v>
      </c>
      <c r="D10" s="138">
        <v>25000</v>
      </c>
      <c r="E10" s="122">
        <f t="shared" si="1"/>
        <v>25000</v>
      </c>
      <c r="G10" s="126"/>
      <c r="H10" s="127">
        <f t="shared" si="2"/>
        <v>0</v>
      </c>
      <c r="I10" s="128" t="str">
        <f t="shared" si="3"/>
        <v/>
      </c>
      <c r="J10" s="120"/>
      <c r="K10" s="48"/>
      <c r="L10" s="132"/>
      <c r="M10" s="132" t="str">
        <f t="shared" si="4"/>
        <v/>
      </c>
      <c r="N10" s="133" t="str">
        <f t="shared" si="5"/>
        <v/>
      </c>
      <c r="O10" s="134" t="str">
        <f t="shared" si="6"/>
        <v/>
      </c>
      <c r="P10" s="132"/>
    </row>
    <row r="11" spans="2:17" x14ac:dyDescent="0.35">
      <c r="B11" s="91" t="s">
        <v>134</v>
      </c>
      <c r="C11" s="115">
        <v>1</v>
      </c>
      <c r="D11" s="138">
        <v>30000</v>
      </c>
      <c r="E11" s="122">
        <f t="shared" si="1"/>
        <v>30000</v>
      </c>
      <c r="G11" s="126"/>
      <c r="H11" s="127">
        <f t="shared" si="2"/>
        <v>0</v>
      </c>
      <c r="I11" s="128" t="str">
        <f t="shared" si="3"/>
        <v/>
      </c>
      <c r="J11" s="120"/>
      <c r="K11" s="48"/>
      <c r="L11" s="132"/>
      <c r="M11" s="132" t="str">
        <f t="shared" si="4"/>
        <v/>
      </c>
      <c r="N11" s="133" t="str">
        <f t="shared" si="5"/>
        <v/>
      </c>
      <c r="O11" s="134" t="str">
        <f t="shared" si="6"/>
        <v/>
      </c>
      <c r="P11" s="132"/>
    </row>
    <row r="12" spans="2:17" x14ac:dyDescent="0.35">
      <c r="B12" s="91" t="s">
        <v>284</v>
      </c>
      <c r="C12" s="115">
        <v>1</v>
      </c>
      <c r="D12" s="138">
        <v>5000</v>
      </c>
      <c r="E12" s="122">
        <f t="shared" si="1"/>
        <v>5000</v>
      </c>
      <c r="G12" s="126"/>
      <c r="H12" s="127">
        <f t="shared" si="2"/>
        <v>0</v>
      </c>
      <c r="I12" s="128" t="str">
        <f t="shared" si="3"/>
        <v/>
      </c>
      <c r="J12" s="120"/>
      <c r="K12" s="48"/>
      <c r="L12" s="132"/>
      <c r="M12" s="132" t="str">
        <f t="shared" si="4"/>
        <v/>
      </c>
      <c r="N12" s="133" t="str">
        <f t="shared" si="5"/>
        <v/>
      </c>
      <c r="O12" s="134" t="str">
        <f t="shared" si="6"/>
        <v/>
      </c>
      <c r="P12" s="132"/>
    </row>
    <row r="13" spans="2:17" x14ac:dyDescent="0.35">
      <c r="B13" s="91" t="s">
        <v>135</v>
      </c>
      <c r="C13" s="115">
        <v>1</v>
      </c>
      <c r="D13" s="138">
        <v>3000</v>
      </c>
      <c r="E13" s="122">
        <f t="shared" si="1"/>
        <v>3000</v>
      </c>
      <c r="G13" s="126"/>
      <c r="H13" s="127">
        <f t="shared" si="2"/>
        <v>0</v>
      </c>
      <c r="I13" s="128" t="str">
        <f t="shared" si="3"/>
        <v/>
      </c>
      <c r="J13" s="120"/>
      <c r="K13" s="48"/>
      <c r="L13" s="132"/>
      <c r="M13" s="132" t="str">
        <f t="shared" si="4"/>
        <v/>
      </c>
      <c r="N13" s="133" t="str">
        <f t="shared" si="5"/>
        <v/>
      </c>
      <c r="O13" s="134" t="str">
        <f t="shared" si="6"/>
        <v/>
      </c>
      <c r="P13" s="132"/>
    </row>
    <row r="14" spans="2:17" x14ac:dyDescent="0.35">
      <c r="B14" s="91" t="s">
        <v>136</v>
      </c>
      <c r="C14" s="115">
        <v>1</v>
      </c>
      <c r="D14" s="138">
        <v>4500</v>
      </c>
      <c r="E14" s="122">
        <f t="shared" si="1"/>
        <v>4500</v>
      </c>
      <c r="G14" s="126"/>
      <c r="H14" s="127">
        <f t="shared" si="2"/>
        <v>0</v>
      </c>
      <c r="I14" s="128" t="str">
        <f t="shared" si="3"/>
        <v/>
      </c>
      <c r="J14" s="120"/>
      <c r="K14" s="48"/>
      <c r="L14" s="132"/>
      <c r="M14" s="132" t="str">
        <f t="shared" si="4"/>
        <v/>
      </c>
      <c r="N14" s="133" t="str">
        <f t="shared" si="5"/>
        <v/>
      </c>
      <c r="O14" s="134" t="str">
        <f t="shared" si="6"/>
        <v/>
      </c>
      <c r="P14" s="132"/>
    </row>
    <row r="15" spans="2:17" x14ac:dyDescent="0.35">
      <c r="B15" s="91" t="s">
        <v>302</v>
      </c>
      <c r="C15" s="115">
        <v>1</v>
      </c>
      <c r="D15" s="138">
        <v>15000</v>
      </c>
      <c r="E15" s="122">
        <f t="shared" si="1"/>
        <v>15000</v>
      </c>
      <c r="G15" s="126"/>
      <c r="H15" s="127">
        <f t="shared" si="2"/>
        <v>0</v>
      </c>
      <c r="I15" s="128" t="str">
        <f t="shared" si="3"/>
        <v/>
      </c>
      <c r="J15" s="120"/>
      <c r="K15" s="48"/>
      <c r="L15" s="132"/>
      <c r="M15" s="132" t="str">
        <f t="shared" si="4"/>
        <v/>
      </c>
      <c r="N15" s="133" t="str">
        <f t="shared" si="5"/>
        <v/>
      </c>
      <c r="O15" s="134" t="str">
        <f t="shared" si="6"/>
        <v/>
      </c>
      <c r="P15" s="132"/>
    </row>
    <row r="16" spans="2:17" x14ac:dyDescent="0.35">
      <c r="B16" s="91" t="s">
        <v>138</v>
      </c>
      <c r="C16" s="115">
        <v>1</v>
      </c>
      <c r="D16" s="138">
        <v>2000</v>
      </c>
      <c r="E16" s="122">
        <f t="shared" si="1"/>
        <v>2000</v>
      </c>
      <c r="G16" s="126"/>
      <c r="H16" s="127">
        <f t="shared" si="2"/>
        <v>0</v>
      </c>
      <c r="I16" s="128" t="str">
        <f t="shared" si="3"/>
        <v/>
      </c>
      <c r="J16" s="120"/>
      <c r="K16" s="48"/>
      <c r="L16" s="132"/>
      <c r="M16" s="132" t="str">
        <f t="shared" si="4"/>
        <v/>
      </c>
      <c r="N16" s="133" t="str">
        <f t="shared" si="5"/>
        <v/>
      </c>
      <c r="O16" s="134" t="str">
        <f t="shared" si="6"/>
        <v/>
      </c>
      <c r="P16" s="132"/>
    </row>
    <row r="17" spans="2:16" x14ac:dyDescent="0.35">
      <c r="B17" s="91" t="s">
        <v>272</v>
      </c>
      <c r="C17" s="138">
        <v>1</v>
      </c>
      <c r="D17" s="138">
        <v>6000</v>
      </c>
      <c r="E17" s="122">
        <f t="shared" si="1"/>
        <v>6000</v>
      </c>
      <c r="G17" s="126"/>
      <c r="H17" s="127">
        <f t="shared" si="2"/>
        <v>0</v>
      </c>
      <c r="I17" s="128" t="str">
        <f t="shared" si="3"/>
        <v/>
      </c>
      <c r="J17" s="120"/>
      <c r="K17" s="48"/>
      <c r="L17" s="132"/>
      <c r="M17" s="132" t="str">
        <f t="shared" si="4"/>
        <v/>
      </c>
      <c r="N17" s="133" t="str">
        <f t="shared" si="5"/>
        <v/>
      </c>
      <c r="O17" s="134" t="str">
        <f t="shared" si="6"/>
        <v/>
      </c>
      <c r="P17" s="132"/>
    </row>
    <row r="18" spans="2:16" x14ac:dyDescent="0.35">
      <c r="B18" s="250" t="s">
        <v>313</v>
      </c>
      <c r="C18" s="251"/>
      <c r="D18" s="251"/>
      <c r="E18" s="252"/>
      <c r="G18" s="140"/>
      <c r="H18" s="44">
        <f>SUM(H8:H17)</f>
        <v>0</v>
      </c>
      <c r="I18" s="263"/>
      <c r="J18" s="264"/>
      <c r="K18" s="27"/>
      <c r="L18" s="263"/>
      <c r="M18" s="264"/>
      <c r="N18" s="44">
        <f>SUM(N8:N17)</f>
        <v>0</v>
      </c>
      <c r="O18" s="263"/>
      <c r="P18" s="264"/>
    </row>
    <row r="19" spans="2:16" ht="16" thickBot="1" x14ac:dyDescent="0.4">
      <c r="D19" s="42"/>
      <c r="K19" s="27"/>
    </row>
    <row r="20" spans="2:16" s="87" customFormat="1" x14ac:dyDescent="0.35">
      <c r="B20" s="93" t="s">
        <v>44</v>
      </c>
      <c r="C20" s="94"/>
      <c r="D20" s="94"/>
      <c r="E20" s="94"/>
      <c r="F20" s="101"/>
      <c r="G20" s="101"/>
      <c r="H20" s="101"/>
      <c r="I20" s="101"/>
      <c r="J20" s="102"/>
      <c r="K20" s="101"/>
      <c r="L20" s="101"/>
      <c r="M20" s="103"/>
      <c r="N20" s="104"/>
      <c r="O20" s="24"/>
      <c r="P20" s="24"/>
    </row>
    <row r="21" spans="2:16" s="87" customFormat="1" x14ac:dyDescent="0.35">
      <c r="B21" s="112" t="s">
        <v>263</v>
      </c>
      <c r="C21" s="95"/>
      <c r="D21" s="95"/>
      <c r="E21" s="95"/>
      <c r="F21" s="95"/>
      <c r="G21" s="95"/>
      <c r="H21" s="95"/>
      <c r="I21" s="95"/>
      <c r="J21" s="95"/>
      <c r="K21" s="95"/>
      <c r="L21" s="95"/>
      <c r="M21" s="95"/>
      <c r="N21" s="105"/>
      <c r="O21" s="24"/>
      <c r="P21" s="24"/>
    </row>
    <row r="22" spans="2:16" s="87" customFormat="1" x14ac:dyDescent="0.35">
      <c r="B22" s="112" t="s">
        <v>250</v>
      </c>
      <c r="C22" s="95"/>
      <c r="D22" s="95"/>
      <c r="E22" s="95"/>
      <c r="F22" s="95"/>
      <c r="G22" s="95"/>
      <c r="H22" s="95"/>
      <c r="I22" s="95"/>
      <c r="J22" s="95"/>
      <c r="K22" s="95"/>
      <c r="L22" s="95"/>
      <c r="M22" s="95"/>
      <c r="N22" s="105"/>
      <c r="O22" s="24"/>
      <c r="P22" s="24"/>
    </row>
    <row r="23" spans="2:16" s="87" customFormat="1" x14ac:dyDescent="0.35">
      <c r="B23" s="113" t="s">
        <v>264</v>
      </c>
      <c r="C23" s="100"/>
      <c r="D23" s="100"/>
      <c r="E23" s="100"/>
      <c r="F23" s="97"/>
      <c r="G23" s="97"/>
      <c r="H23" s="97"/>
      <c r="I23" s="97"/>
      <c r="J23" s="98"/>
      <c r="K23" s="97"/>
      <c r="L23" s="97"/>
      <c r="M23" s="99"/>
      <c r="N23" s="106"/>
      <c r="O23" s="24"/>
      <c r="P23" s="24"/>
    </row>
    <row r="24" spans="2:16" s="87" customFormat="1" x14ac:dyDescent="0.35">
      <c r="B24" s="113" t="s">
        <v>265</v>
      </c>
      <c r="C24" s="100"/>
      <c r="D24" s="100"/>
      <c r="E24" s="100"/>
      <c r="F24" s="97"/>
      <c r="G24" s="97"/>
      <c r="H24" s="97"/>
      <c r="I24" s="97"/>
      <c r="J24" s="98"/>
      <c r="K24" s="97"/>
      <c r="L24" s="97"/>
      <c r="M24" s="99"/>
      <c r="N24" s="106"/>
      <c r="O24" s="24"/>
      <c r="P24" s="24"/>
    </row>
    <row r="25" spans="2:16" s="87" customFormat="1" ht="16" thickBot="1" x14ac:dyDescent="0.4">
      <c r="B25" s="114" t="s">
        <v>266</v>
      </c>
      <c r="C25" s="96"/>
      <c r="D25" s="96"/>
      <c r="E25" s="96"/>
      <c r="F25" s="107"/>
      <c r="G25" s="107"/>
      <c r="H25" s="107"/>
      <c r="I25" s="107"/>
      <c r="J25" s="108"/>
      <c r="K25" s="107"/>
      <c r="L25" s="107"/>
      <c r="M25" s="109"/>
      <c r="N25" s="110"/>
      <c r="O25" s="24"/>
      <c r="P25" s="24"/>
    </row>
  </sheetData>
  <sheetProtection algorithmName="SHA-512" hashValue="a9ztNWagdUBYsRMScwfgpPzOwsRhZpBAZfWcVjOA4NV3vldeCHaOqvao2xR5Z0vkJk95cLA+YYntU4k61Qgkgw==" saltValue="95WhzizjMbp2tjqjsKP3LQ==" spinCount="100000" sheet="1" formatCells="0" formatColumns="0" formatRows="0"/>
  <mergeCells count="9">
    <mergeCell ref="B2:P2"/>
    <mergeCell ref="B4:P4"/>
    <mergeCell ref="B18:E18"/>
    <mergeCell ref="I18:J18"/>
    <mergeCell ref="L18:M18"/>
    <mergeCell ref="O18:P18"/>
    <mergeCell ref="B6:E6"/>
    <mergeCell ref="G6:J6"/>
    <mergeCell ref="L6:P6"/>
  </mergeCells>
  <conditionalFormatting sqref="I8:I17 O8:O17">
    <cfRule type="cellIs" dxfId="1" priority="1" operator="greaterThan">
      <formula>0</formula>
    </cfRule>
  </conditionalFormatting>
  <dataValidations count="1">
    <dataValidation type="list" allowBlank="1" showInputMessage="1" showErrorMessage="1" sqref="L8:L17" xr:uid="{00000000-0002-0000-0A00-000000000000}">
      <formula1>"מאשר, מאשר חלקי"</formula1>
    </dataValidation>
  </dataValidations>
  <pageMargins left="0.7" right="0.7" top="0.75" bottom="0.75" header="0.3" footer="0.3"/>
  <pageSetup paperSize="9" orientation="portrai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Worksheet______12"/>
  <dimension ref="B1:Q18"/>
  <sheetViews>
    <sheetView showGridLines="0" rightToLeft="1" zoomScale="80" zoomScaleNormal="80" workbookViewId="0">
      <pane ySplit="7" topLeftCell="A8" activePane="bottomLeft" state="frozen"/>
      <selection pane="bottomLeft"/>
    </sheetView>
  </sheetViews>
  <sheetFormatPr defaultColWidth="9" defaultRowHeight="15.5" x14ac:dyDescent="0.35"/>
  <cols>
    <col min="1" max="1" width="2.83203125" style="24" customWidth="1"/>
    <col min="2" max="2" width="52.08203125" style="24" customWidth="1"/>
    <col min="3" max="3" width="10.25" style="24" customWidth="1"/>
    <col min="4" max="4" width="12.25" style="24" customWidth="1"/>
    <col min="5" max="5" width="20.33203125" style="24" customWidth="1"/>
    <col min="6" max="6" width="1.58203125" style="24" customWidth="1"/>
    <col min="7" max="7" width="11" style="31" customWidth="1"/>
    <col min="8" max="8" width="10.08203125" style="31" customWidth="1"/>
    <col min="9" max="9" width="13.25" style="31" customWidth="1"/>
    <col min="10" max="10" width="21.33203125" style="68" customWidth="1"/>
    <col min="11" max="11" width="1.08203125" style="24" customWidth="1"/>
    <col min="12" max="12" width="12.08203125" style="31" customWidth="1"/>
    <col min="13" max="13" width="10.08203125" style="31" customWidth="1"/>
    <col min="14" max="14" width="9.08203125" style="31" bestFit="1" customWidth="1"/>
    <col min="15" max="15" width="9" style="31"/>
    <col min="16" max="16" width="24.75" style="31" customWidth="1"/>
    <col min="17" max="16384" width="9" style="24"/>
  </cols>
  <sheetData>
    <row r="1" spans="2:17" s="87" customFormat="1" ht="16" thickBot="1" x14ac:dyDescent="0.4">
      <c r="B1" s="30" t="s">
        <v>337</v>
      </c>
      <c r="C1" s="31"/>
      <c r="D1" s="31"/>
      <c r="E1" s="31"/>
      <c r="F1" s="24"/>
      <c r="G1" s="24"/>
      <c r="H1" s="24"/>
      <c r="I1" s="24"/>
      <c r="J1" s="25"/>
      <c r="K1" s="24"/>
      <c r="L1" s="24"/>
      <c r="M1" s="26"/>
      <c r="N1" s="24"/>
      <c r="O1" s="24"/>
      <c r="P1" s="24"/>
    </row>
    <row r="2" spans="2:17" s="153" customFormat="1" ht="20.25" customHeight="1" thickBot="1" x14ac:dyDescent="0.4">
      <c r="B2" s="253" t="s">
        <v>226</v>
      </c>
      <c r="C2" s="254"/>
      <c r="D2" s="254"/>
      <c r="E2" s="254"/>
      <c r="F2" s="254"/>
      <c r="G2" s="254"/>
      <c r="H2" s="254"/>
      <c r="I2" s="254"/>
      <c r="J2" s="254"/>
      <c r="K2" s="254"/>
      <c r="L2" s="254"/>
      <c r="M2" s="254"/>
      <c r="N2" s="254"/>
      <c r="O2" s="254"/>
      <c r="P2" s="255"/>
      <c r="Q2" s="87"/>
    </row>
    <row r="3" spans="2:17" s="87" customFormat="1" ht="18" x14ac:dyDescent="0.35">
      <c r="B3" s="154">
        <f>'שאלון-חובה'!$D$5</f>
        <v>0</v>
      </c>
      <c r="C3" s="31"/>
      <c r="D3" s="31"/>
      <c r="E3" s="31"/>
      <c r="F3" s="24"/>
      <c r="G3" s="24"/>
      <c r="H3" s="24"/>
      <c r="I3" s="24"/>
      <c r="J3" s="25"/>
      <c r="K3" s="24"/>
      <c r="L3" s="24"/>
      <c r="M3" s="26"/>
      <c r="N3" s="24"/>
      <c r="O3" s="24"/>
      <c r="P3" s="24"/>
    </row>
    <row r="4" spans="2:17" s="87" customFormat="1" ht="16.5" customHeight="1" x14ac:dyDescent="0.35">
      <c r="B4" s="262" t="s">
        <v>246</v>
      </c>
      <c r="C4" s="262"/>
      <c r="D4" s="262"/>
      <c r="E4" s="262"/>
      <c r="F4" s="262"/>
      <c r="G4" s="262"/>
      <c r="H4" s="262"/>
      <c r="I4" s="262"/>
      <c r="J4" s="262"/>
      <c r="K4" s="262"/>
      <c r="L4" s="262"/>
      <c r="M4" s="262"/>
      <c r="N4" s="262"/>
      <c r="O4" s="262"/>
      <c r="P4" s="262"/>
    </row>
    <row r="5" spans="2:17" ht="4.9000000000000004" customHeight="1" thickBot="1" x14ac:dyDescent="0.4">
      <c r="B5" s="27"/>
      <c r="C5" s="27"/>
      <c r="D5" s="27"/>
      <c r="J5" s="167"/>
      <c r="K5" s="27"/>
      <c r="P5" s="168"/>
    </row>
    <row r="6" spans="2:17" s="49" customFormat="1" ht="18.75" customHeight="1" thickBot="1" x14ac:dyDescent="0.45">
      <c r="B6" s="256" t="s">
        <v>54</v>
      </c>
      <c r="C6" s="257"/>
      <c r="D6" s="257"/>
      <c r="E6" s="258"/>
      <c r="G6" s="259" t="s">
        <v>9</v>
      </c>
      <c r="H6" s="260"/>
      <c r="I6" s="260"/>
      <c r="J6" s="261"/>
      <c r="K6" s="50"/>
      <c r="L6" s="259" t="s">
        <v>219</v>
      </c>
      <c r="M6" s="260"/>
      <c r="N6" s="260"/>
      <c r="O6" s="260"/>
      <c r="P6" s="261"/>
    </row>
    <row r="7" spans="2:17" ht="31.5" thickBot="1" x14ac:dyDescent="0.4">
      <c r="B7" s="123" t="s">
        <v>0</v>
      </c>
      <c r="C7" s="124" t="s">
        <v>20</v>
      </c>
      <c r="D7" s="124" t="s">
        <v>2</v>
      </c>
      <c r="E7" s="125" t="s">
        <v>3</v>
      </c>
      <c r="F7" s="31"/>
      <c r="G7" s="129" t="s">
        <v>40</v>
      </c>
      <c r="H7" s="130" t="s">
        <v>10</v>
      </c>
      <c r="I7" s="131" t="s">
        <v>11</v>
      </c>
      <c r="J7" s="125" t="s">
        <v>12</v>
      </c>
      <c r="K7" s="48"/>
      <c r="L7" s="129" t="s">
        <v>220</v>
      </c>
      <c r="M7" s="130" t="s">
        <v>21</v>
      </c>
      <c r="N7" s="130" t="s">
        <v>13</v>
      </c>
      <c r="O7" s="124" t="s">
        <v>11</v>
      </c>
      <c r="P7" s="125" t="s">
        <v>221</v>
      </c>
    </row>
    <row r="8" spans="2:17" x14ac:dyDescent="0.35">
      <c r="B8" s="91" t="s">
        <v>211</v>
      </c>
      <c r="C8" s="115">
        <v>1</v>
      </c>
      <c r="D8" s="138">
        <v>50000</v>
      </c>
      <c r="E8" s="122">
        <f t="shared" ref="E8:E13" si="0">C8*D8</f>
        <v>50000</v>
      </c>
      <c r="G8" s="126"/>
      <c r="H8" s="127">
        <f t="shared" ref="H8:H13" si="1">G8*D8</f>
        <v>0</v>
      </c>
      <c r="I8" s="128" t="str">
        <f t="shared" ref="I8:I13" si="2">IF(H8=0,"",IF(OR(H8-$E8&gt;0,H8-$E8&lt;0), (H8-$E8)/$E8, ""))</f>
        <v/>
      </c>
      <c r="J8" s="120"/>
      <c r="K8" s="48"/>
      <c r="L8" s="132"/>
      <c r="M8" s="132" t="str">
        <f t="shared" ref="M8:M13" si="3">IF(L8="מאשר",G8,"")</f>
        <v/>
      </c>
      <c r="N8" s="133" t="str">
        <f t="shared" ref="N8:N13" si="4">IFERROR(M8*D8,"")</f>
        <v/>
      </c>
      <c r="O8" s="134" t="str">
        <f t="shared" ref="O8:O13" si="5">IFERROR(IF(N8=0,"",IF(OR(N8-$E8&gt;0,N8-$E8&lt;0), (N8-$E8)/$E8, "")),"")</f>
        <v/>
      </c>
      <c r="P8" s="132"/>
    </row>
    <row r="9" spans="2:17" ht="15" customHeight="1" x14ac:dyDescent="0.35">
      <c r="B9" s="91" t="s">
        <v>289</v>
      </c>
      <c r="C9" s="115">
        <v>1</v>
      </c>
      <c r="D9" s="138">
        <v>30000</v>
      </c>
      <c r="E9" s="122">
        <f t="shared" si="0"/>
        <v>30000</v>
      </c>
      <c r="G9" s="126"/>
      <c r="H9" s="127">
        <f t="shared" si="1"/>
        <v>0</v>
      </c>
      <c r="I9" s="128" t="str">
        <f t="shared" si="2"/>
        <v/>
      </c>
      <c r="J9" s="120"/>
      <c r="K9" s="48"/>
      <c r="L9" s="132"/>
      <c r="M9" s="132" t="str">
        <f t="shared" si="3"/>
        <v/>
      </c>
      <c r="N9" s="133" t="str">
        <f t="shared" si="4"/>
        <v/>
      </c>
      <c r="O9" s="134" t="str">
        <f t="shared" si="5"/>
        <v/>
      </c>
      <c r="P9" s="132"/>
    </row>
    <row r="10" spans="2:17" x14ac:dyDescent="0.35">
      <c r="B10" s="91" t="s">
        <v>212</v>
      </c>
      <c r="C10" s="115">
        <v>1</v>
      </c>
      <c r="D10" s="138">
        <v>25000</v>
      </c>
      <c r="E10" s="122">
        <f t="shared" si="0"/>
        <v>25000</v>
      </c>
      <c r="G10" s="126"/>
      <c r="H10" s="127">
        <f t="shared" si="1"/>
        <v>0</v>
      </c>
      <c r="I10" s="128" t="str">
        <f t="shared" si="2"/>
        <v/>
      </c>
      <c r="J10" s="120"/>
      <c r="K10" s="48"/>
      <c r="L10" s="132"/>
      <c r="M10" s="132" t="str">
        <f t="shared" si="3"/>
        <v/>
      </c>
      <c r="N10" s="133" t="str">
        <f t="shared" si="4"/>
        <v/>
      </c>
      <c r="O10" s="134" t="str">
        <f t="shared" si="5"/>
        <v/>
      </c>
      <c r="P10" s="132"/>
    </row>
    <row r="11" spans="2:17" ht="15" customHeight="1" x14ac:dyDescent="0.35">
      <c r="B11" s="91" t="s">
        <v>249</v>
      </c>
      <c r="C11" s="115">
        <v>1</v>
      </c>
      <c r="D11" s="138">
        <v>25000</v>
      </c>
      <c r="E11" s="122">
        <f t="shared" si="0"/>
        <v>25000</v>
      </c>
      <c r="G11" s="126"/>
      <c r="H11" s="127">
        <f t="shared" si="1"/>
        <v>0</v>
      </c>
      <c r="I11" s="128" t="str">
        <f t="shared" si="2"/>
        <v/>
      </c>
      <c r="J11" s="120"/>
      <c r="K11" s="48"/>
      <c r="L11" s="132"/>
      <c r="M11" s="132" t="str">
        <f t="shared" si="3"/>
        <v/>
      </c>
      <c r="N11" s="133" t="str">
        <f t="shared" si="4"/>
        <v/>
      </c>
      <c r="O11" s="134" t="str">
        <f t="shared" si="5"/>
        <v/>
      </c>
      <c r="P11" s="132"/>
    </row>
    <row r="12" spans="2:17" x14ac:dyDescent="0.35">
      <c r="B12" s="91" t="s">
        <v>251</v>
      </c>
      <c r="C12" s="115">
        <v>1</v>
      </c>
      <c r="D12" s="138">
        <v>30000</v>
      </c>
      <c r="E12" s="122">
        <f t="shared" si="0"/>
        <v>30000</v>
      </c>
      <c r="G12" s="126"/>
      <c r="H12" s="127">
        <f t="shared" si="1"/>
        <v>0</v>
      </c>
      <c r="I12" s="128" t="str">
        <f t="shared" si="2"/>
        <v/>
      </c>
      <c r="J12" s="120"/>
      <c r="K12" s="48"/>
      <c r="L12" s="132"/>
      <c r="M12" s="132" t="str">
        <f t="shared" si="3"/>
        <v/>
      </c>
      <c r="N12" s="133" t="str">
        <f t="shared" si="4"/>
        <v/>
      </c>
      <c r="O12" s="134" t="str">
        <f t="shared" si="5"/>
        <v/>
      </c>
      <c r="P12" s="132"/>
    </row>
    <row r="13" spans="2:17" x14ac:dyDescent="0.35">
      <c r="B13" s="91" t="s">
        <v>301</v>
      </c>
      <c r="C13" s="115">
        <v>1</v>
      </c>
      <c r="D13" s="138">
        <v>25000</v>
      </c>
      <c r="E13" s="122">
        <f t="shared" si="0"/>
        <v>25000</v>
      </c>
      <c r="G13" s="126"/>
      <c r="H13" s="127">
        <f t="shared" si="1"/>
        <v>0</v>
      </c>
      <c r="I13" s="128" t="str">
        <f t="shared" si="2"/>
        <v/>
      </c>
      <c r="J13" s="120"/>
      <c r="K13" s="48"/>
      <c r="L13" s="132"/>
      <c r="M13" s="132" t="str">
        <f t="shared" si="3"/>
        <v/>
      </c>
      <c r="N13" s="133" t="str">
        <f t="shared" si="4"/>
        <v/>
      </c>
      <c r="O13" s="134" t="str">
        <f t="shared" si="5"/>
        <v/>
      </c>
      <c r="P13" s="132"/>
    </row>
    <row r="14" spans="2:17" x14ac:dyDescent="0.35">
      <c r="B14" s="250" t="s">
        <v>207</v>
      </c>
      <c r="C14" s="251"/>
      <c r="D14" s="251"/>
      <c r="E14" s="252"/>
      <c r="G14" s="140"/>
      <c r="H14" s="44">
        <f>SUM(H8:H13)</f>
        <v>0</v>
      </c>
      <c r="I14" s="263"/>
      <c r="J14" s="264"/>
      <c r="K14" s="27"/>
      <c r="L14" s="263"/>
      <c r="M14" s="264"/>
      <c r="N14" s="44">
        <f>SUM(N8:N13)</f>
        <v>0</v>
      </c>
      <c r="O14" s="263"/>
      <c r="P14" s="264"/>
    </row>
    <row r="15" spans="2:17" ht="16" thickBot="1" x14ac:dyDescent="0.4">
      <c r="D15" s="29"/>
      <c r="K15" s="27"/>
    </row>
    <row r="16" spans="2:17" ht="18.75" customHeight="1" x14ac:dyDescent="0.35">
      <c r="B16" s="312" t="s">
        <v>258</v>
      </c>
      <c r="C16" s="313"/>
      <c r="D16" s="313"/>
      <c r="E16" s="314"/>
      <c r="K16" s="27"/>
    </row>
    <row r="17" spans="2:11" ht="18.75" customHeight="1" x14ac:dyDescent="0.35">
      <c r="B17" s="111" t="s">
        <v>250</v>
      </c>
      <c r="C17" s="142"/>
      <c r="D17" s="142"/>
      <c r="E17" s="92"/>
      <c r="K17" s="27"/>
    </row>
    <row r="18" spans="2:11" ht="19.5" customHeight="1" thickBot="1" x14ac:dyDescent="0.4">
      <c r="B18" s="300" t="s">
        <v>259</v>
      </c>
      <c r="C18" s="301"/>
      <c r="D18" s="301"/>
      <c r="E18" s="302"/>
      <c r="K18" s="27"/>
    </row>
  </sheetData>
  <sheetProtection algorithmName="SHA-512" hashValue="UzMTkuJlBbIEIwUuHpe6uA5enk9EYgiJjtZn06RDiQJDn+xRh+cIuupMXUB8+Gz5N3MQIUJXpCkqqM4p0IllDQ==" saltValue="Xhl6/M1fTh01UjR2qnGvWA==" spinCount="100000" sheet="1" formatCells="0" formatColumns="0" formatRows="0"/>
  <mergeCells count="11">
    <mergeCell ref="B2:P2"/>
    <mergeCell ref="B16:E16"/>
    <mergeCell ref="B18:E18"/>
    <mergeCell ref="B6:E6"/>
    <mergeCell ref="G6:J6"/>
    <mergeCell ref="L6:P6"/>
    <mergeCell ref="B14:E14"/>
    <mergeCell ref="B4:P4"/>
    <mergeCell ref="I14:J14"/>
    <mergeCell ref="L14:M14"/>
    <mergeCell ref="O14:P14"/>
  </mergeCells>
  <conditionalFormatting sqref="I8:I13 O8:O13">
    <cfRule type="cellIs" dxfId="0" priority="1" operator="greaterThan">
      <formula>0</formula>
    </cfRule>
  </conditionalFormatting>
  <dataValidations count="1">
    <dataValidation type="list" allowBlank="1" showInputMessage="1" showErrorMessage="1" sqref="L8:L13" xr:uid="{00000000-0002-0000-0B00-000000000000}">
      <formula1>"מאשר, מאשר חלקי"</formula1>
    </dataValidation>
  </dataValidations>
  <pageMargins left="0.7" right="0.7" top="0.75" bottom="0.75" header="0.3" footer="0.3"/>
  <pageSetup paperSize="9" orientation="portrai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Worksheet______13">
    <outlinePr showOutlineSymbols="0"/>
    <pageSetUpPr fitToPage="1"/>
  </sheetPr>
  <dimension ref="A1:Z73"/>
  <sheetViews>
    <sheetView showGridLines="0" rightToLeft="1" tabSelected="1" showOutlineSymbols="0" zoomScale="80" zoomScaleNormal="80" workbookViewId="0">
      <pane xSplit="4" ySplit="3" topLeftCell="E4" activePane="bottomRight" state="frozen"/>
      <selection pane="topRight" activeCell="E1" sqref="E1"/>
      <selection pane="bottomLeft" activeCell="A4" sqref="A4"/>
      <selection pane="bottomRight"/>
    </sheetView>
  </sheetViews>
  <sheetFormatPr defaultColWidth="9" defaultRowHeight="15.5" outlineLevelRow="1" x14ac:dyDescent="0.35"/>
  <cols>
    <col min="1" max="1" width="2.58203125" style="89" customWidth="1"/>
    <col min="2" max="2" width="10.33203125" style="89" customWidth="1"/>
    <col min="3" max="3" width="18.08203125" style="89" customWidth="1"/>
    <col min="4" max="4" width="9.83203125" style="89" customWidth="1"/>
    <col min="5" max="5" width="15" style="89" customWidth="1"/>
    <col min="6" max="6" width="14.25" style="89" customWidth="1"/>
    <col min="7" max="7" width="13.58203125" style="89" customWidth="1"/>
    <col min="8" max="8" width="18.25" style="89" customWidth="1"/>
    <col min="9" max="9" width="12.25" style="89" customWidth="1"/>
    <col min="10" max="10" width="17.83203125" style="89" customWidth="1"/>
    <col min="11" max="11" width="3.25" style="89" customWidth="1"/>
    <col min="12" max="12" width="9" style="89"/>
    <col min="13" max="13" width="9" style="89" customWidth="1"/>
    <col min="14" max="14" width="13.25" style="89" customWidth="1"/>
    <col min="15" max="15" width="11.58203125" style="89" customWidth="1"/>
    <col min="16" max="16" width="12" style="89" customWidth="1"/>
    <col min="17" max="16384" width="9" style="24"/>
  </cols>
  <sheetData>
    <row r="1" spans="1:16" ht="16" thickBot="1" x14ac:dyDescent="0.4">
      <c r="A1" s="162"/>
      <c r="B1" s="177" t="s">
        <v>338</v>
      </c>
      <c r="C1" s="163"/>
      <c r="D1" s="163"/>
      <c r="E1" s="163"/>
      <c r="F1" s="163"/>
      <c r="G1" s="163"/>
      <c r="H1" s="163"/>
      <c r="I1" s="163"/>
      <c r="J1" s="163"/>
      <c r="K1" s="163"/>
      <c r="L1" s="163"/>
      <c r="M1" s="163"/>
      <c r="N1" s="163"/>
      <c r="O1" s="163"/>
      <c r="P1" s="163"/>
    </row>
    <row r="2" spans="1:16" ht="18.5" thickBot="1" x14ac:dyDescent="0.4">
      <c r="A2" s="163"/>
      <c r="B2" s="253" t="s">
        <v>227</v>
      </c>
      <c r="C2" s="254"/>
      <c r="D2" s="254"/>
      <c r="E2" s="254"/>
      <c r="F2" s="254"/>
      <c r="G2" s="254"/>
      <c r="H2" s="254"/>
      <c r="I2" s="254"/>
      <c r="J2" s="254"/>
      <c r="K2" s="254"/>
      <c r="L2" s="254"/>
      <c r="M2" s="254"/>
      <c r="N2" s="254"/>
      <c r="O2" s="254"/>
      <c r="P2" s="255"/>
    </row>
    <row r="3" spans="1:16" s="164" customFormat="1" ht="16" thickBot="1" x14ac:dyDescent="0.4">
      <c r="A3" s="163"/>
      <c r="B3" s="175">
        <f>'מטבח טיפולי'!B3</f>
        <v>0</v>
      </c>
      <c r="C3" s="30"/>
      <c r="D3" s="24"/>
      <c r="E3" s="24"/>
      <c r="F3" s="24"/>
      <c r="G3" s="24"/>
      <c r="H3" s="24"/>
      <c r="I3" s="24"/>
      <c r="J3" s="24"/>
      <c r="K3" s="24"/>
      <c r="L3" s="24"/>
      <c r="M3" s="24"/>
      <c r="N3" s="24"/>
      <c r="O3" s="24"/>
      <c r="P3" s="24"/>
    </row>
    <row r="4" spans="1:16" s="69" customFormat="1" x14ac:dyDescent="0.35">
      <c r="A4" s="163"/>
      <c r="B4" s="323" t="s">
        <v>228</v>
      </c>
      <c r="C4" s="324"/>
      <c r="D4" s="324"/>
      <c r="E4" s="324"/>
      <c r="F4" s="324"/>
      <c r="G4" s="324"/>
      <c r="H4" s="324"/>
      <c r="I4" s="324"/>
      <c r="J4" s="324"/>
      <c r="K4" s="324"/>
      <c r="L4" s="324"/>
      <c r="M4" s="324"/>
      <c r="N4" s="324"/>
      <c r="O4" s="324"/>
      <c r="P4" s="325"/>
    </row>
    <row r="5" spans="1:16" s="69" customFormat="1" x14ac:dyDescent="0.35">
      <c r="A5" s="163"/>
      <c r="B5" s="326" t="s">
        <v>252</v>
      </c>
      <c r="C5" s="327"/>
      <c r="D5" s="327"/>
      <c r="E5" s="327"/>
      <c r="F5" s="327"/>
      <c r="G5" s="327"/>
      <c r="H5" s="327"/>
      <c r="I5" s="327"/>
      <c r="J5" s="327"/>
      <c r="K5" s="327"/>
      <c r="L5" s="327"/>
      <c r="M5" s="327"/>
      <c r="N5" s="327"/>
      <c r="O5" s="327"/>
      <c r="P5" s="328"/>
    </row>
    <row r="6" spans="1:16" s="69" customFormat="1" x14ac:dyDescent="0.35">
      <c r="A6" s="163"/>
      <c r="B6" s="326" t="s">
        <v>229</v>
      </c>
      <c r="C6" s="327"/>
      <c r="D6" s="327"/>
      <c r="E6" s="327"/>
      <c r="F6" s="327"/>
      <c r="G6" s="327"/>
      <c r="H6" s="327"/>
      <c r="I6" s="327"/>
      <c r="J6" s="327"/>
      <c r="K6" s="327"/>
      <c r="L6" s="327"/>
      <c r="M6" s="327"/>
      <c r="N6" s="327"/>
      <c r="O6" s="327"/>
      <c r="P6" s="328"/>
    </row>
    <row r="7" spans="1:16" s="69" customFormat="1" ht="16" thickBot="1" x14ac:dyDescent="0.4">
      <c r="A7" s="165"/>
      <c r="B7" s="329" t="s">
        <v>230</v>
      </c>
      <c r="C7" s="330"/>
      <c r="D7" s="330"/>
      <c r="E7" s="330"/>
      <c r="F7" s="330"/>
      <c r="G7" s="330"/>
      <c r="H7" s="330"/>
      <c r="I7" s="330"/>
      <c r="J7" s="330"/>
      <c r="K7" s="330"/>
      <c r="L7" s="330"/>
      <c r="M7" s="330"/>
      <c r="N7" s="330"/>
      <c r="O7" s="330"/>
      <c r="P7" s="331"/>
    </row>
    <row r="8" spans="1:16" s="69" customFormat="1" ht="16" thickBot="1" x14ac:dyDescent="0.4">
      <c r="A8" s="165"/>
      <c r="B8" s="166"/>
      <c r="E8" s="165"/>
      <c r="F8" s="166"/>
      <c r="G8" s="166"/>
      <c r="H8" s="166"/>
      <c r="I8" s="166"/>
      <c r="J8" s="166"/>
      <c r="K8" s="166"/>
      <c r="L8" s="31"/>
      <c r="M8" s="31"/>
      <c r="N8" s="31"/>
      <c r="O8" s="31"/>
      <c r="P8" s="67"/>
    </row>
    <row r="9" spans="1:16" s="69" customFormat="1" ht="18" customHeight="1" x14ac:dyDescent="0.35">
      <c r="A9" s="165"/>
      <c r="B9" s="332" t="s">
        <v>231</v>
      </c>
      <c r="C9" s="333"/>
      <c r="D9" s="333"/>
      <c r="E9" s="333"/>
      <c r="F9" s="333"/>
      <c r="G9" s="333"/>
      <c r="H9" s="333"/>
      <c r="I9" s="333"/>
      <c r="J9" s="334"/>
      <c r="K9" s="31"/>
      <c r="L9" s="335" t="s">
        <v>219</v>
      </c>
      <c r="M9" s="336"/>
      <c r="N9" s="336"/>
      <c r="O9" s="336"/>
      <c r="P9" s="337"/>
    </row>
    <row r="10" spans="1:16" s="69" customFormat="1" ht="62.5" thickBot="1" x14ac:dyDescent="0.4">
      <c r="A10" s="165"/>
      <c r="B10" s="178" t="s">
        <v>55</v>
      </c>
      <c r="C10" s="179" t="s">
        <v>232</v>
      </c>
      <c r="D10" s="180" t="s">
        <v>56</v>
      </c>
      <c r="E10" s="180" t="s">
        <v>57</v>
      </c>
      <c r="F10" s="180" t="s">
        <v>58</v>
      </c>
      <c r="G10" s="180" t="s">
        <v>59</v>
      </c>
      <c r="H10" s="180" t="s">
        <v>60</v>
      </c>
      <c r="I10" s="181" t="s">
        <v>326</v>
      </c>
      <c r="J10" s="180" t="s">
        <v>327</v>
      </c>
      <c r="L10" s="182" t="s">
        <v>325</v>
      </c>
      <c r="M10" s="183" t="s">
        <v>21</v>
      </c>
      <c r="N10" s="179" t="s">
        <v>61</v>
      </c>
      <c r="O10" s="184" t="s">
        <v>13</v>
      </c>
      <c r="P10" s="185" t="s">
        <v>221</v>
      </c>
    </row>
    <row r="11" spans="1:16" s="69" customFormat="1" x14ac:dyDescent="0.35">
      <c r="A11" s="89"/>
      <c r="B11" s="321"/>
      <c r="C11" s="120"/>
      <c r="D11" s="126"/>
      <c r="E11" s="170"/>
      <c r="F11" s="170"/>
      <c r="G11" s="170"/>
      <c r="H11" s="171">
        <f>IF(I11="",(MIN($E11:$G11))*D11,IF(I11="הצעה א",E11*D11,IF(I11="הצעה ב",F11*D11,G11*D11)))</f>
        <v>0</v>
      </c>
      <c r="I11" s="85"/>
      <c r="J11" s="85"/>
      <c r="K11" s="68"/>
      <c r="L11" s="86"/>
      <c r="M11" s="86" t="str">
        <f>IF(ISBLANK(L11),"",IF(L11="מאשר",D11,0))</f>
        <v/>
      </c>
      <c r="N11" s="86"/>
      <c r="O11" s="90">
        <f>IFERROR(IF(N11="מאשר",M11*H11/D11,M11*MIN(E11:G11)),0)</f>
        <v>0</v>
      </c>
      <c r="P11" s="86"/>
    </row>
    <row r="12" spans="1:16" s="69" customFormat="1" x14ac:dyDescent="0.35">
      <c r="A12" s="89"/>
      <c r="B12" s="321"/>
      <c r="C12" s="85"/>
      <c r="D12" s="126"/>
      <c r="E12" s="170"/>
      <c r="F12" s="170"/>
      <c r="G12" s="170"/>
      <c r="H12" s="171">
        <f t="shared" ref="H12:H30" si="0">IF(I12="",(MIN($E12:$G12))*D12,IF(I12="הצעה א",E12*D12,IF(I12="הצעה ב",F12*D12,G12*D12)))</f>
        <v>0</v>
      </c>
      <c r="I12" s="85"/>
      <c r="J12" s="85"/>
      <c r="K12" s="68"/>
      <c r="L12" s="86"/>
      <c r="M12" s="86" t="str">
        <f t="shared" ref="M12:M30" si="1">IF(ISBLANK(L12),"",IF(L12="מאשר",D12,0))</f>
        <v/>
      </c>
      <c r="N12" s="86"/>
      <c r="O12" s="90">
        <f t="shared" ref="O12:O30" si="2">IFERROR(IF(N12="מאשר",M12*H12/D12,M12*MIN(E12:G12)),0)</f>
        <v>0</v>
      </c>
      <c r="P12" s="86"/>
    </row>
    <row r="13" spans="1:16" s="69" customFormat="1" x14ac:dyDescent="0.35">
      <c r="A13" s="89"/>
      <c r="B13" s="321"/>
      <c r="C13" s="85"/>
      <c r="D13" s="126"/>
      <c r="E13" s="170"/>
      <c r="F13" s="170"/>
      <c r="G13" s="170"/>
      <c r="H13" s="171">
        <f t="shared" si="0"/>
        <v>0</v>
      </c>
      <c r="I13" s="85"/>
      <c r="J13" s="85"/>
      <c r="K13" s="69" t="str">
        <f t="shared" ref="K13:K30" si="3">IF(J13="","","יש להסביר חריגה")</f>
        <v/>
      </c>
      <c r="L13" s="86"/>
      <c r="M13" s="86" t="str">
        <f t="shared" si="1"/>
        <v/>
      </c>
      <c r="N13" s="86"/>
      <c r="O13" s="90">
        <f t="shared" si="2"/>
        <v>0</v>
      </c>
      <c r="P13" s="86"/>
    </row>
    <row r="14" spans="1:16" s="69" customFormat="1" x14ac:dyDescent="0.35">
      <c r="A14" s="89"/>
      <c r="B14" s="321"/>
      <c r="C14" s="85"/>
      <c r="D14" s="126"/>
      <c r="E14" s="170"/>
      <c r="F14" s="170"/>
      <c r="G14" s="170"/>
      <c r="H14" s="171">
        <f t="shared" si="0"/>
        <v>0</v>
      </c>
      <c r="I14" s="85"/>
      <c r="J14" s="85"/>
      <c r="K14" s="69" t="str">
        <f t="shared" si="3"/>
        <v/>
      </c>
      <c r="L14" s="86"/>
      <c r="M14" s="86" t="str">
        <f t="shared" si="1"/>
        <v/>
      </c>
      <c r="N14" s="86"/>
      <c r="O14" s="90">
        <f t="shared" si="2"/>
        <v>0</v>
      </c>
      <c r="P14" s="86"/>
    </row>
    <row r="15" spans="1:16" s="69" customFormat="1" x14ac:dyDescent="0.35">
      <c r="A15" s="89"/>
      <c r="B15" s="322"/>
      <c r="C15" s="85"/>
      <c r="D15" s="126"/>
      <c r="E15" s="170"/>
      <c r="F15" s="170"/>
      <c r="G15" s="170"/>
      <c r="H15" s="171">
        <f t="shared" si="0"/>
        <v>0</v>
      </c>
      <c r="I15" s="85"/>
      <c r="J15" s="85"/>
      <c r="K15" s="69" t="str">
        <f t="shared" si="3"/>
        <v/>
      </c>
      <c r="L15" s="86"/>
      <c r="M15" s="86" t="str">
        <f t="shared" si="1"/>
        <v/>
      </c>
      <c r="N15" s="86"/>
      <c r="O15" s="90">
        <f t="shared" si="2"/>
        <v>0</v>
      </c>
      <c r="P15" s="86"/>
    </row>
    <row r="16" spans="1:16" s="69" customFormat="1" x14ac:dyDescent="0.35">
      <c r="A16" s="89"/>
      <c r="B16" s="320"/>
      <c r="C16" s="85"/>
      <c r="D16" s="126"/>
      <c r="E16" s="170"/>
      <c r="F16" s="170"/>
      <c r="G16" s="170"/>
      <c r="H16" s="171">
        <f t="shared" si="0"/>
        <v>0</v>
      </c>
      <c r="I16" s="85"/>
      <c r="J16" s="85"/>
      <c r="K16" s="69" t="str">
        <f t="shared" si="3"/>
        <v/>
      </c>
      <c r="L16" s="86"/>
      <c r="M16" s="86" t="str">
        <f t="shared" si="1"/>
        <v/>
      </c>
      <c r="N16" s="86"/>
      <c r="O16" s="90">
        <f t="shared" si="2"/>
        <v>0</v>
      </c>
      <c r="P16" s="86"/>
    </row>
    <row r="17" spans="1:16" s="69" customFormat="1" x14ac:dyDescent="0.35">
      <c r="A17" s="89"/>
      <c r="B17" s="321"/>
      <c r="C17" s="85"/>
      <c r="D17" s="126"/>
      <c r="E17" s="170"/>
      <c r="F17" s="170"/>
      <c r="G17" s="170"/>
      <c r="H17" s="171">
        <f t="shared" si="0"/>
        <v>0</v>
      </c>
      <c r="I17" s="85"/>
      <c r="J17" s="85"/>
      <c r="K17" s="69" t="str">
        <f t="shared" si="3"/>
        <v/>
      </c>
      <c r="L17" s="86"/>
      <c r="M17" s="86" t="str">
        <f t="shared" si="1"/>
        <v/>
      </c>
      <c r="N17" s="86"/>
      <c r="O17" s="90">
        <f t="shared" si="2"/>
        <v>0</v>
      </c>
      <c r="P17" s="86"/>
    </row>
    <row r="18" spans="1:16" s="69" customFormat="1" x14ac:dyDescent="0.35">
      <c r="A18" s="89"/>
      <c r="B18" s="321"/>
      <c r="C18" s="85"/>
      <c r="D18" s="126"/>
      <c r="E18" s="170"/>
      <c r="F18" s="170"/>
      <c r="G18" s="170"/>
      <c r="H18" s="171">
        <f t="shared" si="0"/>
        <v>0</v>
      </c>
      <c r="I18" s="85"/>
      <c r="J18" s="85"/>
      <c r="K18" s="69" t="str">
        <f t="shared" si="3"/>
        <v/>
      </c>
      <c r="L18" s="86"/>
      <c r="M18" s="86" t="str">
        <f t="shared" si="1"/>
        <v/>
      </c>
      <c r="N18" s="86"/>
      <c r="O18" s="90">
        <f t="shared" si="2"/>
        <v>0</v>
      </c>
      <c r="P18" s="86"/>
    </row>
    <row r="19" spans="1:16" s="69" customFormat="1" x14ac:dyDescent="0.35">
      <c r="A19" s="89"/>
      <c r="B19" s="321"/>
      <c r="C19" s="85"/>
      <c r="D19" s="126"/>
      <c r="E19" s="170"/>
      <c r="F19" s="170"/>
      <c r="G19" s="170"/>
      <c r="H19" s="171">
        <f t="shared" si="0"/>
        <v>0</v>
      </c>
      <c r="I19" s="85"/>
      <c r="J19" s="85"/>
      <c r="K19" s="69" t="str">
        <f t="shared" si="3"/>
        <v/>
      </c>
      <c r="L19" s="86"/>
      <c r="M19" s="86" t="str">
        <f t="shared" si="1"/>
        <v/>
      </c>
      <c r="N19" s="86"/>
      <c r="O19" s="90">
        <f t="shared" si="2"/>
        <v>0</v>
      </c>
      <c r="P19" s="86"/>
    </row>
    <row r="20" spans="1:16" s="69" customFormat="1" x14ac:dyDescent="0.35">
      <c r="A20" s="89"/>
      <c r="B20" s="322"/>
      <c r="C20" s="85"/>
      <c r="D20" s="126"/>
      <c r="E20" s="170"/>
      <c r="F20" s="170"/>
      <c r="G20" s="170"/>
      <c r="H20" s="171">
        <f t="shared" si="0"/>
        <v>0</v>
      </c>
      <c r="I20" s="85"/>
      <c r="J20" s="85"/>
      <c r="K20" s="69" t="str">
        <f t="shared" si="3"/>
        <v/>
      </c>
      <c r="L20" s="86"/>
      <c r="M20" s="86" t="str">
        <f t="shared" si="1"/>
        <v/>
      </c>
      <c r="N20" s="86"/>
      <c r="O20" s="90">
        <f t="shared" si="2"/>
        <v>0</v>
      </c>
      <c r="P20" s="86"/>
    </row>
    <row r="21" spans="1:16" s="69" customFormat="1" x14ac:dyDescent="0.35">
      <c r="A21" s="89"/>
      <c r="B21" s="320"/>
      <c r="C21" s="85"/>
      <c r="D21" s="126"/>
      <c r="E21" s="170"/>
      <c r="F21" s="170"/>
      <c r="G21" s="170"/>
      <c r="H21" s="171">
        <f t="shared" si="0"/>
        <v>0</v>
      </c>
      <c r="I21" s="85"/>
      <c r="J21" s="85"/>
      <c r="K21" s="69" t="str">
        <f t="shared" si="3"/>
        <v/>
      </c>
      <c r="L21" s="86"/>
      <c r="M21" s="86" t="str">
        <f t="shared" si="1"/>
        <v/>
      </c>
      <c r="N21" s="86"/>
      <c r="O21" s="90">
        <f t="shared" si="2"/>
        <v>0</v>
      </c>
      <c r="P21" s="86"/>
    </row>
    <row r="22" spans="1:16" s="69" customFormat="1" x14ac:dyDescent="0.35">
      <c r="A22" s="89"/>
      <c r="B22" s="321"/>
      <c r="C22" s="85"/>
      <c r="D22" s="126"/>
      <c r="E22" s="170"/>
      <c r="F22" s="170"/>
      <c r="G22" s="170"/>
      <c r="H22" s="171">
        <f t="shared" si="0"/>
        <v>0</v>
      </c>
      <c r="I22" s="85"/>
      <c r="J22" s="85"/>
      <c r="K22" s="69" t="str">
        <f t="shared" si="3"/>
        <v/>
      </c>
      <c r="L22" s="86"/>
      <c r="M22" s="86" t="str">
        <f t="shared" si="1"/>
        <v/>
      </c>
      <c r="N22" s="86"/>
      <c r="O22" s="90">
        <f t="shared" si="2"/>
        <v>0</v>
      </c>
      <c r="P22" s="86"/>
    </row>
    <row r="23" spans="1:16" s="69" customFormat="1" x14ac:dyDescent="0.35">
      <c r="A23" s="89"/>
      <c r="B23" s="321"/>
      <c r="C23" s="85"/>
      <c r="D23" s="126"/>
      <c r="E23" s="170"/>
      <c r="F23" s="170"/>
      <c r="G23" s="170"/>
      <c r="H23" s="171">
        <f t="shared" si="0"/>
        <v>0</v>
      </c>
      <c r="I23" s="85"/>
      <c r="J23" s="85"/>
      <c r="K23" s="69" t="str">
        <f t="shared" si="3"/>
        <v/>
      </c>
      <c r="L23" s="86"/>
      <c r="M23" s="86" t="str">
        <f t="shared" si="1"/>
        <v/>
      </c>
      <c r="N23" s="86"/>
      <c r="O23" s="90">
        <f t="shared" si="2"/>
        <v>0</v>
      </c>
      <c r="P23" s="86"/>
    </row>
    <row r="24" spans="1:16" s="69" customFormat="1" x14ac:dyDescent="0.35">
      <c r="A24" s="89"/>
      <c r="B24" s="321"/>
      <c r="C24" s="85"/>
      <c r="D24" s="126"/>
      <c r="E24" s="170"/>
      <c r="F24" s="170"/>
      <c r="G24" s="170"/>
      <c r="H24" s="171">
        <f t="shared" si="0"/>
        <v>0</v>
      </c>
      <c r="I24" s="85"/>
      <c r="J24" s="85"/>
      <c r="K24" s="69" t="str">
        <f t="shared" si="3"/>
        <v/>
      </c>
      <c r="L24" s="86"/>
      <c r="M24" s="86" t="str">
        <f t="shared" si="1"/>
        <v/>
      </c>
      <c r="N24" s="86"/>
      <c r="O24" s="90">
        <f t="shared" si="2"/>
        <v>0</v>
      </c>
      <c r="P24" s="86"/>
    </row>
    <row r="25" spans="1:16" s="69" customFormat="1" x14ac:dyDescent="0.35">
      <c r="A25" s="89"/>
      <c r="B25" s="322"/>
      <c r="C25" s="85"/>
      <c r="D25" s="126"/>
      <c r="E25" s="170"/>
      <c r="F25" s="170"/>
      <c r="G25" s="170"/>
      <c r="H25" s="171">
        <f t="shared" si="0"/>
        <v>0</v>
      </c>
      <c r="I25" s="85"/>
      <c r="J25" s="85"/>
      <c r="K25" s="69" t="str">
        <f t="shared" si="3"/>
        <v/>
      </c>
      <c r="L25" s="86"/>
      <c r="M25" s="86" t="str">
        <f t="shared" si="1"/>
        <v/>
      </c>
      <c r="N25" s="86"/>
      <c r="O25" s="90">
        <f t="shared" si="2"/>
        <v>0</v>
      </c>
      <c r="P25" s="86"/>
    </row>
    <row r="26" spans="1:16" s="69" customFormat="1" x14ac:dyDescent="0.35">
      <c r="A26" s="89"/>
      <c r="B26" s="320"/>
      <c r="C26" s="85"/>
      <c r="D26" s="126"/>
      <c r="E26" s="170"/>
      <c r="F26" s="170"/>
      <c r="G26" s="170"/>
      <c r="H26" s="171">
        <f t="shared" si="0"/>
        <v>0</v>
      </c>
      <c r="I26" s="85"/>
      <c r="J26" s="85"/>
      <c r="K26" s="69" t="str">
        <f t="shared" si="3"/>
        <v/>
      </c>
      <c r="L26" s="86"/>
      <c r="M26" s="86" t="str">
        <f t="shared" si="1"/>
        <v/>
      </c>
      <c r="N26" s="86"/>
      <c r="O26" s="90">
        <f t="shared" si="2"/>
        <v>0</v>
      </c>
      <c r="P26" s="86"/>
    </row>
    <row r="27" spans="1:16" s="69" customFormat="1" x14ac:dyDescent="0.35">
      <c r="A27" s="89"/>
      <c r="B27" s="321"/>
      <c r="C27" s="85"/>
      <c r="D27" s="126"/>
      <c r="E27" s="170"/>
      <c r="F27" s="170"/>
      <c r="G27" s="170"/>
      <c r="H27" s="171">
        <f t="shared" si="0"/>
        <v>0</v>
      </c>
      <c r="I27" s="85"/>
      <c r="J27" s="85"/>
      <c r="K27" s="69" t="str">
        <f t="shared" si="3"/>
        <v/>
      </c>
      <c r="L27" s="86"/>
      <c r="M27" s="86" t="str">
        <f t="shared" si="1"/>
        <v/>
      </c>
      <c r="N27" s="86"/>
      <c r="O27" s="90">
        <f t="shared" si="2"/>
        <v>0</v>
      </c>
      <c r="P27" s="86"/>
    </row>
    <row r="28" spans="1:16" s="69" customFormat="1" x14ac:dyDescent="0.35">
      <c r="A28" s="89"/>
      <c r="B28" s="321"/>
      <c r="C28" s="85"/>
      <c r="D28" s="126"/>
      <c r="E28" s="170"/>
      <c r="F28" s="170"/>
      <c r="G28" s="170"/>
      <c r="H28" s="171">
        <f t="shared" si="0"/>
        <v>0</v>
      </c>
      <c r="I28" s="85"/>
      <c r="J28" s="85"/>
      <c r="K28" s="69" t="str">
        <f t="shared" si="3"/>
        <v/>
      </c>
      <c r="L28" s="86"/>
      <c r="M28" s="86" t="str">
        <f t="shared" si="1"/>
        <v/>
      </c>
      <c r="N28" s="86"/>
      <c r="O28" s="90">
        <f t="shared" si="2"/>
        <v>0</v>
      </c>
      <c r="P28" s="86"/>
    </row>
    <row r="29" spans="1:16" s="69" customFormat="1" x14ac:dyDescent="0.35">
      <c r="A29" s="89"/>
      <c r="B29" s="321"/>
      <c r="C29" s="85"/>
      <c r="D29" s="126"/>
      <c r="E29" s="170"/>
      <c r="F29" s="170"/>
      <c r="G29" s="170"/>
      <c r="H29" s="171">
        <f t="shared" si="0"/>
        <v>0</v>
      </c>
      <c r="I29" s="85"/>
      <c r="J29" s="85"/>
      <c r="K29" s="69" t="str">
        <f t="shared" si="3"/>
        <v/>
      </c>
      <c r="L29" s="86"/>
      <c r="M29" s="86" t="str">
        <f t="shared" si="1"/>
        <v/>
      </c>
      <c r="N29" s="86"/>
      <c r="O29" s="90">
        <f t="shared" si="2"/>
        <v>0</v>
      </c>
      <c r="P29" s="86"/>
    </row>
    <row r="30" spans="1:16" s="69" customFormat="1" x14ac:dyDescent="0.35">
      <c r="A30" s="89"/>
      <c r="B30" s="322"/>
      <c r="C30" s="85"/>
      <c r="D30" s="126"/>
      <c r="E30" s="170"/>
      <c r="F30" s="170"/>
      <c r="G30" s="170"/>
      <c r="H30" s="171">
        <f t="shared" si="0"/>
        <v>0</v>
      </c>
      <c r="I30" s="85"/>
      <c r="J30" s="85"/>
      <c r="K30" s="69" t="str">
        <f t="shared" si="3"/>
        <v/>
      </c>
      <c r="L30" s="86"/>
      <c r="M30" s="86" t="str">
        <f t="shared" si="1"/>
        <v/>
      </c>
      <c r="N30" s="86"/>
      <c r="O30" s="90">
        <f t="shared" si="2"/>
        <v>0</v>
      </c>
      <c r="P30" s="86"/>
    </row>
    <row r="31" spans="1:16" s="69" customFormat="1" ht="16.5" customHeight="1" x14ac:dyDescent="0.35">
      <c r="A31" s="89"/>
      <c r="B31" s="268" t="s">
        <v>312</v>
      </c>
      <c r="C31" s="318"/>
      <c r="D31" s="318"/>
      <c r="E31" s="318"/>
      <c r="F31" s="318"/>
      <c r="G31" s="319"/>
      <c r="H31" s="169">
        <f>SUM(H11:H30)</f>
        <v>0</v>
      </c>
      <c r="I31" s="172"/>
      <c r="J31" s="173"/>
      <c r="K31" s="31"/>
      <c r="L31" s="315"/>
      <c r="M31" s="316"/>
      <c r="N31" s="317"/>
      <c r="O31" s="174">
        <f>SUM(O11:O30)</f>
        <v>0</v>
      </c>
      <c r="P31" s="141"/>
    </row>
    <row r="32" spans="1:16" s="69" customFormat="1" x14ac:dyDescent="0.35">
      <c r="A32" s="89"/>
      <c r="B32" s="31"/>
      <c r="C32" s="31"/>
      <c r="D32" s="31"/>
      <c r="E32" s="31"/>
      <c r="F32" s="31"/>
      <c r="G32" s="31"/>
      <c r="H32" s="31"/>
      <c r="I32" s="31"/>
      <c r="J32" s="31"/>
      <c r="K32" s="31"/>
      <c r="L32" s="31"/>
      <c r="M32" s="31"/>
      <c r="N32" s="31"/>
      <c r="O32" s="31"/>
      <c r="P32" s="67"/>
    </row>
    <row r="33" spans="1:16" s="69" customFormat="1" x14ac:dyDescent="0.35">
      <c r="A33" s="89"/>
      <c r="B33" s="70"/>
      <c r="C33" s="70"/>
      <c r="D33" s="70"/>
      <c r="E33" s="70"/>
      <c r="F33" s="70"/>
      <c r="G33" s="70"/>
      <c r="H33" s="70"/>
      <c r="I33" s="70"/>
      <c r="J33" s="70"/>
      <c r="K33" s="70"/>
      <c r="L33" s="70"/>
      <c r="M33" s="70"/>
      <c r="N33" s="31"/>
      <c r="O33" s="31"/>
      <c r="P33" s="31"/>
    </row>
    <row r="34" spans="1:16" s="69" customFormat="1" ht="15" customHeight="1" outlineLevel="1" x14ac:dyDescent="0.35">
      <c r="A34" s="89"/>
      <c r="B34" s="31"/>
      <c r="C34" s="31"/>
      <c r="D34" s="31"/>
      <c r="E34" s="31"/>
      <c r="F34" s="31"/>
      <c r="G34" s="31"/>
      <c r="H34" s="31"/>
      <c r="I34" s="31"/>
      <c r="J34" s="31"/>
      <c r="K34" s="31"/>
      <c r="L34" s="31"/>
      <c r="M34" s="31"/>
      <c r="N34" s="31"/>
      <c r="O34" s="31"/>
      <c r="P34" s="31"/>
    </row>
    <row r="35" spans="1:16" s="69" customFormat="1" ht="15" customHeight="1" outlineLevel="1" x14ac:dyDescent="0.35">
      <c r="A35" s="89"/>
      <c r="B35" s="31"/>
      <c r="C35" s="31"/>
      <c r="D35" s="31"/>
      <c r="E35" s="31"/>
      <c r="F35" s="31"/>
      <c r="G35" s="31"/>
      <c r="H35" s="31"/>
      <c r="I35" s="31"/>
      <c r="J35" s="31"/>
      <c r="K35" s="31"/>
      <c r="L35" s="31"/>
      <c r="M35" s="31"/>
      <c r="N35" s="31"/>
      <c r="O35" s="31"/>
      <c r="P35" s="67"/>
    </row>
    <row r="36" spans="1:16" s="69" customFormat="1" ht="15" customHeight="1" outlineLevel="1" x14ac:dyDescent="0.35">
      <c r="A36" s="89"/>
      <c r="B36" s="31"/>
      <c r="C36" s="31"/>
      <c r="D36" s="31"/>
      <c r="E36" s="31"/>
      <c r="F36" s="31"/>
      <c r="G36" s="31"/>
      <c r="H36" s="31"/>
      <c r="I36" s="31"/>
      <c r="J36" s="31"/>
      <c r="K36" s="31"/>
      <c r="L36" s="31"/>
      <c r="M36" s="31"/>
      <c r="N36" s="31"/>
      <c r="O36" s="31"/>
      <c r="P36" s="67"/>
    </row>
    <row r="37" spans="1:16" s="69" customFormat="1" ht="15" customHeight="1" outlineLevel="1" x14ac:dyDescent="0.35">
      <c r="A37" s="89"/>
      <c r="B37" s="31"/>
      <c r="C37" s="31"/>
      <c r="D37" s="31"/>
      <c r="E37" s="31"/>
      <c r="F37" s="31"/>
      <c r="G37" s="31"/>
      <c r="H37" s="31"/>
      <c r="I37" s="31"/>
      <c r="J37" s="31"/>
      <c r="K37" s="31"/>
      <c r="L37" s="31"/>
      <c r="M37" s="31"/>
      <c r="N37" s="31"/>
      <c r="O37" s="31"/>
      <c r="P37" s="67"/>
    </row>
    <row r="38" spans="1:16" s="69" customFormat="1" ht="15" customHeight="1" outlineLevel="1" x14ac:dyDescent="0.35">
      <c r="A38" s="89"/>
      <c r="B38" s="31"/>
      <c r="C38" s="31"/>
      <c r="D38" s="31"/>
      <c r="E38" s="31"/>
      <c r="F38" s="31"/>
      <c r="G38" s="31"/>
      <c r="H38" s="31"/>
      <c r="I38" s="31"/>
      <c r="J38" s="31"/>
      <c r="K38" s="31"/>
      <c r="L38" s="31"/>
      <c r="M38" s="31"/>
      <c r="N38" s="31"/>
      <c r="O38" s="31"/>
      <c r="P38" s="67"/>
    </row>
    <row r="39" spans="1:16" s="69" customFormat="1" ht="15" customHeight="1" outlineLevel="1" x14ac:dyDescent="0.35">
      <c r="A39" s="89"/>
      <c r="B39" s="31"/>
      <c r="C39" s="31"/>
      <c r="D39" s="31"/>
      <c r="E39" s="31"/>
      <c r="F39" s="31"/>
      <c r="G39" s="31"/>
      <c r="H39" s="31"/>
      <c r="I39" s="31"/>
      <c r="J39" s="31"/>
      <c r="K39" s="31"/>
      <c r="L39" s="31"/>
      <c r="M39" s="31"/>
      <c r="N39" s="31"/>
      <c r="O39" s="31"/>
      <c r="P39" s="67"/>
    </row>
    <row r="40" spans="1:16" s="69" customFormat="1" ht="15" customHeight="1" outlineLevel="1" x14ac:dyDescent="0.35">
      <c r="A40" s="89"/>
      <c r="B40" s="31"/>
      <c r="C40" s="31"/>
      <c r="D40" s="31"/>
      <c r="E40" s="31"/>
      <c r="F40" s="31"/>
      <c r="G40" s="31"/>
      <c r="H40" s="31"/>
      <c r="I40" s="31"/>
      <c r="J40" s="31"/>
      <c r="K40" s="31"/>
      <c r="L40" s="31"/>
      <c r="M40" s="31"/>
      <c r="N40" s="31"/>
      <c r="O40" s="31"/>
      <c r="P40" s="67"/>
    </row>
    <row r="41" spans="1:16" s="69" customFormat="1" ht="15" customHeight="1" outlineLevel="1" x14ac:dyDescent="0.35">
      <c r="A41" s="89"/>
      <c r="B41" s="31"/>
      <c r="C41" s="31"/>
      <c r="D41" s="31"/>
      <c r="E41" s="31"/>
      <c r="F41" s="31"/>
      <c r="G41" s="31"/>
      <c r="H41" s="31"/>
      <c r="I41" s="31"/>
      <c r="J41" s="31"/>
      <c r="K41" s="31"/>
      <c r="L41" s="31"/>
      <c r="M41" s="31"/>
      <c r="N41" s="31"/>
      <c r="O41" s="31"/>
      <c r="P41" s="67"/>
    </row>
    <row r="42" spans="1:16" s="69" customFormat="1" ht="15" customHeight="1" outlineLevel="1" x14ac:dyDescent="0.35">
      <c r="A42" s="89"/>
      <c r="B42" s="31"/>
      <c r="C42" s="31"/>
      <c r="D42" s="31"/>
      <c r="E42" s="31"/>
      <c r="F42" s="31"/>
      <c r="G42" s="31"/>
      <c r="H42" s="31"/>
      <c r="I42" s="31"/>
      <c r="J42" s="31"/>
      <c r="K42" s="31"/>
      <c r="L42" s="31"/>
      <c r="M42" s="31"/>
      <c r="N42" s="31"/>
      <c r="O42" s="31"/>
      <c r="P42" s="67"/>
    </row>
    <row r="43" spans="1:16" s="69" customFormat="1" ht="15" customHeight="1" outlineLevel="1" x14ac:dyDescent="0.35">
      <c r="A43" s="89"/>
      <c r="B43" s="31"/>
      <c r="C43" s="31"/>
      <c r="D43" s="31"/>
      <c r="E43" s="31"/>
      <c r="F43" s="31"/>
      <c r="G43" s="31"/>
      <c r="H43" s="31"/>
      <c r="I43" s="31"/>
      <c r="J43" s="31"/>
      <c r="K43" s="31"/>
      <c r="L43" s="31"/>
      <c r="M43" s="31"/>
      <c r="N43" s="31"/>
      <c r="O43" s="31"/>
      <c r="P43" s="67"/>
    </row>
    <row r="44" spans="1:16" s="69" customFormat="1" ht="15" customHeight="1" outlineLevel="1" x14ac:dyDescent="0.35">
      <c r="A44" s="89"/>
      <c r="B44" s="31"/>
      <c r="C44" s="31"/>
      <c r="D44" s="31"/>
      <c r="E44" s="31"/>
      <c r="F44" s="31"/>
      <c r="G44" s="31"/>
      <c r="H44" s="31"/>
      <c r="I44" s="31"/>
      <c r="J44" s="31"/>
      <c r="K44" s="31"/>
      <c r="L44" s="31"/>
      <c r="M44" s="31"/>
      <c r="N44" s="31"/>
      <c r="O44" s="31"/>
      <c r="P44" s="67"/>
    </row>
    <row r="45" spans="1:16" s="69" customFormat="1" ht="15" customHeight="1" outlineLevel="1" x14ac:dyDescent="0.35">
      <c r="A45" s="89"/>
      <c r="B45" s="31"/>
      <c r="C45" s="31"/>
      <c r="D45" s="31"/>
      <c r="E45" s="31"/>
      <c r="F45" s="31"/>
      <c r="G45" s="31"/>
      <c r="H45" s="31"/>
      <c r="I45" s="31"/>
      <c r="J45" s="31"/>
      <c r="K45" s="31"/>
      <c r="L45" s="31"/>
      <c r="M45" s="31"/>
      <c r="N45" s="31"/>
      <c r="O45" s="31"/>
      <c r="P45" s="67"/>
    </row>
    <row r="46" spans="1:16" s="69" customFormat="1" ht="15" customHeight="1" outlineLevel="1" x14ac:dyDescent="0.35">
      <c r="A46" s="89"/>
      <c r="B46" s="31"/>
      <c r="C46" s="31"/>
      <c r="D46" s="31"/>
      <c r="E46" s="31"/>
      <c r="F46" s="31"/>
      <c r="G46" s="31"/>
      <c r="H46" s="31"/>
      <c r="I46" s="31"/>
      <c r="J46" s="31"/>
      <c r="K46" s="31"/>
      <c r="L46" s="31"/>
      <c r="M46" s="31"/>
      <c r="N46" s="31"/>
      <c r="O46" s="31"/>
      <c r="P46" s="67"/>
    </row>
    <row r="47" spans="1:16" s="69" customFormat="1" ht="15" customHeight="1" outlineLevel="1" x14ac:dyDescent="0.35">
      <c r="A47" s="89"/>
      <c r="B47" s="31"/>
      <c r="C47" s="31"/>
      <c r="D47" s="31"/>
      <c r="E47" s="31"/>
      <c r="F47" s="31"/>
      <c r="G47" s="31"/>
      <c r="H47" s="31"/>
      <c r="I47" s="31"/>
      <c r="J47" s="31"/>
      <c r="K47" s="31"/>
      <c r="L47" s="31"/>
      <c r="M47" s="31"/>
      <c r="N47" s="31"/>
      <c r="O47" s="31"/>
      <c r="P47" s="67"/>
    </row>
    <row r="48" spans="1:16" s="69" customFormat="1" ht="15" customHeight="1" outlineLevel="1" x14ac:dyDescent="0.35">
      <c r="A48" s="89"/>
      <c r="B48" s="31"/>
      <c r="C48" s="31"/>
      <c r="D48" s="31"/>
      <c r="E48" s="31"/>
      <c r="F48" s="31"/>
      <c r="G48" s="31"/>
      <c r="H48" s="31"/>
      <c r="I48" s="31"/>
      <c r="J48" s="31"/>
      <c r="K48" s="31"/>
      <c r="L48" s="31"/>
      <c r="M48" s="31"/>
      <c r="N48" s="31"/>
      <c r="O48" s="31"/>
      <c r="P48" s="67"/>
    </row>
    <row r="49" spans="1:16" s="69" customFormat="1" ht="15" customHeight="1" outlineLevel="1" x14ac:dyDescent="0.35">
      <c r="A49" s="89"/>
      <c r="B49" s="31"/>
      <c r="C49" s="31"/>
      <c r="D49" s="31"/>
      <c r="E49" s="31"/>
      <c r="F49" s="31"/>
      <c r="G49" s="31"/>
      <c r="H49" s="31"/>
      <c r="I49" s="31"/>
      <c r="J49" s="31"/>
      <c r="K49" s="31"/>
      <c r="L49" s="31"/>
      <c r="M49" s="31"/>
      <c r="N49" s="31"/>
      <c r="O49" s="31"/>
      <c r="P49" s="67"/>
    </row>
    <row r="50" spans="1:16" s="69" customFormat="1" ht="15" customHeight="1" outlineLevel="1" x14ac:dyDescent="0.35">
      <c r="A50" s="89"/>
      <c r="B50" s="31"/>
      <c r="C50" s="31"/>
      <c r="D50" s="31"/>
      <c r="E50" s="31"/>
      <c r="F50" s="31"/>
      <c r="G50" s="31"/>
      <c r="H50" s="31"/>
      <c r="I50" s="31"/>
      <c r="J50" s="31"/>
      <c r="K50" s="31"/>
      <c r="L50" s="31"/>
      <c r="M50" s="31"/>
      <c r="N50" s="31"/>
      <c r="O50" s="31"/>
      <c r="P50" s="67"/>
    </row>
    <row r="51" spans="1:16" s="69" customFormat="1" ht="15" customHeight="1" outlineLevel="1" x14ac:dyDescent="0.35">
      <c r="A51" s="89"/>
      <c r="B51" s="31"/>
      <c r="C51" s="31"/>
      <c r="D51" s="31"/>
      <c r="E51" s="31"/>
      <c r="F51" s="31"/>
      <c r="G51" s="31"/>
      <c r="H51" s="31"/>
      <c r="I51" s="31"/>
      <c r="J51" s="31"/>
      <c r="K51" s="31"/>
      <c r="L51" s="31"/>
      <c r="M51" s="31"/>
      <c r="N51" s="31"/>
      <c r="O51" s="31"/>
      <c r="P51" s="67"/>
    </row>
    <row r="52" spans="1:16" s="69" customFormat="1" ht="15" customHeight="1" outlineLevel="1" x14ac:dyDescent="0.35">
      <c r="A52" s="89"/>
      <c r="B52" s="31"/>
      <c r="C52" s="31"/>
      <c r="D52" s="31"/>
      <c r="E52" s="31"/>
      <c r="F52" s="31"/>
      <c r="G52" s="31"/>
      <c r="H52" s="31"/>
      <c r="I52" s="31"/>
      <c r="J52" s="31"/>
      <c r="K52" s="31"/>
      <c r="L52" s="31"/>
      <c r="M52" s="31"/>
      <c r="N52" s="31"/>
      <c r="O52" s="31"/>
      <c r="P52" s="67"/>
    </row>
    <row r="53" spans="1:16" s="69" customFormat="1" ht="15" customHeight="1" outlineLevel="1" x14ac:dyDescent="0.35">
      <c r="A53" s="89"/>
      <c r="B53" s="31"/>
      <c r="C53" s="31"/>
      <c r="D53" s="31"/>
      <c r="E53" s="31"/>
      <c r="F53" s="31"/>
      <c r="G53" s="31"/>
      <c r="H53" s="31"/>
      <c r="I53" s="31"/>
      <c r="J53" s="31"/>
      <c r="K53" s="31"/>
      <c r="L53" s="31"/>
      <c r="M53" s="31"/>
      <c r="N53" s="31"/>
      <c r="O53" s="31"/>
      <c r="P53" s="67"/>
    </row>
    <row r="54" spans="1:16" s="69" customFormat="1" ht="15" customHeight="1" outlineLevel="1" x14ac:dyDescent="0.35">
      <c r="A54" s="89"/>
      <c r="B54" s="31"/>
      <c r="C54" s="31"/>
      <c r="D54" s="31"/>
      <c r="E54" s="31"/>
      <c r="F54" s="31"/>
      <c r="G54" s="31"/>
      <c r="H54" s="31"/>
      <c r="I54" s="31"/>
      <c r="J54" s="31"/>
      <c r="K54" s="31"/>
      <c r="L54" s="31"/>
      <c r="M54" s="31"/>
      <c r="N54" s="31"/>
      <c r="O54" s="31"/>
      <c r="P54" s="67"/>
    </row>
    <row r="55" spans="1:16" s="69" customFormat="1" ht="15" customHeight="1" outlineLevel="1" x14ac:dyDescent="0.35">
      <c r="A55" s="89"/>
      <c r="B55" s="31"/>
      <c r="C55" s="31"/>
      <c r="D55" s="31"/>
      <c r="E55" s="31"/>
      <c r="F55" s="31"/>
      <c r="G55" s="31"/>
      <c r="H55" s="31"/>
      <c r="I55" s="31"/>
      <c r="J55" s="31"/>
      <c r="K55" s="31"/>
      <c r="L55" s="31"/>
      <c r="M55" s="31"/>
      <c r="N55" s="31"/>
      <c r="O55" s="31"/>
      <c r="P55" s="67"/>
    </row>
    <row r="56" spans="1:16" s="69" customFormat="1" ht="15" customHeight="1" outlineLevel="1" x14ac:dyDescent="0.35">
      <c r="A56" s="89"/>
      <c r="B56" s="31"/>
      <c r="C56" s="31"/>
      <c r="D56" s="31"/>
      <c r="E56" s="31"/>
      <c r="F56" s="31"/>
      <c r="G56" s="31"/>
      <c r="H56" s="31"/>
      <c r="I56" s="31"/>
      <c r="J56" s="31"/>
      <c r="K56" s="31"/>
      <c r="L56" s="31"/>
      <c r="M56" s="31"/>
      <c r="N56" s="31"/>
      <c r="O56" s="31"/>
      <c r="P56" s="67"/>
    </row>
    <row r="57" spans="1:16" s="69" customFormat="1" ht="15" customHeight="1" outlineLevel="1" x14ac:dyDescent="0.35">
      <c r="A57" s="89"/>
      <c r="B57" s="31"/>
      <c r="C57" s="31"/>
      <c r="D57" s="31"/>
      <c r="E57" s="31"/>
      <c r="F57" s="31"/>
      <c r="G57" s="31"/>
      <c r="H57" s="31"/>
      <c r="I57" s="31"/>
      <c r="J57" s="31"/>
      <c r="K57" s="31"/>
      <c r="L57" s="31"/>
      <c r="M57" s="31"/>
      <c r="N57" s="31"/>
      <c r="O57" s="31"/>
      <c r="P57" s="67"/>
    </row>
    <row r="58" spans="1:16" s="69" customFormat="1" ht="15" customHeight="1" outlineLevel="1" x14ac:dyDescent="0.35">
      <c r="A58" s="89"/>
      <c r="B58" s="31"/>
      <c r="C58" s="31"/>
      <c r="D58" s="31"/>
      <c r="E58" s="31"/>
      <c r="F58" s="31"/>
      <c r="G58" s="31"/>
      <c r="H58" s="31"/>
      <c r="I58" s="31"/>
      <c r="J58" s="31"/>
      <c r="K58" s="31"/>
      <c r="L58" s="31"/>
      <c r="M58" s="31"/>
      <c r="N58" s="31"/>
      <c r="O58" s="31"/>
      <c r="P58" s="67"/>
    </row>
    <row r="59" spans="1:16" s="69" customFormat="1" ht="15" customHeight="1" outlineLevel="1" x14ac:dyDescent="0.35">
      <c r="A59" s="89"/>
      <c r="B59" s="31"/>
      <c r="C59" s="31"/>
      <c r="D59" s="31"/>
      <c r="E59" s="31"/>
      <c r="F59" s="31"/>
      <c r="G59" s="31"/>
      <c r="H59" s="31"/>
      <c r="I59" s="31"/>
      <c r="J59" s="31"/>
      <c r="K59" s="31"/>
      <c r="L59" s="31"/>
      <c r="M59" s="31"/>
      <c r="N59" s="31"/>
      <c r="O59" s="31"/>
      <c r="P59" s="67"/>
    </row>
    <row r="60" spans="1:16" s="69" customFormat="1" ht="15" customHeight="1" outlineLevel="1" x14ac:dyDescent="0.35">
      <c r="A60" s="89"/>
      <c r="B60" s="31"/>
      <c r="C60" s="31"/>
      <c r="D60" s="31"/>
      <c r="E60" s="31"/>
      <c r="F60" s="31"/>
      <c r="G60" s="31"/>
      <c r="H60" s="31"/>
      <c r="I60" s="31"/>
      <c r="J60" s="31"/>
      <c r="K60" s="31"/>
      <c r="L60" s="31"/>
      <c r="M60" s="31"/>
      <c r="N60" s="31"/>
      <c r="O60" s="31"/>
      <c r="P60" s="67"/>
    </row>
    <row r="61" spans="1:16" s="69" customFormat="1" ht="15" customHeight="1" outlineLevel="1" x14ac:dyDescent="0.35">
      <c r="A61" s="89"/>
      <c r="B61" s="31"/>
      <c r="C61" s="31"/>
      <c r="D61" s="31"/>
      <c r="E61" s="31"/>
      <c r="F61" s="31"/>
      <c r="G61" s="31"/>
      <c r="H61" s="31"/>
      <c r="I61" s="31"/>
      <c r="J61" s="31"/>
      <c r="K61" s="31"/>
      <c r="L61" s="31"/>
      <c r="M61" s="31"/>
      <c r="N61" s="31"/>
      <c r="O61" s="31"/>
      <c r="P61" s="67"/>
    </row>
    <row r="62" spans="1:16" s="69" customFormat="1" ht="15" customHeight="1" outlineLevel="1" x14ac:dyDescent="0.35">
      <c r="A62" s="89"/>
      <c r="B62" s="31"/>
      <c r="C62" s="31"/>
      <c r="D62" s="31"/>
      <c r="E62" s="31"/>
      <c r="F62" s="31"/>
      <c r="G62" s="31"/>
      <c r="H62" s="31"/>
      <c r="I62" s="31"/>
      <c r="J62" s="31"/>
      <c r="K62" s="31"/>
      <c r="L62" s="31"/>
      <c r="M62" s="31"/>
      <c r="N62" s="31"/>
      <c r="O62" s="31"/>
      <c r="P62" s="67"/>
    </row>
    <row r="63" spans="1:16" s="69" customFormat="1" ht="15" customHeight="1" outlineLevel="1" x14ac:dyDescent="0.35">
      <c r="A63" s="89"/>
      <c r="B63" s="31"/>
      <c r="C63" s="31"/>
      <c r="D63" s="31"/>
      <c r="E63" s="31"/>
      <c r="F63" s="31"/>
      <c r="G63" s="31"/>
      <c r="H63" s="31"/>
      <c r="I63" s="31"/>
      <c r="J63" s="31"/>
      <c r="K63" s="31"/>
      <c r="L63" s="31"/>
      <c r="M63" s="31"/>
      <c r="N63" s="31"/>
      <c r="O63" s="31"/>
      <c r="P63" s="67"/>
    </row>
    <row r="64" spans="1:16" s="69" customFormat="1" x14ac:dyDescent="0.35">
      <c r="A64" s="89"/>
      <c r="B64" s="31"/>
      <c r="C64" s="31"/>
      <c r="D64" s="31"/>
      <c r="E64" s="31"/>
      <c r="F64" s="31"/>
      <c r="G64" s="31"/>
      <c r="H64" s="31"/>
      <c r="I64" s="31"/>
      <c r="J64" s="31"/>
      <c r="K64" s="31"/>
      <c r="L64" s="31"/>
      <c r="M64" s="31"/>
      <c r="N64" s="31"/>
      <c r="O64" s="31"/>
      <c r="P64" s="67"/>
    </row>
    <row r="65" spans="1:26" x14ac:dyDescent="0.35">
      <c r="B65" s="31"/>
      <c r="C65" s="31"/>
      <c r="D65" s="31"/>
      <c r="E65" s="31"/>
      <c r="F65" s="31"/>
      <c r="G65" s="31"/>
      <c r="H65" s="31"/>
      <c r="I65" s="31"/>
      <c r="J65" s="31"/>
      <c r="K65" s="31"/>
      <c r="L65" s="31"/>
      <c r="M65" s="31"/>
      <c r="N65" s="31"/>
      <c r="O65" s="31"/>
      <c r="P65" s="67"/>
    </row>
    <row r="66" spans="1:26" s="73" customFormat="1" ht="25.5" customHeight="1" x14ac:dyDescent="0.3">
      <c r="A66" s="89"/>
      <c r="B66" s="31"/>
      <c r="C66" s="31"/>
      <c r="D66" s="31"/>
      <c r="E66" s="31"/>
      <c r="F66" s="31"/>
      <c r="G66" s="31"/>
      <c r="H66" s="31"/>
      <c r="I66" s="31"/>
      <c r="J66" s="31"/>
      <c r="K66" s="31"/>
      <c r="L66" s="31"/>
      <c r="M66" s="31"/>
      <c r="N66" s="31"/>
      <c r="O66" s="31"/>
      <c r="P66" s="67"/>
      <c r="Q66" s="71"/>
      <c r="R66" s="71"/>
      <c r="S66" s="71"/>
      <c r="T66" s="71"/>
      <c r="U66" s="71"/>
      <c r="V66" s="71"/>
      <c r="W66" s="71"/>
      <c r="X66" s="71"/>
      <c r="Y66" s="71"/>
      <c r="Z66" s="72"/>
    </row>
    <row r="67" spans="1:26" s="76" customFormat="1" ht="15.75" customHeight="1" x14ac:dyDescent="0.3">
      <c r="A67" s="89"/>
      <c r="B67" s="31"/>
      <c r="C67" s="31"/>
      <c r="D67" s="31"/>
      <c r="E67" s="31"/>
      <c r="F67" s="31"/>
      <c r="G67" s="31"/>
      <c r="H67" s="31"/>
      <c r="I67" s="31"/>
      <c r="J67" s="31"/>
      <c r="K67" s="31"/>
      <c r="L67" s="31"/>
      <c r="M67" s="31"/>
      <c r="N67" s="31"/>
      <c r="O67" s="31"/>
      <c r="P67" s="67"/>
      <c r="Q67" s="74"/>
      <c r="R67" s="74"/>
      <c r="S67" s="74"/>
      <c r="T67" s="74"/>
      <c r="U67" s="74"/>
      <c r="V67" s="74"/>
      <c r="W67" s="74"/>
      <c r="X67" s="74"/>
      <c r="Y67" s="74"/>
      <c r="Z67" s="75"/>
    </row>
    <row r="68" spans="1:26" s="76" customFormat="1" ht="15.75" customHeight="1" x14ac:dyDescent="0.3">
      <c r="A68" s="89"/>
      <c r="B68" s="31"/>
      <c r="C68" s="31"/>
      <c r="D68" s="31"/>
      <c r="E68" s="31"/>
      <c r="F68" s="31"/>
      <c r="G68" s="31"/>
      <c r="H68" s="31"/>
      <c r="I68" s="31"/>
      <c r="J68" s="31"/>
      <c r="K68" s="31"/>
      <c r="L68" s="31"/>
      <c r="M68" s="31"/>
      <c r="N68" s="31"/>
      <c r="O68" s="31"/>
      <c r="P68" s="67"/>
      <c r="Q68" s="74"/>
      <c r="R68" s="74"/>
      <c r="S68" s="74"/>
      <c r="T68" s="74"/>
      <c r="U68" s="74"/>
      <c r="V68" s="74"/>
      <c r="W68" s="74"/>
      <c r="X68" s="74"/>
      <c r="Y68" s="74"/>
      <c r="Z68" s="75"/>
    </row>
    <row r="69" spans="1:26" s="76" customFormat="1" ht="17.25" customHeight="1" x14ac:dyDescent="0.3">
      <c r="A69" s="89"/>
      <c r="B69" s="31"/>
      <c r="C69" s="31"/>
      <c r="D69" s="31"/>
      <c r="E69" s="31"/>
      <c r="F69" s="31"/>
      <c r="G69" s="31"/>
      <c r="H69" s="31"/>
      <c r="I69" s="31"/>
      <c r="J69" s="31"/>
      <c r="K69" s="31"/>
      <c r="L69" s="31"/>
      <c r="M69" s="31"/>
      <c r="N69" s="31"/>
      <c r="O69" s="31"/>
      <c r="P69" s="67"/>
      <c r="Q69" s="77"/>
      <c r="R69" s="77"/>
      <c r="S69" s="77"/>
      <c r="T69" s="77"/>
      <c r="U69" s="77"/>
      <c r="V69" s="77"/>
      <c r="W69" s="77"/>
      <c r="X69" s="77"/>
      <c r="Y69" s="77"/>
      <c r="Z69" s="78"/>
    </row>
    <row r="70" spans="1:26" s="76" customFormat="1" ht="12.75" customHeight="1" x14ac:dyDescent="0.3">
      <c r="A70" s="89"/>
      <c r="B70" s="31"/>
      <c r="C70" s="31"/>
      <c r="D70" s="31"/>
      <c r="E70" s="31"/>
      <c r="F70" s="31"/>
      <c r="G70" s="31"/>
      <c r="H70" s="31"/>
      <c r="I70" s="31"/>
      <c r="J70" s="31"/>
      <c r="K70" s="31"/>
      <c r="L70" s="31"/>
      <c r="M70" s="31"/>
      <c r="N70" s="31"/>
      <c r="O70" s="31"/>
      <c r="P70" s="67"/>
    </row>
    <row r="71" spans="1:26" s="32" customFormat="1" x14ac:dyDescent="0.35">
      <c r="A71" s="89"/>
      <c r="B71" s="31"/>
      <c r="C71" s="31"/>
      <c r="D71" s="31"/>
      <c r="E71" s="31"/>
      <c r="F71" s="31"/>
      <c r="G71" s="31"/>
      <c r="H71" s="31"/>
      <c r="I71" s="31"/>
      <c r="J71" s="31"/>
      <c r="K71" s="31"/>
      <c r="L71" s="31"/>
      <c r="M71" s="31"/>
      <c r="N71" s="31"/>
      <c r="O71" s="31"/>
      <c r="P71" s="67"/>
    </row>
    <row r="72" spans="1:26" x14ac:dyDescent="0.35">
      <c r="B72" s="31"/>
      <c r="C72" s="31"/>
      <c r="D72" s="31"/>
      <c r="E72" s="31"/>
      <c r="F72" s="31"/>
      <c r="G72" s="31"/>
      <c r="H72" s="31"/>
      <c r="I72" s="31"/>
      <c r="J72" s="31"/>
      <c r="K72" s="31"/>
      <c r="L72" s="31"/>
      <c r="M72" s="31"/>
      <c r="N72" s="31"/>
      <c r="O72" s="31"/>
      <c r="P72" s="67"/>
    </row>
    <row r="73" spans="1:26" x14ac:dyDescent="0.35">
      <c r="B73" s="31"/>
      <c r="C73" s="31"/>
      <c r="D73" s="31"/>
      <c r="E73" s="31"/>
      <c r="F73" s="31"/>
      <c r="G73" s="31"/>
      <c r="H73" s="31"/>
      <c r="I73" s="31"/>
      <c r="J73" s="31"/>
      <c r="K73" s="31"/>
      <c r="L73" s="31"/>
      <c r="M73" s="31"/>
      <c r="N73" s="31"/>
      <c r="O73" s="31"/>
      <c r="P73" s="67"/>
    </row>
  </sheetData>
  <sheetProtection algorithmName="SHA-512" hashValue="DaRV6XOe9DxGiDSYhPv4Ggalbwn8mm7eg347XrYNxCgd8DI6VeieIAxZqyxZocyuDFigQeT8C7oC7IgvWA/Irg==" saltValue="kaIzC+db3rBGicfd3Pk7og==" spinCount="100000" sheet="1" formatCells="0" formatColumns="0"/>
  <mergeCells count="13">
    <mergeCell ref="L31:N31"/>
    <mergeCell ref="B31:G31"/>
    <mergeCell ref="B21:B25"/>
    <mergeCell ref="B26:B30"/>
    <mergeCell ref="B2:P2"/>
    <mergeCell ref="B4:P4"/>
    <mergeCell ref="B5:P5"/>
    <mergeCell ref="B6:P6"/>
    <mergeCell ref="B7:P7"/>
    <mergeCell ref="B9:J9"/>
    <mergeCell ref="L9:P9"/>
    <mergeCell ref="B11:B15"/>
    <mergeCell ref="B16:B20"/>
  </mergeCells>
  <dataValidations count="3">
    <dataValidation type="list" allowBlank="1" showInputMessage="1" showErrorMessage="1" sqref="I11:I30" xr:uid="{00000000-0002-0000-0C00-000000000000}">
      <formula1>"הצעה א, הצעה ב, הצעה ג"</formula1>
    </dataValidation>
    <dataValidation type="list" allowBlank="1" showInputMessage="1" showErrorMessage="1" sqref="L11:L30" xr:uid="{00000000-0002-0000-0C00-000001000000}">
      <formula1>"מאשר, מאשר חלקי, לא מאשר"</formula1>
    </dataValidation>
    <dataValidation type="list" allowBlank="1" showInputMessage="1" showErrorMessage="1" sqref="N11:N30" xr:uid="{00000000-0002-0000-0C00-000002000000}">
      <formula1>"מאשר, לא מאשר"</formula1>
    </dataValidation>
  </dataValidations>
  <pageMargins left="0.70866141732283472" right="0.70866141732283472" top="0.74803149606299213" bottom="0.74803149606299213" header="0.31496062992125984" footer="0.31496062992125984"/>
  <pageSetup paperSize="9" scale="90" orientation="landscape"/>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Worksheet______14"/>
  <dimension ref="A2:F24"/>
  <sheetViews>
    <sheetView showGridLines="0" rightToLeft="1" zoomScale="80" zoomScaleNormal="80" workbookViewId="0"/>
  </sheetViews>
  <sheetFormatPr defaultColWidth="8.83203125" defaultRowHeight="15.5" x14ac:dyDescent="0.35"/>
  <cols>
    <col min="1" max="1" width="2.83203125" style="23" customWidth="1"/>
    <col min="2" max="2" width="45.58203125" style="55" customWidth="1"/>
    <col min="3" max="3" width="33.33203125" style="55" customWidth="1"/>
    <col min="4" max="4" width="38" style="23" customWidth="1"/>
    <col min="5" max="6" width="9" style="23"/>
    <col min="7" max="16384" width="8.83203125" style="3"/>
  </cols>
  <sheetData>
    <row r="2" spans="2:6" ht="18" x14ac:dyDescent="0.35">
      <c r="B2" s="338" t="s">
        <v>66</v>
      </c>
      <c r="C2" s="338"/>
    </row>
    <row r="3" spans="2:6" ht="17.5" x14ac:dyDescent="0.35">
      <c r="B3" s="63"/>
      <c r="D3" s="33"/>
      <c r="E3" s="33"/>
      <c r="F3" s="33"/>
    </row>
    <row r="4" spans="2:6" ht="17.5" x14ac:dyDescent="0.35">
      <c r="B4" s="65" t="str">
        <f>'שאלון-חובה'!C4</f>
        <v>תאריך הגשת הבקשה:</v>
      </c>
      <c r="C4" s="66">
        <f>'שאלון-חובה'!D4</f>
        <v>0</v>
      </c>
      <c r="D4" s="33"/>
      <c r="E4" s="34"/>
    </row>
    <row r="5" spans="2:6" ht="17.5" x14ac:dyDescent="0.35">
      <c r="B5" s="65" t="str">
        <f>'שאלון-חובה'!C5</f>
        <v>שם הגוף המבקש:</v>
      </c>
      <c r="C5" s="65">
        <f>'שאלון-חובה'!D5</f>
        <v>0</v>
      </c>
      <c r="D5" s="33"/>
      <c r="E5" s="34"/>
    </row>
    <row r="6" spans="2:6" ht="17.5" x14ac:dyDescent="0.35">
      <c r="B6" s="65" t="str">
        <f>'שאלון-חובה'!C7</f>
        <v>כתובת הגוף המבקש:</v>
      </c>
      <c r="C6" s="65">
        <f>'שאלון-חובה'!D7</f>
        <v>0</v>
      </c>
      <c r="D6" s="33"/>
      <c r="E6" s="34"/>
    </row>
    <row r="7" spans="2:6" ht="14.25" customHeight="1" x14ac:dyDescent="0.35">
      <c r="B7" s="65" t="str">
        <f>'שאלון-חובה'!C14</f>
        <v>שם בית הספר:</v>
      </c>
      <c r="C7" s="65">
        <f>'שאלון-חובה'!D14</f>
        <v>0</v>
      </c>
      <c r="D7" s="33"/>
      <c r="E7" s="34"/>
    </row>
    <row r="8" spans="2:6" ht="17.5" x14ac:dyDescent="0.35">
      <c r="B8" s="65" t="str">
        <f>'שאלון-חובה'!C15</f>
        <v>כתובת בית הספר:</v>
      </c>
      <c r="C8" s="65">
        <f>'שאלון-חובה'!D15</f>
        <v>0</v>
      </c>
      <c r="D8" s="33"/>
      <c r="E8" s="34"/>
    </row>
    <row r="9" spans="2:6" ht="14.25" customHeight="1" x14ac:dyDescent="0.35">
      <c r="B9" s="65" t="str">
        <f>'שאלון-חובה'!C22</f>
        <v>אוכלוסיית יעד/ סוגי המוגבלויות בבית הספר:</v>
      </c>
      <c r="C9" s="65">
        <f>'שאלון-חובה'!D22</f>
        <v>0</v>
      </c>
      <c r="D9" s="33"/>
      <c r="E9" s="34"/>
    </row>
    <row r="10" spans="2:6" x14ac:dyDescent="0.35">
      <c r="D10" s="33"/>
      <c r="E10" s="33"/>
    </row>
    <row r="11" spans="2:6" ht="18" x14ac:dyDescent="0.35">
      <c r="B11" s="60" t="s">
        <v>45</v>
      </c>
      <c r="C11" s="60" t="s">
        <v>68</v>
      </c>
    </row>
    <row r="12" spans="2:6" ht="17.5" x14ac:dyDescent="0.35">
      <c r="B12" s="56" t="str">
        <f>'ריפוי בעיסוק'!B1</f>
        <v>ריפוי בעיסוק</v>
      </c>
      <c r="C12" s="57">
        <f>'ריפוי בעיסוק'!H57</f>
        <v>0</v>
      </c>
    </row>
    <row r="13" spans="2:6" ht="17.5" x14ac:dyDescent="0.35">
      <c r="B13" s="56" t="str">
        <f>פיזיותרפיה!B1</f>
        <v>פיזיותרפיה</v>
      </c>
      <c r="C13" s="57">
        <f>פיזיותרפיה!H52</f>
        <v>0</v>
      </c>
    </row>
    <row r="14" spans="2:6" ht="17.5" x14ac:dyDescent="0.35">
      <c r="B14" s="56" t="str">
        <f>'קלינאית תקשורת'!B1</f>
        <v>קליניאות תקשורת</v>
      </c>
      <c r="C14" s="57">
        <f>'קלינאית תקשורת'!H34</f>
        <v>0</v>
      </c>
    </row>
    <row r="15" spans="2:6" ht="39" customHeight="1" x14ac:dyDescent="0.35">
      <c r="B15" s="56" t="str">
        <f>'טיפול באומנויות'!B1</f>
        <v>טיפול באמצעות אומנויות בהבעה/יצירה/אומנות/ביליותרפיה/מוסיקה</v>
      </c>
      <c r="C15" s="57">
        <f>'טיפול באומנויות'!H75</f>
        <v>0</v>
      </c>
    </row>
    <row r="16" spans="2:6" ht="17.5" x14ac:dyDescent="0.35">
      <c r="B16" s="56" t="str">
        <f>'מרחב חושי'!B1</f>
        <v xml:space="preserve">מרחב חושי </v>
      </c>
      <c r="C16" s="57">
        <f>'מרחב חושי'!H27</f>
        <v>0</v>
      </c>
    </row>
    <row r="17" spans="2:3" ht="17.5" x14ac:dyDescent="0.35">
      <c r="B17" s="56" t="str">
        <f>'מטבח טיפולי'!B1</f>
        <v>מטבח טיפולי</v>
      </c>
      <c r="C17" s="57">
        <f>'מטבח טיפולי'!H33</f>
        <v>0</v>
      </c>
    </row>
    <row r="18" spans="2:3" ht="17.5" x14ac:dyDescent="0.35">
      <c r="B18" s="56" t="str">
        <f>'דירת אימון'!B1</f>
        <v>דירת אימון</v>
      </c>
      <c r="C18" s="57">
        <f>'דירת אימון'!H45</f>
        <v>0</v>
      </c>
    </row>
    <row r="19" spans="2:3" ht="17.5" x14ac:dyDescent="0.35">
      <c r="B19" s="56" t="str">
        <f>'חדר כושר'!B1</f>
        <v>חדר כושר</v>
      </c>
      <c r="C19" s="57">
        <f>'חדר כושר'!H17</f>
        <v>0</v>
      </c>
    </row>
    <row r="20" spans="2:3" ht="17.5" x14ac:dyDescent="0.35">
      <c r="B20" s="56" t="str">
        <f>' חצר'!B1</f>
        <v>חצר</v>
      </c>
      <c r="C20" s="57">
        <f>' חצר'!H18</f>
        <v>0</v>
      </c>
    </row>
    <row r="21" spans="2:3" ht="17.5" x14ac:dyDescent="0.35">
      <c r="B21" s="56" t="str">
        <f>סדנאות!B1</f>
        <v>סדנאות</v>
      </c>
      <c r="C21" s="57">
        <f>סדנאות!H14</f>
        <v>0</v>
      </c>
    </row>
    <row r="22" spans="2:3" ht="17.5" x14ac:dyDescent="0.35">
      <c r="B22" s="56" t="str">
        <f>'ציוד יעודי'!B1</f>
        <v>ציוד ייעודי</v>
      </c>
      <c r="C22" s="57">
        <f>'ציוד יעודי'!H31</f>
        <v>0</v>
      </c>
    </row>
    <row r="23" spans="2:3" ht="18" x14ac:dyDescent="0.35">
      <c r="B23" s="58" t="s">
        <v>46</v>
      </c>
      <c r="C23" s="59">
        <f>SUM(C12:C22)</f>
        <v>0</v>
      </c>
    </row>
    <row r="24" spans="2:3" x14ac:dyDescent="0.35">
      <c r="C24" s="64"/>
    </row>
  </sheetData>
  <sheetProtection algorithmName="SHA-512" hashValue="A2YXJjwrYW7j1gEv4ao30MGsPCsQdBVDvoFxbhIjheMk2vZvQMNJ6HjZF9vb8u9b0RBqwMNpLgkiYDiwFWNTDA==" saltValue="KK009xoDFqhcb8geIpYZsg==" spinCount="100000" sheet="1" formatCells="0" formatColumns="0" formatRows="0"/>
  <mergeCells count="1">
    <mergeCell ref="B2:C2"/>
  </mergeCells>
  <pageMargins left="0.7" right="0.7" top="0.75" bottom="0.75" header="0.3" footer="0.3"/>
  <pageSetup paperSize="9" scale="96" orientation="portrait" verticalDpi="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Worksheet______15"/>
  <dimension ref="A6:G50"/>
  <sheetViews>
    <sheetView showGridLines="0" rightToLeft="1" zoomScale="80" zoomScaleNormal="80" workbookViewId="0"/>
  </sheetViews>
  <sheetFormatPr defaultColWidth="32.83203125" defaultRowHeight="15.5" outlineLevelRow="1" x14ac:dyDescent="0.35"/>
  <cols>
    <col min="1" max="1" width="3.83203125" style="186" customWidth="1"/>
    <col min="2" max="2" width="42.33203125" style="186" customWidth="1"/>
    <col min="3" max="3" width="27.58203125" style="187" customWidth="1"/>
    <col min="4" max="4" width="15.08203125" style="187" customWidth="1"/>
    <col min="5" max="5" width="15.75" style="187" customWidth="1"/>
    <col min="6" max="7" width="32.83203125" style="186"/>
    <col min="8" max="16384" width="32.83203125" style="3"/>
  </cols>
  <sheetData>
    <row r="6" spans="2:7" x14ac:dyDescent="0.35">
      <c r="D6" s="188" t="str">
        <f>'שאלון-חובה'!C25</f>
        <v>דירוג סוציואקונומי של הישוב:</v>
      </c>
      <c r="E6" s="189">
        <f>'שאלון-חובה'!D25</f>
        <v>0</v>
      </c>
      <c r="F6" s="190" t="str">
        <f>IF(E6=0,"יש למלא שאלון","")</f>
        <v>יש למלא שאלון</v>
      </c>
    </row>
    <row r="7" spans="2:7" x14ac:dyDescent="0.35">
      <c r="D7" s="188" t="str">
        <f>'שאלון-חובה'!C26</f>
        <v>קו עימות:</v>
      </c>
      <c r="E7" s="189">
        <f>'שאלון-חובה'!D26</f>
        <v>0</v>
      </c>
      <c r="F7" s="190" t="str">
        <f>IF(E7=0,"יש למלא שאלון","")</f>
        <v>יש למלא שאלון</v>
      </c>
    </row>
    <row r="8" spans="2:7" ht="18" x14ac:dyDescent="0.4">
      <c r="B8" s="191" t="s">
        <v>208</v>
      </c>
      <c r="D8" s="192" t="s">
        <v>62</v>
      </c>
      <c r="E8" s="218"/>
      <c r="F8" s="190" t="str">
        <f>IF(E8=0,"יש למלא","")</f>
        <v>יש למלא</v>
      </c>
    </row>
    <row r="9" spans="2:7" ht="18" x14ac:dyDescent="0.4">
      <c r="B9" s="191"/>
      <c r="D9" s="193"/>
      <c r="E9" s="193"/>
      <c r="F9" s="194"/>
      <c r="G9" s="194"/>
    </row>
    <row r="10" spans="2:7" x14ac:dyDescent="0.35">
      <c r="B10" s="195" t="str">
        <f>'שאלון-חובה'!C4</f>
        <v>תאריך הגשת הבקשה:</v>
      </c>
      <c r="C10" s="196">
        <f>'שאלון-חובה'!D4</f>
        <v>0</v>
      </c>
      <c r="D10" s="197"/>
      <c r="E10" s="197"/>
      <c r="F10" s="198"/>
    </row>
    <row r="11" spans="2:7" x14ac:dyDescent="0.35">
      <c r="B11" s="195" t="str">
        <f>'שאלון-חובה'!C5</f>
        <v>שם הגוף המבקש:</v>
      </c>
      <c r="C11" s="199">
        <f>'שאלון-חובה'!D5</f>
        <v>0</v>
      </c>
      <c r="D11" s="197"/>
      <c r="E11" s="197"/>
      <c r="F11" s="198"/>
    </row>
    <row r="12" spans="2:7" x14ac:dyDescent="0.35">
      <c r="B12" s="195" t="str">
        <f>'שאלון-חובה'!C7</f>
        <v>כתובת הגוף המבקש:</v>
      </c>
      <c r="C12" s="199">
        <f>'שאלון-חובה'!D7</f>
        <v>0</v>
      </c>
      <c r="D12" s="197"/>
      <c r="E12" s="197"/>
      <c r="F12" s="198"/>
    </row>
    <row r="13" spans="2:7" x14ac:dyDescent="0.35">
      <c r="B13" s="195" t="str">
        <f>'שאלון-חובה'!C8</f>
        <v>איש הקשר ברשות/בעלות:</v>
      </c>
      <c r="C13" s="199">
        <f>'שאלון-חובה'!D8</f>
        <v>0</v>
      </c>
      <c r="D13" s="197"/>
      <c r="E13" s="197"/>
      <c r="F13" s="198"/>
    </row>
    <row r="14" spans="2:7" x14ac:dyDescent="0.35">
      <c r="B14" s="195" t="str">
        <f>'שאלון-חובה'!C10</f>
        <v>טלפון איש קשר ברשות/בעלות:</v>
      </c>
      <c r="C14" s="199">
        <f>'שאלון-חובה'!D10</f>
        <v>0</v>
      </c>
      <c r="D14" s="197"/>
      <c r="E14" s="197"/>
      <c r="F14" s="198"/>
    </row>
    <row r="15" spans="2:7" ht="14.25" customHeight="1" x14ac:dyDescent="0.35">
      <c r="B15" s="195" t="str">
        <f>'שאלון-חובה'!C14</f>
        <v>שם בית הספר:</v>
      </c>
      <c r="C15" s="199">
        <f>'שאלון-חובה'!D14</f>
        <v>0</v>
      </c>
      <c r="D15" s="197"/>
      <c r="E15" s="197"/>
      <c r="F15" s="198"/>
    </row>
    <row r="16" spans="2:7" x14ac:dyDescent="0.35">
      <c r="B16" s="195" t="str">
        <f>'שאלון-חובה'!C15</f>
        <v>כתובת בית הספר:</v>
      </c>
      <c r="C16" s="199">
        <f>'שאלון-חובה'!D15</f>
        <v>0</v>
      </c>
      <c r="D16" s="197"/>
      <c r="E16" s="197"/>
      <c r="F16" s="198"/>
    </row>
    <row r="17" spans="1:7" ht="14.25" customHeight="1" x14ac:dyDescent="0.35">
      <c r="B17" s="195" t="str">
        <f>'שאלון-חובה'!C22</f>
        <v>אוכלוסיית יעד/ סוגי המוגבלויות בבית הספר:</v>
      </c>
      <c r="C17" s="199">
        <f>'שאלון-חובה'!D22</f>
        <v>0</v>
      </c>
      <c r="D17" s="197"/>
      <c r="E17" s="197"/>
      <c r="F17" s="198"/>
    </row>
    <row r="18" spans="1:7" x14ac:dyDescent="0.35">
      <c r="B18" s="55"/>
      <c r="C18" s="55"/>
      <c r="D18" s="197"/>
      <c r="E18" s="193"/>
      <c r="F18" s="194"/>
    </row>
    <row r="19" spans="1:7" ht="35" x14ac:dyDescent="0.35">
      <c r="B19" s="56" t="s">
        <v>45</v>
      </c>
      <c r="C19" s="56" t="s">
        <v>67</v>
      </c>
      <c r="D19" s="3"/>
    </row>
    <row r="20" spans="1:7" ht="17.5" x14ac:dyDescent="0.35">
      <c r="B20" s="56" t="str">
        <f>'ריפוי בעיסוק'!B1</f>
        <v>ריפוי בעיסוק</v>
      </c>
      <c r="C20" s="57">
        <f>'ריפוי בעיסוק'!N57</f>
        <v>0</v>
      </c>
      <c r="D20" s="3"/>
    </row>
    <row r="21" spans="1:7" ht="17.5" x14ac:dyDescent="0.35">
      <c r="B21" s="56" t="str">
        <f>פיזיותרפיה!B1</f>
        <v>פיזיותרפיה</v>
      </c>
      <c r="C21" s="57">
        <f>פיזיותרפיה!N52</f>
        <v>0</v>
      </c>
      <c r="D21" s="3"/>
    </row>
    <row r="22" spans="1:7" ht="17.5" x14ac:dyDescent="0.35">
      <c r="B22" s="56" t="str">
        <f>'קלינאית תקשורת'!B1</f>
        <v>קליניאות תקשורת</v>
      </c>
      <c r="C22" s="57">
        <f>'קלינאית תקשורת'!N34</f>
        <v>0</v>
      </c>
      <c r="D22" s="3"/>
    </row>
    <row r="23" spans="1:7" ht="35.25" customHeight="1" x14ac:dyDescent="0.35">
      <c r="B23" s="56" t="str">
        <f>'טיפול באומנויות'!B1</f>
        <v>טיפול באמצעות אומנויות בהבעה/יצירה/אומנות/ביליותרפיה/מוסיקה</v>
      </c>
      <c r="C23" s="57">
        <f>'טיפול באומנויות'!N75</f>
        <v>0</v>
      </c>
      <c r="D23" s="3"/>
    </row>
    <row r="24" spans="1:7" ht="17.5" x14ac:dyDescent="0.35">
      <c r="B24" s="56" t="str">
        <f>'מרחב חושי'!B1</f>
        <v xml:space="preserve">מרחב חושי </v>
      </c>
      <c r="C24" s="57">
        <f>'מרחב חושי'!N27</f>
        <v>0</v>
      </c>
      <c r="D24" s="3"/>
    </row>
    <row r="25" spans="1:7" ht="17.5" x14ac:dyDescent="0.35">
      <c r="B25" s="56" t="str">
        <f>'מטבח טיפולי'!B1</f>
        <v>מטבח טיפולי</v>
      </c>
      <c r="C25" s="57">
        <f>'מטבח טיפולי'!N33</f>
        <v>0</v>
      </c>
      <c r="D25" s="3"/>
    </row>
    <row r="26" spans="1:7" ht="17.5" x14ac:dyDescent="0.35">
      <c r="B26" s="56" t="str">
        <f>'דירת אימון'!B1</f>
        <v>דירת אימון</v>
      </c>
      <c r="C26" s="57">
        <f>'דירת אימון'!N45</f>
        <v>0</v>
      </c>
      <c r="D26" s="3"/>
    </row>
    <row r="27" spans="1:7" ht="17.5" x14ac:dyDescent="0.35">
      <c r="B27" s="56" t="str">
        <f>'חדר כושר'!B1</f>
        <v>חדר כושר</v>
      </c>
      <c r="C27" s="57">
        <f>'חדר כושר'!N17</f>
        <v>0</v>
      </c>
      <c r="D27" s="3"/>
    </row>
    <row r="28" spans="1:7" ht="17.5" x14ac:dyDescent="0.35">
      <c r="B28" s="56" t="str">
        <f>' חצר'!B1</f>
        <v>חצר</v>
      </c>
      <c r="C28" s="57">
        <f>' חצר'!N18</f>
        <v>0</v>
      </c>
      <c r="D28" s="3"/>
    </row>
    <row r="29" spans="1:7" ht="17.5" x14ac:dyDescent="0.35">
      <c r="B29" s="56" t="str">
        <f>סדנאות!B1</f>
        <v>סדנאות</v>
      </c>
      <c r="C29" s="57">
        <f>סדנאות!N14</f>
        <v>0</v>
      </c>
      <c r="D29" s="3"/>
    </row>
    <row r="30" spans="1:7" ht="17.5" x14ac:dyDescent="0.35">
      <c r="B30" s="56" t="str">
        <f>'ציוד יעודי'!B1</f>
        <v>ציוד ייעודי</v>
      </c>
      <c r="C30" s="57">
        <f>'ציוד יעודי'!O31</f>
        <v>0</v>
      </c>
      <c r="D30" s="3"/>
    </row>
    <row r="31" spans="1:7" ht="18" x14ac:dyDescent="0.35">
      <c r="B31" s="200" t="s">
        <v>46</v>
      </c>
      <c r="C31" s="59">
        <f>SUM(C20:C30)</f>
        <v>0</v>
      </c>
      <c r="D31" s="3"/>
    </row>
    <row r="32" spans="1:7" s="203" customFormat="1" hidden="1" outlineLevel="1" x14ac:dyDescent="0.35">
      <c r="A32" s="201"/>
      <c r="B32" s="201"/>
      <c r="C32" s="202"/>
      <c r="D32" s="202"/>
      <c r="E32" s="202"/>
      <c r="F32" s="201"/>
      <c r="G32" s="201"/>
    </row>
    <row r="33" spans="1:7" s="206" customFormat="1" ht="16.5" hidden="1" customHeight="1" outlineLevel="1" x14ac:dyDescent="0.35">
      <c r="A33" s="204"/>
      <c r="B33" s="201" t="s">
        <v>47</v>
      </c>
      <c r="C33" s="201"/>
      <c r="D33" s="201"/>
      <c r="E33" s="205"/>
      <c r="F33" s="204"/>
      <c r="G33" s="204"/>
    </row>
    <row r="34" spans="1:7" s="203" customFormat="1" hidden="1" outlineLevel="1" x14ac:dyDescent="0.35">
      <c r="A34" s="201"/>
      <c r="B34" s="207" t="s">
        <v>14</v>
      </c>
      <c r="C34" s="207" t="s">
        <v>15</v>
      </c>
      <c r="D34" s="35" t="s">
        <v>16</v>
      </c>
      <c r="E34" s="202"/>
      <c r="F34" s="201"/>
      <c r="G34" s="201"/>
    </row>
    <row r="35" spans="1:7" s="203" customFormat="1" hidden="1" outlineLevel="1" x14ac:dyDescent="0.35">
      <c r="A35" s="201"/>
      <c r="B35" s="208" t="s">
        <v>17</v>
      </c>
      <c r="C35" s="36">
        <f>IF(E7="כן",90%,IF(E6&lt;=4,90%,IF(E6&lt;8,80%,70%)))</f>
        <v>0.9</v>
      </c>
      <c r="D35" s="37">
        <f>$C$31*C35</f>
        <v>0</v>
      </c>
      <c r="E35" s="202"/>
      <c r="F35" s="201"/>
      <c r="G35" s="201"/>
    </row>
    <row r="36" spans="1:7" s="203" customFormat="1" hidden="1" outlineLevel="1" x14ac:dyDescent="0.35">
      <c r="A36" s="201"/>
      <c r="B36" s="207" t="s">
        <v>18</v>
      </c>
      <c r="C36" s="209">
        <f>100%-C35</f>
        <v>9.9999999999999978E-2</v>
      </c>
      <c r="D36" s="37">
        <f>$C$31*C36</f>
        <v>0</v>
      </c>
      <c r="E36" s="202"/>
      <c r="F36" s="201"/>
      <c r="G36" s="201"/>
    </row>
    <row r="37" spans="1:7" s="203" customFormat="1" hidden="1" outlineLevel="1" x14ac:dyDescent="0.35">
      <c r="A37" s="201"/>
      <c r="B37" s="207" t="s">
        <v>19</v>
      </c>
      <c r="C37" s="209">
        <f>SUM(C35:C36)</f>
        <v>1</v>
      </c>
      <c r="D37" s="37">
        <f>SUM(D35:D36)</f>
        <v>0</v>
      </c>
      <c r="E37" s="202"/>
      <c r="F37" s="201"/>
      <c r="G37" s="201"/>
    </row>
    <row r="38" spans="1:7" s="203" customFormat="1" hidden="1" outlineLevel="1" x14ac:dyDescent="0.35">
      <c r="A38" s="201"/>
      <c r="B38" s="201"/>
      <c r="C38" s="202"/>
      <c r="D38" s="210"/>
      <c r="E38" s="202"/>
      <c r="F38" s="201"/>
      <c r="G38" s="201"/>
    </row>
    <row r="39" spans="1:7" s="206" customFormat="1" ht="16.5" hidden="1" customHeight="1" outlineLevel="1" x14ac:dyDescent="0.35">
      <c r="A39" s="204"/>
      <c r="B39" s="201" t="s">
        <v>48</v>
      </c>
      <c r="C39" s="201"/>
      <c r="D39" s="201"/>
      <c r="E39" s="205"/>
      <c r="F39" s="204"/>
      <c r="G39" s="204"/>
    </row>
    <row r="40" spans="1:7" s="203" customFormat="1" hidden="1" outlineLevel="1" x14ac:dyDescent="0.35">
      <c r="A40" s="201"/>
      <c r="B40" s="207" t="s">
        <v>14</v>
      </c>
      <c r="C40" s="207" t="s">
        <v>15</v>
      </c>
      <c r="D40" s="35" t="s">
        <v>16</v>
      </c>
      <c r="E40" s="202"/>
      <c r="F40" s="201"/>
      <c r="G40" s="201"/>
    </row>
    <row r="41" spans="1:7" s="203" customFormat="1" hidden="1" outlineLevel="1" x14ac:dyDescent="0.35">
      <c r="A41" s="201"/>
      <c r="B41" s="208" t="s">
        <v>49</v>
      </c>
      <c r="C41" s="36" t="str">
        <f>IF($D$41=0,"",IF($D$35&lt;$D$41,"",ROUNDUP(D41/$C$31,4)))</f>
        <v/>
      </c>
      <c r="D41" s="37">
        <f>E8</f>
        <v>0</v>
      </c>
      <c r="E41" s="202"/>
      <c r="F41" s="201"/>
      <c r="G41" s="201"/>
    </row>
    <row r="42" spans="1:7" s="203" customFormat="1" hidden="1" outlineLevel="1" x14ac:dyDescent="0.35">
      <c r="A42" s="201"/>
      <c r="B42" s="207" t="s">
        <v>18</v>
      </c>
      <c r="C42" s="36" t="str">
        <f>IF($D$41=0,"",IF($D$35&lt;$D$41,"",ROUNDDOWN(D42/$C$31,4)))</f>
        <v/>
      </c>
      <c r="D42" s="37">
        <f>IF(D35&lt;D41,"",(D43-D41))</f>
        <v>0</v>
      </c>
      <c r="E42" s="202"/>
      <c r="F42" s="201"/>
      <c r="G42" s="201"/>
    </row>
    <row r="43" spans="1:7" s="203" customFormat="1" hidden="1" outlineLevel="1" x14ac:dyDescent="0.35">
      <c r="A43" s="201"/>
      <c r="B43" s="207" t="s">
        <v>19</v>
      </c>
      <c r="C43" s="209">
        <f>IF($E$31&lt;$E$37,"",SUM(C41:C42))</f>
        <v>0</v>
      </c>
      <c r="D43" s="37">
        <f>IF($D$35&lt;$D$41,"",C31)</f>
        <v>0</v>
      </c>
      <c r="E43" s="202"/>
      <c r="F43" s="201"/>
      <c r="G43" s="201"/>
    </row>
    <row r="44" spans="1:7" collapsed="1" x14ac:dyDescent="0.35">
      <c r="C44" s="211"/>
      <c r="D44" s="38"/>
    </row>
    <row r="45" spans="1:7" ht="18" x14ac:dyDescent="0.4">
      <c r="B45" s="340" t="s">
        <v>50</v>
      </c>
      <c r="C45" s="340"/>
      <c r="D45" s="340"/>
    </row>
    <row r="46" spans="1:7" ht="18.5" thickBot="1" x14ac:dyDescent="0.45">
      <c r="B46" s="339" t="s">
        <v>51</v>
      </c>
      <c r="C46" s="339"/>
      <c r="D46" s="339"/>
    </row>
    <row r="47" spans="1:7" ht="18.5" thickBot="1" x14ac:dyDescent="0.4">
      <c r="B47" s="212" t="s">
        <v>14</v>
      </c>
      <c r="C47" s="213" t="s">
        <v>15</v>
      </c>
      <c r="D47" s="61" t="s">
        <v>16</v>
      </c>
    </row>
    <row r="48" spans="1:7" ht="18.5" thickBot="1" x14ac:dyDescent="0.4">
      <c r="B48" s="214" t="s">
        <v>52</v>
      </c>
      <c r="C48" s="215" t="str">
        <f>IF(D48=0,"",ROUNDUP(D48/C$31,4))</f>
        <v/>
      </c>
      <c r="D48" s="61">
        <f>MIN(D35,D41)</f>
        <v>0</v>
      </c>
    </row>
    <row r="49" spans="2:4" ht="18.5" thickBot="1" x14ac:dyDescent="0.4">
      <c r="B49" s="212" t="s">
        <v>18</v>
      </c>
      <c r="C49" s="215" t="str">
        <f>IF(D49=0,"",ROUNDDOWN(D49/C$31,4))</f>
        <v/>
      </c>
      <c r="D49" s="61">
        <f>D50-D48</f>
        <v>0</v>
      </c>
    </row>
    <row r="50" spans="2:4" ht="18.5" thickBot="1" x14ac:dyDescent="0.4">
      <c r="B50" s="216" t="s">
        <v>19</v>
      </c>
      <c r="C50" s="217" t="str">
        <f>IF(D50=0,"",SUM(C48:C49))</f>
        <v/>
      </c>
      <c r="D50" s="62">
        <f>C31</f>
        <v>0</v>
      </c>
    </row>
  </sheetData>
  <sheetProtection algorithmName="SHA-512" hashValue="Ifx/GXt5klNWy0v9SFhsC5sKqsGtHgpLtXFuTm9fRmhNyWv8sNeMMryw2LIX78cVjb3T+LBGCGxdc4dtGqIyVQ==" saltValue="mGRpqCphZ+yXlK85SRNvyQ==" spinCount="100000" sheet="1" formatCells="0" formatColumns="0" formatRows="0"/>
  <mergeCells count="2">
    <mergeCell ref="B46:D46"/>
    <mergeCell ref="B45:D45"/>
  </mergeCells>
  <pageMargins left="0.7" right="0.7" top="0.75" bottom="0.75" header="0.3" footer="0.3"/>
  <pageSetup paperSize="9" scale="96" orientation="portrait"/>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Worksheet______16"/>
  <dimension ref="A1"/>
  <sheetViews>
    <sheetView rightToLeft="1" workbookViewId="0"/>
  </sheetViews>
  <sheetFormatPr defaultRowHeight="14" x14ac:dyDescent="0.3"/>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Worksheet______2"/>
  <dimension ref="A1:I35"/>
  <sheetViews>
    <sheetView showGridLines="0" rightToLeft="1" zoomScale="80" zoomScaleNormal="80" workbookViewId="0"/>
  </sheetViews>
  <sheetFormatPr defaultColWidth="9" defaultRowHeight="15.5" x14ac:dyDescent="0.35"/>
  <cols>
    <col min="1" max="1" width="3.25" style="1" customWidth="1"/>
    <col min="2" max="2" width="5" style="23" customWidth="1"/>
    <col min="3" max="3" width="54.83203125" style="23" customWidth="1"/>
    <col min="4" max="4" width="40.25" style="55" customWidth="1"/>
    <col min="5" max="5" width="23.58203125" style="23" customWidth="1"/>
    <col min="6" max="6" width="3.58203125" style="23" customWidth="1"/>
    <col min="7" max="7" width="9.08203125" style="1"/>
    <col min="8" max="8" width="15.58203125" style="1" bestFit="1" customWidth="1"/>
    <col min="9" max="9" width="9.08203125" style="1"/>
    <col min="10" max="16384" width="9" style="2"/>
  </cols>
  <sheetData>
    <row r="1" spans="2:6" ht="16" thickBot="1" x14ac:dyDescent="0.4"/>
    <row r="2" spans="2:6" ht="18.5" thickBot="1" x14ac:dyDescent="0.4">
      <c r="B2" s="247" t="s">
        <v>214</v>
      </c>
      <c r="C2" s="248"/>
      <c r="D2" s="248"/>
      <c r="E2" s="248"/>
      <c r="F2" s="249"/>
    </row>
    <row r="3" spans="2:6" ht="18" x14ac:dyDescent="0.4">
      <c r="B3" s="243" t="s">
        <v>41</v>
      </c>
      <c r="C3" s="244"/>
      <c r="D3" s="80"/>
      <c r="E3" s="14"/>
      <c r="F3" s="15"/>
    </row>
    <row r="4" spans="2:6" x14ac:dyDescent="0.35">
      <c r="B4" s="16"/>
      <c r="C4" s="39" t="s">
        <v>6</v>
      </c>
      <c r="D4" s="152"/>
      <c r="E4" s="17" t="str">
        <f>IF(D4="","יש למלא","")</f>
        <v>יש למלא</v>
      </c>
      <c r="F4" s="18"/>
    </row>
    <row r="5" spans="2:6" x14ac:dyDescent="0.35">
      <c r="B5" s="16"/>
      <c r="C5" s="39" t="s">
        <v>7</v>
      </c>
      <c r="D5" s="85"/>
      <c r="E5" s="17" t="str">
        <f t="shared" ref="E5:E11" si="0">IF(D5="","יש למלא","")</f>
        <v>יש למלא</v>
      </c>
      <c r="F5" s="18"/>
    </row>
    <row r="6" spans="2:6" x14ac:dyDescent="0.35">
      <c r="B6" s="16"/>
      <c r="C6" s="39" t="s">
        <v>53</v>
      </c>
      <c r="D6" s="85"/>
      <c r="E6" s="17" t="str">
        <f t="shared" si="0"/>
        <v>יש למלא</v>
      </c>
      <c r="F6" s="18"/>
    </row>
    <row r="7" spans="2:6" x14ac:dyDescent="0.35">
      <c r="B7" s="16"/>
      <c r="C7" s="39" t="s">
        <v>8</v>
      </c>
      <c r="D7" s="85"/>
      <c r="E7" s="17" t="str">
        <f t="shared" si="0"/>
        <v>יש למלא</v>
      </c>
      <c r="F7" s="18"/>
    </row>
    <row r="8" spans="2:6" x14ac:dyDescent="0.35">
      <c r="B8" s="16"/>
      <c r="C8" s="39" t="s">
        <v>63</v>
      </c>
      <c r="D8" s="85"/>
      <c r="E8" s="17" t="str">
        <f t="shared" si="0"/>
        <v>יש למלא</v>
      </c>
      <c r="F8" s="18"/>
    </row>
    <row r="9" spans="2:6" x14ac:dyDescent="0.35">
      <c r="B9" s="16"/>
      <c r="C9" s="39" t="s">
        <v>64</v>
      </c>
      <c r="D9" s="85"/>
      <c r="E9" s="17" t="str">
        <f t="shared" si="0"/>
        <v>יש למלא</v>
      </c>
      <c r="F9" s="18"/>
    </row>
    <row r="10" spans="2:6" x14ac:dyDescent="0.35">
      <c r="B10" s="16"/>
      <c r="C10" s="39" t="s">
        <v>65</v>
      </c>
      <c r="D10" s="85"/>
      <c r="E10" s="17" t="str">
        <f t="shared" si="0"/>
        <v>יש למלא</v>
      </c>
      <c r="F10" s="18"/>
    </row>
    <row r="11" spans="2:6" x14ac:dyDescent="0.35">
      <c r="B11" s="16"/>
      <c r="C11" s="39" t="s">
        <v>305</v>
      </c>
      <c r="D11" s="85"/>
      <c r="E11" s="17" t="str">
        <f t="shared" si="0"/>
        <v>יש למלא</v>
      </c>
      <c r="F11" s="18"/>
    </row>
    <row r="12" spans="2:6" x14ac:dyDescent="0.35">
      <c r="B12" s="19"/>
      <c r="C12" s="20"/>
      <c r="D12" s="81"/>
      <c r="E12" s="20"/>
      <c r="F12" s="22"/>
    </row>
    <row r="13" spans="2:6" ht="18" x14ac:dyDescent="0.4">
      <c r="B13" s="245" t="s">
        <v>140</v>
      </c>
      <c r="C13" s="246"/>
      <c r="D13" s="79"/>
      <c r="E13" s="12"/>
      <c r="F13" s="13"/>
    </row>
    <row r="14" spans="2:6" x14ac:dyDescent="0.35">
      <c r="B14" s="16"/>
      <c r="C14" s="39" t="s">
        <v>114</v>
      </c>
      <c r="D14" s="85"/>
      <c r="E14" s="17" t="str">
        <f t="shared" ref="E14:E19" si="1">IF(D14="","יש למלא","")</f>
        <v>יש למלא</v>
      </c>
      <c r="F14" s="18"/>
    </row>
    <row r="15" spans="2:6" x14ac:dyDescent="0.35">
      <c r="B15" s="16"/>
      <c r="C15" s="39" t="s">
        <v>115</v>
      </c>
      <c r="D15" s="85"/>
      <c r="E15" s="17" t="str">
        <f t="shared" si="1"/>
        <v>יש למלא</v>
      </c>
      <c r="F15" s="18"/>
    </row>
    <row r="16" spans="2:6" x14ac:dyDescent="0.35">
      <c r="B16" s="16"/>
      <c r="C16" s="39" t="s">
        <v>116</v>
      </c>
      <c r="D16" s="85"/>
      <c r="E16" s="17" t="str">
        <f t="shared" si="1"/>
        <v>יש למלא</v>
      </c>
      <c r="F16" s="18"/>
    </row>
    <row r="17" spans="1:9" x14ac:dyDescent="0.35">
      <c r="B17" s="16"/>
      <c r="C17" s="39" t="s">
        <v>117</v>
      </c>
      <c r="D17" s="85"/>
      <c r="E17" s="17" t="str">
        <f t="shared" si="1"/>
        <v>יש למלא</v>
      </c>
      <c r="F17" s="18"/>
    </row>
    <row r="18" spans="1:9" x14ac:dyDescent="0.35">
      <c r="B18" s="16"/>
      <c r="C18" s="40" t="s">
        <v>118</v>
      </c>
      <c r="D18" s="85"/>
      <c r="E18" s="17" t="str">
        <f t="shared" si="1"/>
        <v>יש למלא</v>
      </c>
      <c r="F18" s="18"/>
    </row>
    <row r="19" spans="1:9" x14ac:dyDescent="0.35">
      <c r="B19" s="16"/>
      <c r="C19" s="39" t="s">
        <v>119</v>
      </c>
      <c r="D19" s="85"/>
      <c r="E19" s="17" t="str">
        <f t="shared" si="1"/>
        <v>יש למלא</v>
      </c>
      <c r="F19" s="18"/>
    </row>
    <row r="20" spans="1:9" x14ac:dyDescent="0.35">
      <c r="B20" s="19"/>
      <c r="C20" s="21"/>
      <c r="D20" s="81"/>
      <c r="E20" s="21"/>
      <c r="F20" s="22"/>
    </row>
    <row r="21" spans="1:9" ht="18" x14ac:dyDescent="0.4">
      <c r="B21" s="245" t="s">
        <v>139</v>
      </c>
      <c r="C21" s="246"/>
      <c r="D21" s="79"/>
      <c r="E21" s="12"/>
      <c r="F21" s="13"/>
    </row>
    <row r="22" spans="1:9" x14ac:dyDescent="0.35">
      <c r="B22" s="16"/>
      <c r="C22" s="39" t="s">
        <v>120</v>
      </c>
      <c r="D22" s="85"/>
      <c r="E22" s="17" t="str">
        <f>IF(D22="","יש למלא","")</f>
        <v>יש למלא</v>
      </c>
      <c r="F22" s="18"/>
    </row>
    <row r="23" spans="1:9" x14ac:dyDescent="0.35">
      <c r="B23" s="16"/>
      <c r="C23" s="39" t="s">
        <v>121</v>
      </c>
      <c r="D23" s="85"/>
      <c r="E23" s="17" t="str">
        <f>IF(D23="","יש למלא","")</f>
        <v>יש למלא</v>
      </c>
      <c r="F23" s="18"/>
    </row>
    <row r="24" spans="1:9" x14ac:dyDescent="0.35">
      <c r="B24" s="16"/>
      <c r="C24" s="39" t="s">
        <v>122</v>
      </c>
      <c r="D24" s="85"/>
      <c r="E24" s="17" t="str">
        <f>IF(D24="","יש למלא","")</f>
        <v>יש למלא</v>
      </c>
      <c r="F24" s="18"/>
    </row>
    <row r="25" spans="1:9" x14ac:dyDescent="0.35">
      <c r="B25" s="16"/>
      <c r="C25" s="39" t="s">
        <v>42</v>
      </c>
      <c r="D25" s="85"/>
      <c r="E25" s="17" t="str">
        <f>IF(D25="","יש לבחור מתוך הרשימה","")</f>
        <v>יש לבחור מתוך הרשימה</v>
      </c>
      <c r="F25" s="18"/>
    </row>
    <row r="26" spans="1:9" x14ac:dyDescent="0.35">
      <c r="B26" s="16"/>
      <c r="C26" s="39" t="s">
        <v>43</v>
      </c>
      <c r="D26" s="85"/>
      <c r="E26" s="17" t="str">
        <f>IF(D26="","יש לבחור מתוך הרשימה","")</f>
        <v>יש לבחור מתוך הרשימה</v>
      </c>
      <c r="F26" s="18"/>
    </row>
    <row r="27" spans="1:9" x14ac:dyDescent="0.35">
      <c r="B27" s="19"/>
      <c r="C27" s="20"/>
      <c r="D27" s="81"/>
      <c r="E27" s="20"/>
      <c r="F27" s="22"/>
    </row>
    <row r="28" spans="1:9" s="84" customFormat="1" x14ac:dyDescent="0.35">
      <c r="A28" s="23"/>
      <c r="B28" s="23"/>
      <c r="C28" s="23"/>
      <c r="D28" s="23"/>
      <c r="E28" s="23"/>
      <c r="F28" s="23"/>
      <c r="G28" s="23"/>
      <c r="H28" s="23"/>
      <c r="I28" s="83"/>
    </row>
    <row r="29" spans="1:9" s="84" customFormat="1" x14ac:dyDescent="0.35">
      <c r="A29" s="23"/>
      <c r="B29" s="23"/>
      <c r="C29" s="23"/>
      <c r="D29" s="23"/>
      <c r="E29" s="23"/>
      <c r="F29" s="23"/>
      <c r="G29" s="23"/>
      <c r="H29" s="23"/>
      <c r="I29" s="83"/>
    </row>
    <row r="30" spans="1:9" s="84" customFormat="1" x14ac:dyDescent="0.35">
      <c r="A30" s="23"/>
      <c r="B30" s="23"/>
      <c r="C30" s="23"/>
      <c r="D30" s="23"/>
      <c r="E30" s="23"/>
      <c r="F30" s="23"/>
      <c r="G30" s="23"/>
      <c r="H30" s="23"/>
      <c r="I30" s="83"/>
    </row>
    <row r="31" spans="1:9" s="84" customFormat="1" x14ac:dyDescent="0.35">
      <c r="A31" s="23"/>
      <c r="B31" s="23"/>
      <c r="C31" s="23"/>
      <c r="D31" s="23"/>
      <c r="E31" s="23"/>
      <c r="F31" s="23"/>
      <c r="G31" s="23"/>
      <c r="H31" s="23"/>
      <c r="I31" s="83"/>
    </row>
    <row r="32" spans="1:9" s="84" customFormat="1" x14ac:dyDescent="0.35">
      <c r="A32" s="23"/>
      <c r="B32" s="23"/>
      <c r="C32" s="23"/>
      <c r="D32" s="23"/>
      <c r="E32" s="23"/>
      <c r="F32" s="23"/>
      <c r="G32" s="23"/>
      <c r="H32" s="23"/>
      <c r="I32" s="83"/>
    </row>
    <row r="33" spans="1:9" s="84" customFormat="1" x14ac:dyDescent="0.35">
      <c r="A33" s="23"/>
      <c r="B33" s="23"/>
      <c r="C33" s="23"/>
      <c r="D33" s="23"/>
      <c r="E33" s="23"/>
      <c r="F33" s="23"/>
      <c r="G33" s="23"/>
      <c r="H33" s="23"/>
      <c r="I33" s="83"/>
    </row>
    <row r="34" spans="1:9" s="84" customFormat="1" x14ac:dyDescent="0.35">
      <c r="A34" s="23"/>
      <c r="B34" s="23"/>
      <c r="C34" s="23"/>
      <c r="D34" s="23"/>
      <c r="E34" s="23"/>
      <c r="F34" s="23"/>
      <c r="G34" s="23"/>
      <c r="H34" s="23"/>
      <c r="I34" s="83"/>
    </row>
    <row r="35" spans="1:9" x14ac:dyDescent="0.35">
      <c r="A35" s="23"/>
      <c r="D35" s="23"/>
      <c r="G35" s="23"/>
      <c r="H35" s="23"/>
    </row>
  </sheetData>
  <sheetProtection algorithmName="SHA-512" hashValue="oN8ey5t+v8ZmfOy0399knXJjUaed9368mtxnPfid40iwEdWygjG8zsBbTcKaVwNoP5o+bxllJE8fnL2k1W3ozg==" saltValue="riwoa7JaS50VH8FfI7Nfrw==" spinCount="100000" sheet="1" formatCells="0" formatColumns="0" formatRows="0"/>
  <mergeCells count="4">
    <mergeCell ref="B3:C3"/>
    <mergeCell ref="B13:C13"/>
    <mergeCell ref="B21:C21"/>
    <mergeCell ref="B2:F2"/>
  </mergeCells>
  <dataValidations count="2">
    <dataValidation type="list" allowBlank="1" showInputMessage="1" showErrorMessage="1" sqref="D25" xr:uid="{00000000-0002-0000-0100-000000000000}">
      <formula1>"1,2,3,4,5,6,7,8,9,10"</formula1>
    </dataValidation>
    <dataValidation type="list" allowBlank="1" showInputMessage="1" showErrorMessage="1" sqref="D26" xr:uid="{00000000-0002-0000-0100-000001000000}">
      <formula1>"כן, לא"</formula1>
    </dataValidation>
  </dataValidations>
  <pageMargins left="0.7" right="0.7"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Worksheet______3"/>
  <dimension ref="B1:Q61"/>
  <sheetViews>
    <sheetView showGridLines="0" rightToLeft="1" zoomScale="80" zoomScaleNormal="80" workbookViewId="0">
      <pane ySplit="7" topLeftCell="A8" activePane="bottomLeft" state="frozen"/>
      <selection pane="bottomLeft" activeCell="G10" sqref="G10"/>
    </sheetView>
  </sheetViews>
  <sheetFormatPr defaultColWidth="9" defaultRowHeight="15.5" x14ac:dyDescent="0.35"/>
  <cols>
    <col min="1" max="1" width="2.75" style="24" customWidth="1"/>
    <col min="2" max="2" width="44" style="24" customWidth="1"/>
    <col min="3" max="3" width="10.25" style="31" customWidth="1"/>
    <col min="4" max="4" width="12.25" style="31" customWidth="1"/>
    <col min="5" max="5" width="12" style="31" customWidth="1"/>
    <col min="6" max="6" width="1.58203125" style="24" customWidth="1"/>
    <col min="7" max="7" width="14.58203125" style="24" customWidth="1"/>
    <col min="8" max="8" width="13.75" style="24" bestFit="1" customWidth="1"/>
    <col min="9" max="9" width="14.08203125" style="24" customWidth="1"/>
    <col min="10" max="10" width="23.58203125" style="25" customWidth="1"/>
    <col min="11" max="11" width="1.08203125" style="24" customWidth="1"/>
    <col min="12" max="12" width="11.08203125" style="24" customWidth="1"/>
    <col min="13" max="13" width="10.08203125" style="26" customWidth="1"/>
    <col min="14" max="14" width="9.08203125" style="24" bestFit="1" customWidth="1"/>
    <col min="15" max="15" width="9" style="24"/>
    <col min="16" max="16" width="18.83203125" style="24" customWidth="1"/>
    <col min="17" max="16384" width="9" style="24"/>
  </cols>
  <sheetData>
    <row r="1" spans="2:17" s="87" customFormat="1" ht="16" thickBot="1" x14ac:dyDescent="0.4">
      <c r="B1" s="30" t="s">
        <v>328</v>
      </c>
      <c r="C1" s="24"/>
      <c r="D1" s="24"/>
      <c r="E1" s="24"/>
      <c r="F1" s="24"/>
      <c r="G1" s="24"/>
      <c r="H1" s="24"/>
      <c r="I1" s="24"/>
      <c r="J1" s="25"/>
      <c r="K1" s="24"/>
      <c r="L1" s="24"/>
      <c r="M1" s="26"/>
      <c r="N1" s="24"/>
      <c r="O1" s="24"/>
      <c r="P1" s="24"/>
    </row>
    <row r="2" spans="2:17" s="153" customFormat="1" ht="20.25" customHeight="1" thickBot="1" x14ac:dyDescent="0.4">
      <c r="B2" s="253" t="s">
        <v>215</v>
      </c>
      <c r="C2" s="254"/>
      <c r="D2" s="254"/>
      <c r="E2" s="254"/>
      <c r="F2" s="254"/>
      <c r="G2" s="254"/>
      <c r="H2" s="254"/>
      <c r="I2" s="254"/>
      <c r="J2" s="254"/>
      <c r="K2" s="254"/>
      <c r="L2" s="254"/>
      <c r="M2" s="254"/>
      <c r="N2" s="254"/>
      <c r="O2" s="254"/>
      <c r="P2" s="255"/>
      <c r="Q2" s="87"/>
    </row>
    <row r="3" spans="2:17" s="87" customFormat="1" ht="18" x14ac:dyDescent="0.35">
      <c r="B3" s="154">
        <f>'שאלון-חובה'!$D$5</f>
        <v>0</v>
      </c>
      <c r="C3" s="24"/>
      <c r="D3" s="24"/>
      <c r="E3" s="24"/>
      <c r="F3" s="24"/>
      <c r="G3" s="24"/>
      <c r="H3" s="24"/>
      <c r="I3" s="24"/>
      <c r="J3" s="25"/>
      <c r="K3" s="24"/>
      <c r="L3" s="24"/>
      <c r="M3" s="26"/>
      <c r="N3" s="24"/>
      <c r="O3" s="24"/>
      <c r="P3" s="24"/>
    </row>
    <row r="4" spans="2:17" s="87" customFormat="1" ht="16.5" customHeight="1" x14ac:dyDescent="0.35">
      <c r="B4" s="262" t="s">
        <v>273</v>
      </c>
      <c r="C4" s="262"/>
      <c r="D4" s="262"/>
      <c r="E4" s="262"/>
      <c r="F4" s="262"/>
      <c r="G4" s="262"/>
      <c r="H4" s="262"/>
      <c r="I4" s="262"/>
      <c r="J4" s="262"/>
      <c r="K4" s="262"/>
      <c r="L4" s="262"/>
      <c r="M4" s="262"/>
      <c r="N4" s="262"/>
      <c r="O4" s="262"/>
      <c r="P4" s="262"/>
    </row>
    <row r="5" spans="2:17" ht="4.5" customHeight="1" thickBot="1" x14ac:dyDescent="0.4">
      <c r="B5" s="27"/>
      <c r="C5" s="155"/>
      <c r="D5" s="155"/>
      <c r="J5" s="156"/>
      <c r="K5" s="27"/>
      <c r="P5" s="157"/>
    </row>
    <row r="6" spans="2:17" s="49" customFormat="1" ht="18.75" customHeight="1" thickBot="1" x14ac:dyDescent="0.45">
      <c r="B6" s="256" t="s">
        <v>54</v>
      </c>
      <c r="C6" s="257"/>
      <c r="D6" s="257"/>
      <c r="E6" s="258"/>
      <c r="G6" s="259" t="s">
        <v>9</v>
      </c>
      <c r="H6" s="260"/>
      <c r="I6" s="260"/>
      <c r="J6" s="261"/>
      <c r="K6" s="50"/>
      <c r="L6" s="259" t="s">
        <v>219</v>
      </c>
      <c r="M6" s="260"/>
      <c r="N6" s="260"/>
      <c r="O6" s="260"/>
      <c r="P6" s="261"/>
    </row>
    <row r="7" spans="2:17" s="31" customFormat="1" ht="31.5" thickBot="1" x14ac:dyDescent="0.35">
      <c r="B7" s="123" t="s">
        <v>0</v>
      </c>
      <c r="C7" s="124" t="s">
        <v>20</v>
      </c>
      <c r="D7" s="124" t="s">
        <v>2</v>
      </c>
      <c r="E7" s="125" t="s">
        <v>3</v>
      </c>
      <c r="G7" s="129" t="s">
        <v>40</v>
      </c>
      <c r="H7" s="130" t="s">
        <v>10</v>
      </c>
      <c r="I7" s="131" t="s">
        <v>11</v>
      </c>
      <c r="J7" s="125" t="s">
        <v>12</v>
      </c>
      <c r="K7" s="48"/>
      <c r="L7" s="129" t="s">
        <v>220</v>
      </c>
      <c r="M7" s="130" t="s">
        <v>21</v>
      </c>
      <c r="N7" s="130" t="s">
        <v>13</v>
      </c>
      <c r="O7" s="124" t="s">
        <v>11</v>
      </c>
      <c r="P7" s="125" t="s">
        <v>221</v>
      </c>
    </row>
    <row r="8" spans="2:17" ht="31" x14ac:dyDescent="0.35">
      <c r="B8" s="121" t="s">
        <v>70</v>
      </c>
      <c r="C8" s="122">
        <v>1</v>
      </c>
      <c r="D8" s="122">
        <v>11000</v>
      </c>
      <c r="E8" s="122">
        <f t="shared" ref="E8:E56" si="0">C8*D8</f>
        <v>11000</v>
      </c>
      <c r="G8" s="126"/>
      <c r="H8" s="127">
        <f>G8*D8</f>
        <v>0</v>
      </c>
      <c r="I8" s="128" t="str">
        <f>IF(H8=0,"",IF(OR(H8-$E8&gt;0,H8-$E8&lt;0), (H8-$E8)/$E8, ""))</f>
        <v/>
      </c>
      <c r="J8" s="120"/>
      <c r="K8" s="48"/>
      <c r="L8" s="132"/>
      <c r="M8" s="132" t="str">
        <f>IF(L8="מאשר",G8,"")</f>
        <v/>
      </c>
      <c r="N8" s="133" t="str">
        <f>IFERROR(M8*D8,"")</f>
        <v/>
      </c>
      <c r="O8" s="134" t="str">
        <f>IFERROR(IF(N8=0,"",IF(OR(N8-$E8&gt;0,N8-$E8&lt;0), (N8-$E8)/$E8, "")),"")</f>
        <v/>
      </c>
      <c r="P8" s="132"/>
    </row>
    <row r="9" spans="2:17" x14ac:dyDescent="0.35">
      <c r="B9" s="91" t="s">
        <v>27</v>
      </c>
      <c r="C9" s="136">
        <v>3</v>
      </c>
      <c r="D9" s="136">
        <v>500</v>
      </c>
      <c r="E9" s="122">
        <f t="shared" si="0"/>
        <v>1500</v>
      </c>
      <c r="G9" s="126"/>
      <c r="H9" s="127">
        <f t="shared" ref="H9:H56" si="1">G9*D9</f>
        <v>0</v>
      </c>
      <c r="I9" s="128" t="str">
        <f t="shared" ref="I9:I56" si="2">IF(H9=0,"",IF(OR(H9-$E9&gt;0,H9-$E9&lt;0), (H9-$E9)/$E9, ""))</f>
        <v/>
      </c>
      <c r="J9" s="120"/>
      <c r="K9" s="48"/>
      <c r="L9" s="132"/>
      <c r="M9" s="132" t="str">
        <f t="shared" ref="M9:M56" si="3">IF(L9="מאשר",G9,"")</f>
        <v/>
      </c>
      <c r="N9" s="133" t="str">
        <f t="shared" ref="N9:N56" si="4">IFERROR(M9*D9,"")</f>
        <v/>
      </c>
      <c r="O9" s="134" t="str">
        <f t="shared" ref="O9:O56" si="5">IFERROR(IF(N9=0,"",IF(OR(N9-$E9&gt;0,N9-$E9&lt;0), (N9-$E9)/$E9, "")),"")</f>
        <v/>
      </c>
      <c r="P9" s="132"/>
    </row>
    <row r="10" spans="2:17" x14ac:dyDescent="0.35">
      <c r="B10" s="91" t="s">
        <v>233</v>
      </c>
      <c r="C10" s="136">
        <v>1</v>
      </c>
      <c r="D10" s="136">
        <v>1500</v>
      </c>
      <c r="E10" s="122">
        <f t="shared" si="0"/>
        <v>1500</v>
      </c>
      <c r="G10" s="126"/>
      <c r="H10" s="127">
        <f t="shared" si="1"/>
        <v>0</v>
      </c>
      <c r="I10" s="128" t="str">
        <f t="shared" si="2"/>
        <v/>
      </c>
      <c r="J10" s="120"/>
      <c r="K10" s="48"/>
      <c r="L10" s="132"/>
      <c r="M10" s="132" t="str">
        <f t="shared" si="3"/>
        <v/>
      </c>
      <c r="N10" s="133" t="str">
        <f t="shared" si="4"/>
        <v/>
      </c>
      <c r="O10" s="134" t="str">
        <f t="shared" si="5"/>
        <v/>
      </c>
      <c r="P10" s="132"/>
    </row>
    <row r="11" spans="2:17" x14ac:dyDescent="0.35">
      <c r="B11" s="91" t="s">
        <v>33</v>
      </c>
      <c r="C11" s="136">
        <v>1</v>
      </c>
      <c r="D11" s="136">
        <v>700</v>
      </c>
      <c r="E11" s="122">
        <f t="shared" si="0"/>
        <v>700</v>
      </c>
      <c r="G11" s="126"/>
      <c r="H11" s="127">
        <f t="shared" si="1"/>
        <v>0</v>
      </c>
      <c r="I11" s="128" t="str">
        <f t="shared" si="2"/>
        <v/>
      </c>
      <c r="J11" s="120"/>
      <c r="K11" s="48"/>
      <c r="L11" s="132"/>
      <c r="M11" s="132" t="str">
        <f t="shared" si="3"/>
        <v/>
      </c>
      <c r="N11" s="133" t="str">
        <f t="shared" si="4"/>
        <v/>
      </c>
      <c r="O11" s="134" t="str">
        <f t="shared" si="5"/>
        <v/>
      </c>
      <c r="P11" s="132"/>
    </row>
    <row r="12" spans="2:17" x14ac:dyDescent="0.35">
      <c r="B12" s="91" t="s">
        <v>22</v>
      </c>
      <c r="C12" s="136">
        <v>1</v>
      </c>
      <c r="D12" s="136">
        <v>800</v>
      </c>
      <c r="E12" s="122">
        <f t="shared" si="0"/>
        <v>800</v>
      </c>
      <c r="G12" s="126"/>
      <c r="H12" s="127">
        <f t="shared" si="1"/>
        <v>0</v>
      </c>
      <c r="I12" s="128" t="str">
        <f t="shared" si="2"/>
        <v/>
      </c>
      <c r="J12" s="120"/>
      <c r="K12" s="48"/>
      <c r="L12" s="132"/>
      <c r="M12" s="132" t="str">
        <f t="shared" si="3"/>
        <v/>
      </c>
      <c r="N12" s="133" t="str">
        <f t="shared" si="4"/>
        <v/>
      </c>
      <c r="O12" s="134" t="str">
        <f t="shared" si="5"/>
        <v/>
      </c>
      <c r="P12" s="132"/>
    </row>
    <row r="13" spans="2:17" x14ac:dyDescent="0.35">
      <c r="B13" s="91" t="s">
        <v>23</v>
      </c>
      <c r="C13" s="136">
        <v>1</v>
      </c>
      <c r="D13" s="136">
        <v>800</v>
      </c>
      <c r="E13" s="122">
        <f t="shared" si="0"/>
        <v>800</v>
      </c>
      <c r="G13" s="126"/>
      <c r="H13" s="127">
        <f t="shared" si="1"/>
        <v>0</v>
      </c>
      <c r="I13" s="128" t="str">
        <f t="shared" si="2"/>
        <v/>
      </c>
      <c r="J13" s="120"/>
      <c r="K13" s="48"/>
      <c r="L13" s="132"/>
      <c r="M13" s="132" t="str">
        <f t="shared" si="3"/>
        <v/>
      </c>
      <c r="N13" s="133" t="str">
        <f t="shared" si="4"/>
        <v/>
      </c>
      <c r="O13" s="134" t="str">
        <f t="shared" si="5"/>
        <v/>
      </c>
      <c r="P13" s="132"/>
    </row>
    <row r="14" spans="2:17" x14ac:dyDescent="0.35">
      <c r="B14" s="91" t="s">
        <v>24</v>
      </c>
      <c r="C14" s="136">
        <v>1</v>
      </c>
      <c r="D14" s="136">
        <v>500</v>
      </c>
      <c r="E14" s="122">
        <f t="shared" si="0"/>
        <v>500</v>
      </c>
      <c r="G14" s="126"/>
      <c r="H14" s="127">
        <f t="shared" si="1"/>
        <v>0</v>
      </c>
      <c r="I14" s="128" t="str">
        <f t="shared" si="2"/>
        <v/>
      </c>
      <c r="J14" s="120"/>
      <c r="K14" s="48"/>
      <c r="L14" s="132"/>
      <c r="M14" s="132" t="str">
        <f t="shared" si="3"/>
        <v/>
      </c>
      <c r="N14" s="133" t="str">
        <f t="shared" si="4"/>
        <v/>
      </c>
      <c r="O14" s="134" t="str">
        <f t="shared" si="5"/>
        <v/>
      </c>
      <c r="P14" s="132"/>
    </row>
    <row r="15" spans="2:17" x14ac:dyDescent="0.35">
      <c r="B15" s="91" t="s">
        <v>71</v>
      </c>
      <c r="C15" s="136">
        <v>1</v>
      </c>
      <c r="D15" s="136">
        <v>2600</v>
      </c>
      <c r="E15" s="122">
        <f t="shared" si="0"/>
        <v>2600</v>
      </c>
      <c r="G15" s="126"/>
      <c r="H15" s="127">
        <f t="shared" si="1"/>
        <v>0</v>
      </c>
      <c r="I15" s="128" t="str">
        <f t="shared" si="2"/>
        <v/>
      </c>
      <c r="J15" s="120"/>
      <c r="K15" s="48"/>
      <c r="L15" s="132"/>
      <c r="M15" s="132" t="str">
        <f t="shared" si="3"/>
        <v/>
      </c>
      <c r="N15" s="133" t="str">
        <f t="shared" si="4"/>
        <v/>
      </c>
      <c r="O15" s="134" t="str">
        <f t="shared" si="5"/>
        <v/>
      </c>
      <c r="P15" s="132"/>
    </row>
    <row r="16" spans="2:17" x14ac:dyDescent="0.35">
      <c r="B16" s="91" t="s">
        <v>123</v>
      </c>
      <c r="C16" s="136">
        <v>1</v>
      </c>
      <c r="D16" s="136">
        <v>3500</v>
      </c>
      <c r="E16" s="122">
        <f t="shared" si="0"/>
        <v>3500</v>
      </c>
      <c r="G16" s="126"/>
      <c r="H16" s="127">
        <f t="shared" si="1"/>
        <v>0</v>
      </c>
      <c r="I16" s="128" t="str">
        <f t="shared" si="2"/>
        <v/>
      </c>
      <c r="J16" s="120"/>
      <c r="K16" s="48"/>
      <c r="L16" s="132"/>
      <c r="M16" s="132" t="str">
        <f t="shared" si="3"/>
        <v/>
      </c>
      <c r="N16" s="133" t="str">
        <f t="shared" si="4"/>
        <v/>
      </c>
      <c r="O16" s="134" t="str">
        <f t="shared" si="5"/>
        <v/>
      </c>
      <c r="P16" s="132"/>
    </row>
    <row r="17" spans="2:16" x14ac:dyDescent="0.35">
      <c r="B17" s="91" t="s">
        <v>1</v>
      </c>
      <c r="C17" s="136">
        <v>1</v>
      </c>
      <c r="D17" s="136">
        <v>400</v>
      </c>
      <c r="E17" s="122">
        <f t="shared" si="0"/>
        <v>400</v>
      </c>
      <c r="G17" s="126"/>
      <c r="H17" s="127">
        <f t="shared" si="1"/>
        <v>0</v>
      </c>
      <c r="I17" s="128" t="str">
        <f t="shared" si="2"/>
        <v/>
      </c>
      <c r="J17" s="120"/>
      <c r="K17" s="48"/>
      <c r="L17" s="132"/>
      <c r="M17" s="132" t="str">
        <f t="shared" si="3"/>
        <v/>
      </c>
      <c r="N17" s="133" t="str">
        <f t="shared" si="4"/>
        <v/>
      </c>
      <c r="O17" s="134" t="str">
        <f t="shared" si="5"/>
        <v/>
      </c>
      <c r="P17" s="132"/>
    </row>
    <row r="18" spans="2:16" x14ac:dyDescent="0.35">
      <c r="B18" s="91" t="s">
        <v>25</v>
      </c>
      <c r="C18" s="136">
        <v>3</v>
      </c>
      <c r="D18" s="136">
        <v>150</v>
      </c>
      <c r="E18" s="122">
        <f t="shared" si="0"/>
        <v>450</v>
      </c>
      <c r="G18" s="126"/>
      <c r="H18" s="127">
        <f t="shared" si="1"/>
        <v>0</v>
      </c>
      <c r="I18" s="128" t="str">
        <f t="shared" si="2"/>
        <v/>
      </c>
      <c r="J18" s="120"/>
      <c r="K18" s="48"/>
      <c r="L18" s="132"/>
      <c r="M18" s="132" t="str">
        <f t="shared" si="3"/>
        <v/>
      </c>
      <c r="N18" s="133" t="str">
        <f t="shared" si="4"/>
        <v/>
      </c>
      <c r="O18" s="134" t="str">
        <f t="shared" si="5"/>
        <v/>
      </c>
      <c r="P18" s="132"/>
    </row>
    <row r="19" spans="2:16" x14ac:dyDescent="0.35">
      <c r="B19" s="91" t="s">
        <v>26</v>
      </c>
      <c r="C19" s="136">
        <v>1</v>
      </c>
      <c r="D19" s="136">
        <v>1000</v>
      </c>
      <c r="E19" s="122">
        <f t="shared" si="0"/>
        <v>1000</v>
      </c>
      <c r="G19" s="126"/>
      <c r="H19" s="127">
        <f t="shared" si="1"/>
        <v>0</v>
      </c>
      <c r="I19" s="128" t="str">
        <f t="shared" si="2"/>
        <v/>
      </c>
      <c r="J19" s="120"/>
      <c r="K19" s="48"/>
      <c r="L19" s="132"/>
      <c r="M19" s="132" t="str">
        <f t="shared" si="3"/>
        <v/>
      </c>
      <c r="N19" s="133" t="str">
        <f t="shared" si="4"/>
        <v/>
      </c>
      <c r="O19" s="134" t="str">
        <f t="shared" si="5"/>
        <v/>
      </c>
      <c r="P19" s="132"/>
    </row>
    <row r="20" spans="2:16" x14ac:dyDescent="0.35">
      <c r="B20" s="91" t="s">
        <v>72</v>
      </c>
      <c r="C20" s="136">
        <v>1</v>
      </c>
      <c r="D20" s="136">
        <v>600</v>
      </c>
      <c r="E20" s="122">
        <f t="shared" si="0"/>
        <v>600</v>
      </c>
      <c r="G20" s="126"/>
      <c r="H20" s="127">
        <f t="shared" si="1"/>
        <v>0</v>
      </c>
      <c r="I20" s="128" t="str">
        <f t="shared" si="2"/>
        <v/>
      </c>
      <c r="J20" s="120"/>
      <c r="K20" s="48"/>
      <c r="L20" s="132"/>
      <c r="M20" s="132" t="str">
        <f t="shared" si="3"/>
        <v/>
      </c>
      <c r="N20" s="133" t="str">
        <f t="shared" si="4"/>
        <v/>
      </c>
      <c r="O20" s="134" t="str">
        <f t="shared" si="5"/>
        <v/>
      </c>
      <c r="P20" s="132"/>
    </row>
    <row r="21" spans="2:16" x14ac:dyDescent="0.35">
      <c r="B21" s="91" t="s">
        <v>73</v>
      </c>
      <c r="C21" s="136">
        <v>1</v>
      </c>
      <c r="D21" s="136">
        <v>2500</v>
      </c>
      <c r="E21" s="122">
        <f t="shared" si="0"/>
        <v>2500</v>
      </c>
      <c r="G21" s="126"/>
      <c r="H21" s="127">
        <f t="shared" si="1"/>
        <v>0</v>
      </c>
      <c r="I21" s="128" t="str">
        <f t="shared" si="2"/>
        <v/>
      </c>
      <c r="J21" s="120"/>
      <c r="K21" s="48"/>
      <c r="L21" s="132"/>
      <c r="M21" s="132" t="str">
        <f t="shared" si="3"/>
        <v/>
      </c>
      <c r="N21" s="133" t="str">
        <f t="shared" si="4"/>
        <v/>
      </c>
      <c r="O21" s="134" t="str">
        <f t="shared" si="5"/>
        <v/>
      </c>
      <c r="P21" s="132"/>
    </row>
    <row r="22" spans="2:16" x14ac:dyDescent="0.35">
      <c r="B22" s="91" t="s">
        <v>28</v>
      </c>
      <c r="C22" s="136">
        <v>1</v>
      </c>
      <c r="D22" s="136">
        <v>1800</v>
      </c>
      <c r="E22" s="122">
        <f t="shared" si="0"/>
        <v>1800</v>
      </c>
      <c r="G22" s="126"/>
      <c r="H22" s="127">
        <f t="shared" si="1"/>
        <v>0</v>
      </c>
      <c r="I22" s="128" t="str">
        <f t="shared" si="2"/>
        <v/>
      </c>
      <c r="J22" s="120"/>
      <c r="K22" s="48"/>
      <c r="L22" s="132"/>
      <c r="M22" s="132" t="str">
        <f t="shared" si="3"/>
        <v/>
      </c>
      <c r="N22" s="133" t="str">
        <f t="shared" si="4"/>
        <v/>
      </c>
      <c r="O22" s="134" t="str">
        <f t="shared" si="5"/>
        <v/>
      </c>
      <c r="P22" s="132"/>
    </row>
    <row r="23" spans="2:16" x14ac:dyDescent="0.35">
      <c r="B23" s="91" t="s">
        <v>29</v>
      </c>
      <c r="C23" s="136">
        <v>1</v>
      </c>
      <c r="D23" s="136">
        <v>3000</v>
      </c>
      <c r="E23" s="122">
        <f t="shared" si="0"/>
        <v>3000</v>
      </c>
      <c r="G23" s="126"/>
      <c r="H23" s="127">
        <f t="shared" si="1"/>
        <v>0</v>
      </c>
      <c r="I23" s="128" t="str">
        <f t="shared" si="2"/>
        <v/>
      </c>
      <c r="J23" s="120"/>
      <c r="K23" s="48"/>
      <c r="L23" s="132"/>
      <c r="M23" s="132" t="str">
        <f t="shared" si="3"/>
        <v/>
      </c>
      <c r="N23" s="133" t="str">
        <f t="shared" si="4"/>
        <v/>
      </c>
      <c r="O23" s="134" t="str">
        <f t="shared" si="5"/>
        <v/>
      </c>
      <c r="P23" s="132"/>
    </row>
    <row r="24" spans="2:16" x14ac:dyDescent="0.35">
      <c r="B24" s="91" t="s">
        <v>74</v>
      </c>
      <c r="C24" s="136">
        <v>1</v>
      </c>
      <c r="D24" s="136">
        <v>4500</v>
      </c>
      <c r="E24" s="122">
        <f t="shared" si="0"/>
        <v>4500</v>
      </c>
      <c r="G24" s="126"/>
      <c r="H24" s="127">
        <f t="shared" si="1"/>
        <v>0</v>
      </c>
      <c r="I24" s="128" t="str">
        <f t="shared" si="2"/>
        <v/>
      </c>
      <c r="J24" s="120"/>
      <c r="K24" s="48"/>
      <c r="L24" s="132"/>
      <c r="M24" s="132" t="str">
        <f t="shared" si="3"/>
        <v/>
      </c>
      <c r="N24" s="133" t="str">
        <f t="shared" si="4"/>
        <v/>
      </c>
      <c r="O24" s="134" t="str">
        <f t="shared" si="5"/>
        <v/>
      </c>
      <c r="P24" s="132"/>
    </row>
    <row r="25" spans="2:16" x14ac:dyDescent="0.35">
      <c r="B25" s="91" t="s">
        <v>30</v>
      </c>
      <c r="C25" s="136">
        <v>1</v>
      </c>
      <c r="D25" s="136">
        <v>2000</v>
      </c>
      <c r="E25" s="122">
        <f t="shared" si="0"/>
        <v>2000</v>
      </c>
      <c r="G25" s="126"/>
      <c r="H25" s="127">
        <f t="shared" si="1"/>
        <v>0</v>
      </c>
      <c r="I25" s="128" t="str">
        <f t="shared" si="2"/>
        <v/>
      </c>
      <c r="J25" s="120"/>
      <c r="K25" s="48"/>
      <c r="L25" s="132"/>
      <c r="M25" s="132" t="str">
        <f t="shared" si="3"/>
        <v/>
      </c>
      <c r="N25" s="133" t="str">
        <f t="shared" si="4"/>
        <v/>
      </c>
      <c r="O25" s="134" t="str">
        <f t="shared" si="5"/>
        <v/>
      </c>
      <c r="P25" s="132"/>
    </row>
    <row r="26" spans="2:16" x14ac:dyDescent="0.35">
      <c r="B26" s="91" t="s">
        <v>31</v>
      </c>
      <c r="C26" s="136">
        <v>1</v>
      </c>
      <c r="D26" s="136">
        <v>1500</v>
      </c>
      <c r="E26" s="122">
        <f t="shared" si="0"/>
        <v>1500</v>
      </c>
      <c r="G26" s="126"/>
      <c r="H26" s="127">
        <f t="shared" si="1"/>
        <v>0</v>
      </c>
      <c r="I26" s="128" t="str">
        <f t="shared" si="2"/>
        <v/>
      </c>
      <c r="J26" s="120"/>
      <c r="K26" s="48"/>
      <c r="L26" s="132"/>
      <c r="M26" s="132" t="str">
        <f t="shared" si="3"/>
        <v/>
      </c>
      <c r="N26" s="133" t="str">
        <f t="shared" si="4"/>
        <v/>
      </c>
      <c r="O26" s="134" t="str">
        <f t="shared" si="5"/>
        <v/>
      </c>
      <c r="P26" s="132"/>
    </row>
    <row r="27" spans="2:16" x14ac:dyDescent="0.35">
      <c r="B27" s="91" t="s">
        <v>124</v>
      </c>
      <c r="C27" s="136">
        <v>1</v>
      </c>
      <c r="D27" s="136">
        <v>2800</v>
      </c>
      <c r="E27" s="122">
        <f t="shared" si="0"/>
        <v>2800</v>
      </c>
      <c r="G27" s="126"/>
      <c r="H27" s="127">
        <f t="shared" si="1"/>
        <v>0</v>
      </c>
      <c r="I27" s="128" t="str">
        <f t="shared" si="2"/>
        <v/>
      </c>
      <c r="J27" s="120"/>
      <c r="K27" s="48"/>
      <c r="L27" s="132"/>
      <c r="M27" s="132" t="str">
        <f t="shared" si="3"/>
        <v/>
      </c>
      <c r="N27" s="133" t="str">
        <f t="shared" si="4"/>
        <v/>
      </c>
      <c r="O27" s="134" t="str">
        <f t="shared" si="5"/>
        <v/>
      </c>
      <c r="P27" s="132"/>
    </row>
    <row r="28" spans="2:16" ht="31" x14ac:dyDescent="0.35">
      <c r="B28" s="91" t="s">
        <v>75</v>
      </c>
      <c r="C28" s="136">
        <v>1</v>
      </c>
      <c r="D28" s="136">
        <v>1500</v>
      </c>
      <c r="E28" s="122">
        <f t="shared" si="0"/>
        <v>1500</v>
      </c>
      <c r="G28" s="126"/>
      <c r="H28" s="127">
        <f t="shared" si="1"/>
        <v>0</v>
      </c>
      <c r="I28" s="128" t="str">
        <f t="shared" si="2"/>
        <v/>
      </c>
      <c r="J28" s="120"/>
      <c r="K28" s="48"/>
      <c r="L28" s="132"/>
      <c r="M28" s="132" t="str">
        <f t="shared" si="3"/>
        <v/>
      </c>
      <c r="N28" s="133" t="str">
        <f t="shared" si="4"/>
        <v/>
      </c>
      <c r="O28" s="134" t="str">
        <f t="shared" si="5"/>
        <v/>
      </c>
      <c r="P28" s="132"/>
    </row>
    <row r="29" spans="2:16" x14ac:dyDescent="0.35">
      <c r="B29" s="91" t="s">
        <v>76</v>
      </c>
      <c r="C29" s="136">
        <v>1</v>
      </c>
      <c r="D29" s="136">
        <v>1500</v>
      </c>
      <c r="E29" s="122">
        <f t="shared" si="0"/>
        <v>1500</v>
      </c>
      <c r="G29" s="126"/>
      <c r="H29" s="127">
        <f t="shared" si="1"/>
        <v>0</v>
      </c>
      <c r="I29" s="128" t="str">
        <f t="shared" si="2"/>
        <v/>
      </c>
      <c r="J29" s="120"/>
      <c r="K29" s="48"/>
      <c r="L29" s="132"/>
      <c r="M29" s="132" t="str">
        <f t="shared" si="3"/>
        <v/>
      </c>
      <c r="N29" s="133" t="str">
        <f t="shared" si="4"/>
        <v/>
      </c>
      <c r="O29" s="134" t="str">
        <f t="shared" si="5"/>
        <v/>
      </c>
      <c r="P29" s="132"/>
    </row>
    <row r="30" spans="2:16" x14ac:dyDescent="0.35">
      <c r="B30" s="91" t="s">
        <v>32</v>
      </c>
      <c r="C30" s="136">
        <v>1</v>
      </c>
      <c r="D30" s="136">
        <v>250</v>
      </c>
      <c r="E30" s="122">
        <f t="shared" si="0"/>
        <v>250</v>
      </c>
      <c r="G30" s="126"/>
      <c r="H30" s="127">
        <f t="shared" si="1"/>
        <v>0</v>
      </c>
      <c r="I30" s="128" t="str">
        <f t="shared" si="2"/>
        <v/>
      </c>
      <c r="J30" s="120"/>
      <c r="K30" s="48"/>
      <c r="L30" s="132"/>
      <c r="M30" s="132" t="str">
        <f t="shared" si="3"/>
        <v/>
      </c>
      <c r="N30" s="133" t="str">
        <f t="shared" si="4"/>
        <v/>
      </c>
      <c r="O30" s="134" t="str">
        <f t="shared" si="5"/>
        <v/>
      </c>
      <c r="P30" s="132"/>
    </row>
    <row r="31" spans="2:16" ht="62" x14ac:dyDescent="0.35">
      <c r="B31" s="28" t="s">
        <v>77</v>
      </c>
      <c r="C31" s="118">
        <v>1</v>
      </c>
      <c r="D31" s="118">
        <v>4000</v>
      </c>
      <c r="E31" s="122">
        <f t="shared" si="0"/>
        <v>4000</v>
      </c>
      <c r="G31" s="126"/>
      <c r="H31" s="127">
        <f t="shared" si="1"/>
        <v>0</v>
      </c>
      <c r="I31" s="128" t="str">
        <f t="shared" si="2"/>
        <v/>
      </c>
      <c r="J31" s="120"/>
      <c r="K31" s="48"/>
      <c r="L31" s="132"/>
      <c r="M31" s="132" t="str">
        <f t="shared" si="3"/>
        <v/>
      </c>
      <c r="N31" s="133" t="str">
        <f t="shared" si="4"/>
        <v/>
      </c>
      <c r="O31" s="134" t="str">
        <f t="shared" si="5"/>
        <v/>
      </c>
      <c r="P31" s="132"/>
    </row>
    <row r="32" spans="2:16" ht="46.5" x14ac:dyDescent="0.35">
      <c r="B32" s="28" t="s">
        <v>78</v>
      </c>
      <c r="C32" s="118">
        <v>1</v>
      </c>
      <c r="D32" s="118">
        <v>3000</v>
      </c>
      <c r="E32" s="122">
        <f t="shared" si="0"/>
        <v>3000</v>
      </c>
      <c r="G32" s="126"/>
      <c r="H32" s="127">
        <f t="shared" si="1"/>
        <v>0</v>
      </c>
      <c r="I32" s="128" t="str">
        <f t="shared" si="2"/>
        <v/>
      </c>
      <c r="J32" s="120"/>
      <c r="K32" s="48"/>
      <c r="L32" s="132"/>
      <c r="M32" s="132" t="str">
        <f t="shared" si="3"/>
        <v/>
      </c>
      <c r="N32" s="133" t="str">
        <f t="shared" si="4"/>
        <v/>
      </c>
      <c r="O32" s="134" t="str">
        <f t="shared" si="5"/>
        <v/>
      </c>
      <c r="P32" s="132"/>
    </row>
    <row r="33" spans="2:16" x14ac:dyDescent="0.35">
      <c r="B33" s="28" t="s">
        <v>79</v>
      </c>
      <c r="C33" s="118">
        <v>1</v>
      </c>
      <c r="D33" s="118">
        <v>5000</v>
      </c>
      <c r="E33" s="122">
        <f t="shared" si="0"/>
        <v>5000</v>
      </c>
      <c r="G33" s="126"/>
      <c r="H33" s="127">
        <f t="shared" si="1"/>
        <v>0</v>
      </c>
      <c r="I33" s="128" t="str">
        <f t="shared" si="2"/>
        <v/>
      </c>
      <c r="J33" s="120"/>
      <c r="K33" s="48"/>
      <c r="L33" s="132"/>
      <c r="M33" s="132" t="str">
        <f t="shared" si="3"/>
        <v/>
      </c>
      <c r="N33" s="133" t="str">
        <f t="shared" si="4"/>
        <v/>
      </c>
      <c r="O33" s="134" t="str">
        <f t="shared" si="5"/>
        <v/>
      </c>
      <c r="P33" s="132"/>
    </row>
    <row r="34" spans="2:16" x14ac:dyDescent="0.35">
      <c r="B34" s="28" t="s">
        <v>34</v>
      </c>
      <c r="C34" s="118">
        <v>1</v>
      </c>
      <c r="D34" s="118">
        <v>3000</v>
      </c>
      <c r="E34" s="122">
        <f t="shared" si="0"/>
        <v>3000</v>
      </c>
      <c r="G34" s="126"/>
      <c r="H34" s="127">
        <f t="shared" si="1"/>
        <v>0</v>
      </c>
      <c r="I34" s="128" t="str">
        <f t="shared" si="2"/>
        <v/>
      </c>
      <c r="J34" s="120"/>
      <c r="K34" s="48"/>
      <c r="L34" s="132"/>
      <c r="M34" s="132" t="str">
        <f t="shared" si="3"/>
        <v/>
      </c>
      <c r="N34" s="133" t="str">
        <f t="shared" si="4"/>
        <v/>
      </c>
      <c r="O34" s="134" t="str">
        <f t="shared" si="5"/>
        <v/>
      </c>
      <c r="P34" s="132"/>
    </row>
    <row r="35" spans="2:16" ht="31" x14ac:dyDescent="0.35">
      <c r="B35" s="28" t="s">
        <v>239</v>
      </c>
      <c r="C35" s="118">
        <v>1</v>
      </c>
      <c r="D35" s="118">
        <v>2000</v>
      </c>
      <c r="E35" s="122">
        <f t="shared" si="0"/>
        <v>2000</v>
      </c>
      <c r="G35" s="126"/>
      <c r="H35" s="127">
        <f t="shared" si="1"/>
        <v>0</v>
      </c>
      <c r="I35" s="128" t="str">
        <f t="shared" si="2"/>
        <v/>
      </c>
      <c r="J35" s="120"/>
      <c r="K35" s="48"/>
      <c r="L35" s="132"/>
      <c r="M35" s="132" t="str">
        <f t="shared" si="3"/>
        <v/>
      </c>
      <c r="N35" s="133" t="str">
        <f t="shared" si="4"/>
        <v/>
      </c>
      <c r="O35" s="134" t="str">
        <f t="shared" si="5"/>
        <v/>
      </c>
      <c r="P35" s="132"/>
    </row>
    <row r="36" spans="2:16" x14ac:dyDescent="0.35">
      <c r="B36" s="28" t="s">
        <v>81</v>
      </c>
      <c r="C36" s="118">
        <v>1</v>
      </c>
      <c r="D36" s="118">
        <v>1000</v>
      </c>
      <c r="E36" s="122">
        <f t="shared" si="0"/>
        <v>1000</v>
      </c>
      <c r="G36" s="126"/>
      <c r="H36" s="127">
        <f t="shared" si="1"/>
        <v>0</v>
      </c>
      <c r="I36" s="128" t="str">
        <f t="shared" si="2"/>
        <v/>
      </c>
      <c r="J36" s="120"/>
      <c r="K36" s="48"/>
      <c r="L36" s="132"/>
      <c r="M36" s="132" t="str">
        <f t="shared" si="3"/>
        <v/>
      </c>
      <c r="N36" s="133" t="str">
        <f t="shared" si="4"/>
        <v/>
      </c>
      <c r="O36" s="134" t="str">
        <f t="shared" si="5"/>
        <v/>
      </c>
      <c r="P36" s="132"/>
    </row>
    <row r="37" spans="2:16" x14ac:dyDescent="0.35">
      <c r="B37" s="28" t="s">
        <v>80</v>
      </c>
      <c r="C37" s="118">
        <v>1</v>
      </c>
      <c r="D37" s="118">
        <v>1500</v>
      </c>
      <c r="E37" s="122">
        <f t="shared" si="0"/>
        <v>1500</v>
      </c>
      <c r="G37" s="126"/>
      <c r="H37" s="127">
        <f t="shared" si="1"/>
        <v>0</v>
      </c>
      <c r="I37" s="128" t="str">
        <f t="shared" si="2"/>
        <v/>
      </c>
      <c r="J37" s="120"/>
      <c r="K37" s="48"/>
      <c r="L37" s="132"/>
      <c r="M37" s="132" t="str">
        <f t="shared" si="3"/>
        <v/>
      </c>
      <c r="N37" s="133" t="str">
        <f t="shared" si="4"/>
        <v/>
      </c>
      <c r="O37" s="134" t="str">
        <f t="shared" si="5"/>
        <v/>
      </c>
      <c r="P37" s="132"/>
    </row>
    <row r="38" spans="2:16" x14ac:dyDescent="0.35">
      <c r="B38" s="91" t="s">
        <v>240</v>
      </c>
      <c r="C38" s="136">
        <v>1</v>
      </c>
      <c r="D38" s="136">
        <v>500</v>
      </c>
      <c r="E38" s="122">
        <f t="shared" si="0"/>
        <v>500</v>
      </c>
      <c r="G38" s="126"/>
      <c r="H38" s="127">
        <f t="shared" si="1"/>
        <v>0</v>
      </c>
      <c r="I38" s="128" t="str">
        <f t="shared" si="2"/>
        <v/>
      </c>
      <c r="J38" s="120"/>
      <c r="K38" s="48"/>
      <c r="L38" s="132"/>
      <c r="M38" s="132" t="str">
        <f t="shared" si="3"/>
        <v/>
      </c>
      <c r="N38" s="133" t="str">
        <f t="shared" si="4"/>
        <v/>
      </c>
      <c r="O38" s="134" t="str">
        <f t="shared" si="5"/>
        <v/>
      </c>
      <c r="P38" s="132"/>
    </row>
    <row r="39" spans="2:16" ht="46.5" x14ac:dyDescent="0.35">
      <c r="B39" s="91" t="s">
        <v>304</v>
      </c>
      <c r="C39" s="136">
        <v>1</v>
      </c>
      <c r="D39" s="136">
        <v>3000</v>
      </c>
      <c r="E39" s="122">
        <f t="shared" si="0"/>
        <v>3000</v>
      </c>
      <c r="G39" s="126"/>
      <c r="H39" s="127">
        <f t="shared" si="1"/>
        <v>0</v>
      </c>
      <c r="I39" s="128" t="str">
        <f t="shared" si="2"/>
        <v/>
      </c>
      <c r="J39" s="120"/>
      <c r="K39" s="48"/>
      <c r="L39" s="132"/>
      <c r="M39" s="132" t="str">
        <f t="shared" si="3"/>
        <v/>
      </c>
      <c r="N39" s="133" t="str">
        <f t="shared" si="4"/>
        <v/>
      </c>
      <c r="O39" s="134" t="str">
        <f t="shared" si="5"/>
        <v/>
      </c>
      <c r="P39" s="132"/>
    </row>
    <row r="40" spans="2:16" x14ac:dyDescent="0.35">
      <c r="B40" s="91" t="s">
        <v>82</v>
      </c>
      <c r="C40" s="136">
        <v>1</v>
      </c>
      <c r="D40" s="136">
        <v>8000</v>
      </c>
      <c r="E40" s="122">
        <f t="shared" si="0"/>
        <v>8000</v>
      </c>
      <c r="G40" s="126"/>
      <c r="H40" s="127">
        <f t="shared" si="1"/>
        <v>0</v>
      </c>
      <c r="I40" s="128" t="str">
        <f t="shared" si="2"/>
        <v/>
      </c>
      <c r="J40" s="120"/>
      <c r="K40" s="48"/>
      <c r="L40" s="132"/>
      <c r="M40" s="132" t="str">
        <f t="shared" si="3"/>
        <v/>
      </c>
      <c r="N40" s="133" t="str">
        <f t="shared" si="4"/>
        <v/>
      </c>
      <c r="O40" s="134" t="str">
        <f t="shared" si="5"/>
        <v/>
      </c>
      <c r="P40" s="132"/>
    </row>
    <row r="41" spans="2:16" x14ac:dyDescent="0.35">
      <c r="B41" s="91" t="s">
        <v>83</v>
      </c>
      <c r="C41" s="136">
        <v>1</v>
      </c>
      <c r="D41" s="135">
        <v>5000</v>
      </c>
      <c r="E41" s="122">
        <f t="shared" si="0"/>
        <v>5000</v>
      </c>
      <c r="G41" s="126"/>
      <c r="H41" s="127">
        <f t="shared" si="1"/>
        <v>0</v>
      </c>
      <c r="I41" s="128" t="str">
        <f t="shared" si="2"/>
        <v/>
      </c>
      <c r="J41" s="120"/>
      <c r="K41" s="48"/>
      <c r="L41" s="132"/>
      <c r="M41" s="132" t="str">
        <f t="shared" si="3"/>
        <v/>
      </c>
      <c r="N41" s="133" t="str">
        <f t="shared" si="4"/>
        <v/>
      </c>
      <c r="O41" s="134" t="str">
        <f t="shared" si="5"/>
        <v/>
      </c>
      <c r="P41" s="132"/>
    </row>
    <row r="42" spans="2:16" x14ac:dyDescent="0.35">
      <c r="B42" s="91" t="s">
        <v>84</v>
      </c>
      <c r="C42" s="136">
        <v>1</v>
      </c>
      <c r="D42" s="136">
        <v>1500</v>
      </c>
      <c r="E42" s="122">
        <f t="shared" si="0"/>
        <v>1500</v>
      </c>
      <c r="G42" s="126"/>
      <c r="H42" s="127">
        <f t="shared" si="1"/>
        <v>0</v>
      </c>
      <c r="I42" s="128" t="str">
        <f t="shared" si="2"/>
        <v/>
      </c>
      <c r="J42" s="120"/>
      <c r="K42" s="48"/>
      <c r="L42" s="132"/>
      <c r="M42" s="132" t="str">
        <f t="shared" si="3"/>
        <v/>
      </c>
      <c r="N42" s="133" t="str">
        <f t="shared" si="4"/>
        <v/>
      </c>
      <c r="O42" s="134" t="str">
        <f t="shared" si="5"/>
        <v/>
      </c>
      <c r="P42" s="132"/>
    </row>
    <row r="43" spans="2:16" ht="28.5" customHeight="1" x14ac:dyDescent="0.35">
      <c r="B43" s="91" t="s">
        <v>85</v>
      </c>
      <c r="C43" s="136">
        <v>1</v>
      </c>
      <c r="D43" s="136">
        <v>2500</v>
      </c>
      <c r="E43" s="122">
        <f t="shared" si="0"/>
        <v>2500</v>
      </c>
      <c r="G43" s="126"/>
      <c r="H43" s="127">
        <f t="shared" si="1"/>
        <v>0</v>
      </c>
      <c r="I43" s="128" t="str">
        <f t="shared" si="2"/>
        <v/>
      </c>
      <c r="J43" s="120"/>
      <c r="K43" s="48"/>
      <c r="L43" s="132"/>
      <c r="M43" s="132" t="str">
        <f t="shared" si="3"/>
        <v/>
      </c>
      <c r="N43" s="133" t="str">
        <f t="shared" si="4"/>
        <v/>
      </c>
      <c r="O43" s="134" t="str">
        <f t="shared" si="5"/>
        <v/>
      </c>
      <c r="P43" s="132"/>
    </row>
    <row r="44" spans="2:16" x14ac:dyDescent="0.35">
      <c r="B44" s="91" t="s">
        <v>297</v>
      </c>
      <c r="C44" s="136">
        <v>1</v>
      </c>
      <c r="D44" s="136">
        <v>150</v>
      </c>
      <c r="E44" s="122">
        <f t="shared" si="0"/>
        <v>150</v>
      </c>
      <c r="G44" s="126"/>
      <c r="H44" s="127">
        <f t="shared" si="1"/>
        <v>0</v>
      </c>
      <c r="I44" s="128" t="str">
        <f t="shared" si="2"/>
        <v/>
      </c>
      <c r="J44" s="120"/>
      <c r="K44" s="48"/>
      <c r="L44" s="132"/>
      <c r="M44" s="132" t="str">
        <f t="shared" si="3"/>
        <v/>
      </c>
      <c r="N44" s="133" t="str">
        <f t="shared" si="4"/>
        <v/>
      </c>
      <c r="O44" s="134" t="str">
        <f t="shared" si="5"/>
        <v/>
      </c>
      <c r="P44" s="132"/>
    </row>
    <row r="45" spans="2:16" x14ac:dyDescent="0.35">
      <c r="B45" s="91" t="s">
        <v>234</v>
      </c>
      <c r="C45" s="136">
        <v>1</v>
      </c>
      <c r="D45" s="136">
        <v>3500</v>
      </c>
      <c r="E45" s="122">
        <f t="shared" si="0"/>
        <v>3500</v>
      </c>
      <c r="G45" s="126"/>
      <c r="H45" s="127">
        <f t="shared" si="1"/>
        <v>0</v>
      </c>
      <c r="I45" s="128" t="str">
        <f t="shared" si="2"/>
        <v/>
      </c>
      <c r="J45" s="120"/>
      <c r="K45" s="48"/>
      <c r="L45" s="132"/>
      <c r="M45" s="132" t="str">
        <f t="shared" si="3"/>
        <v/>
      </c>
      <c r="N45" s="133" t="str">
        <f t="shared" si="4"/>
        <v/>
      </c>
      <c r="O45" s="134" t="str">
        <f t="shared" si="5"/>
        <v/>
      </c>
      <c r="P45" s="132"/>
    </row>
    <row r="46" spans="2:16" ht="17.25" customHeight="1" x14ac:dyDescent="0.35">
      <c r="B46" s="137" t="s">
        <v>307</v>
      </c>
      <c r="C46" s="136">
        <v>1</v>
      </c>
      <c r="D46" s="136">
        <v>1000</v>
      </c>
      <c r="E46" s="122">
        <f t="shared" si="0"/>
        <v>1000</v>
      </c>
      <c r="G46" s="126"/>
      <c r="H46" s="127">
        <f t="shared" si="1"/>
        <v>0</v>
      </c>
      <c r="I46" s="128" t="str">
        <f t="shared" si="2"/>
        <v/>
      </c>
      <c r="J46" s="120"/>
      <c r="K46" s="48"/>
      <c r="L46" s="132"/>
      <c r="M46" s="132" t="str">
        <f t="shared" si="3"/>
        <v/>
      </c>
      <c r="N46" s="133" t="str">
        <f t="shared" si="4"/>
        <v/>
      </c>
      <c r="O46" s="134" t="str">
        <f t="shared" si="5"/>
        <v/>
      </c>
      <c r="P46" s="132"/>
    </row>
    <row r="47" spans="2:16" ht="16.5" customHeight="1" x14ac:dyDescent="0.35">
      <c r="B47" s="91" t="s">
        <v>86</v>
      </c>
      <c r="C47" s="136">
        <v>1</v>
      </c>
      <c r="D47" s="136">
        <v>4500</v>
      </c>
      <c r="E47" s="122">
        <f t="shared" si="0"/>
        <v>4500</v>
      </c>
      <c r="G47" s="126"/>
      <c r="H47" s="127">
        <f t="shared" si="1"/>
        <v>0</v>
      </c>
      <c r="I47" s="128" t="str">
        <f t="shared" si="2"/>
        <v/>
      </c>
      <c r="J47" s="120"/>
      <c r="K47" s="48"/>
      <c r="L47" s="132"/>
      <c r="M47" s="132" t="str">
        <f t="shared" si="3"/>
        <v/>
      </c>
      <c r="N47" s="133" t="str">
        <f t="shared" si="4"/>
        <v/>
      </c>
      <c r="O47" s="134" t="str">
        <f t="shared" si="5"/>
        <v/>
      </c>
      <c r="P47" s="132"/>
    </row>
    <row r="48" spans="2:16" x14ac:dyDescent="0.35">
      <c r="B48" s="91" t="s">
        <v>87</v>
      </c>
      <c r="C48" s="136">
        <v>1</v>
      </c>
      <c r="D48" s="136">
        <v>2500</v>
      </c>
      <c r="E48" s="122">
        <f t="shared" si="0"/>
        <v>2500</v>
      </c>
      <c r="G48" s="126"/>
      <c r="H48" s="127">
        <f t="shared" si="1"/>
        <v>0</v>
      </c>
      <c r="I48" s="128" t="str">
        <f t="shared" si="2"/>
        <v/>
      </c>
      <c r="J48" s="120"/>
      <c r="K48" s="48"/>
      <c r="L48" s="132"/>
      <c r="M48" s="132" t="str">
        <f t="shared" si="3"/>
        <v/>
      </c>
      <c r="N48" s="133" t="str">
        <f t="shared" si="4"/>
        <v/>
      </c>
      <c r="O48" s="134" t="str">
        <f t="shared" si="5"/>
        <v/>
      </c>
      <c r="P48" s="132"/>
    </row>
    <row r="49" spans="2:16" x14ac:dyDescent="0.35">
      <c r="B49" s="28" t="s">
        <v>88</v>
      </c>
      <c r="C49" s="118">
        <v>1</v>
      </c>
      <c r="D49" s="118">
        <v>30000</v>
      </c>
      <c r="E49" s="122">
        <f t="shared" si="0"/>
        <v>30000</v>
      </c>
      <c r="G49" s="126"/>
      <c r="H49" s="127">
        <f t="shared" si="1"/>
        <v>0</v>
      </c>
      <c r="I49" s="128" t="str">
        <f t="shared" si="2"/>
        <v/>
      </c>
      <c r="J49" s="120"/>
      <c r="K49" s="48"/>
      <c r="L49" s="132"/>
      <c r="M49" s="132" t="str">
        <f t="shared" si="3"/>
        <v/>
      </c>
      <c r="N49" s="133" t="str">
        <f t="shared" si="4"/>
        <v/>
      </c>
      <c r="O49" s="134" t="str">
        <f t="shared" si="5"/>
        <v/>
      </c>
      <c r="P49" s="132"/>
    </row>
    <row r="50" spans="2:16" ht="93" customHeight="1" x14ac:dyDescent="0.35">
      <c r="B50" s="91" t="s">
        <v>308</v>
      </c>
      <c r="C50" s="118">
        <v>1</v>
      </c>
      <c r="D50" s="118">
        <v>45000</v>
      </c>
      <c r="E50" s="122">
        <f t="shared" si="0"/>
        <v>45000</v>
      </c>
      <c r="G50" s="126"/>
      <c r="H50" s="127">
        <f t="shared" si="1"/>
        <v>0</v>
      </c>
      <c r="I50" s="128" t="str">
        <f t="shared" si="2"/>
        <v/>
      </c>
      <c r="J50" s="120"/>
      <c r="K50" s="48"/>
      <c r="L50" s="132"/>
      <c r="M50" s="132" t="str">
        <f t="shared" si="3"/>
        <v/>
      </c>
      <c r="N50" s="133" t="str">
        <f t="shared" si="4"/>
        <v/>
      </c>
      <c r="O50" s="134" t="str">
        <f t="shared" si="5"/>
        <v/>
      </c>
      <c r="P50" s="132"/>
    </row>
    <row r="51" spans="2:16" x14ac:dyDescent="0.35">
      <c r="B51" s="28" t="s">
        <v>35</v>
      </c>
      <c r="C51" s="118">
        <v>1</v>
      </c>
      <c r="D51" s="118">
        <v>2500</v>
      </c>
      <c r="E51" s="122">
        <f t="shared" si="0"/>
        <v>2500</v>
      </c>
      <c r="G51" s="126"/>
      <c r="H51" s="127">
        <f t="shared" si="1"/>
        <v>0</v>
      </c>
      <c r="I51" s="128" t="str">
        <f t="shared" si="2"/>
        <v/>
      </c>
      <c r="J51" s="120"/>
      <c r="K51" s="48"/>
      <c r="L51" s="132"/>
      <c r="M51" s="132" t="str">
        <f t="shared" si="3"/>
        <v/>
      </c>
      <c r="N51" s="133" t="str">
        <f t="shared" si="4"/>
        <v/>
      </c>
      <c r="O51" s="134" t="str">
        <f t="shared" si="5"/>
        <v/>
      </c>
      <c r="P51" s="132"/>
    </row>
    <row r="52" spans="2:16" x14ac:dyDescent="0.35">
      <c r="B52" s="28" t="s">
        <v>36</v>
      </c>
      <c r="C52" s="118">
        <v>1</v>
      </c>
      <c r="D52" s="118">
        <v>1200</v>
      </c>
      <c r="E52" s="122">
        <f t="shared" si="0"/>
        <v>1200</v>
      </c>
      <c r="G52" s="126"/>
      <c r="H52" s="127">
        <f t="shared" si="1"/>
        <v>0</v>
      </c>
      <c r="I52" s="128" t="str">
        <f t="shared" si="2"/>
        <v/>
      </c>
      <c r="J52" s="120"/>
      <c r="K52" s="48"/>
      <c r="L52" s="132"/>
      <c r="M52" s="132" t="str">
        <f t="shared" si="3"/>
        <v/>
      </c>
      <c r="N52" s="133" t="str">
        <f t="shared" si="4"/>
        <v/>
      </c>
      <c r="O52" s="134" t="str">
        <f t="shared" si="5"/>
        <v/>
      </c>
      <c r="P52" s="132"/>
    </row>
    <row r="53" spans="2:16" x14ac:dyDescent="0.35">
      <c r="B53" s="28" t="s">
        <v>37</v>
      </c>
      <c r="C53" s="118">
        <v>1</v>
      </c>
      <c r="D53" s="118">
        <v>4500</v>
      </c>
      <c r="E53" s="122">
        <f t="shared" si="0"/>
        <v>4500</v>
      </c>
      <c r="G53" s="126"/>
      <c r="H53" s="127">
        <f t="shared" si="1"/>
        <v>0</v>
      </c>
      <c r="I53" s="128" t="str">
        <f t="shared" si="2"/>
        <v/>
      </c>
      <c r="J53" s="120"/>
      <c r="K53" s="48"/>
      <c r="L53" s="132"/>
      <c r="M53" s="132" t="str">
        <f t="shared" si="3"/>
        <v/>
      </c>
      <c r="N53" s="133" t="str">
        <f t="shared" si="4"/>
        <v/>
      </c>
      <c r="O53" s="134" t="str">
        <f t="shared" si="5"/>
        <v/>
      </c>
      <c r="P53" s="132"/>
    </row>
    <row r="54" spans="2:16" x14ac:dyDescent="0.35">
      <c r="B54" s="28" t="s">
        <v>38</v>
      </c>
      <c r="C54" s="118">
        <v>1</v>
      </c>
      <c r="D54" s="118">
        <v>5000</v>
      </c>
      <c r="E54" s="122">
        <f t="shared" si="0"/>
        <v>5000</v>
      </c>
      <c r="G54" s="126"/>
      <c r="H54" s="127">
        <f t="shared" si="1"/>
        <v>0</v>
      </c>
      <c r="I54" s="128" t="str">
        <f t="shared" si="2"/>
        <v/>
      </c>
      <c r="J54" s="120"/>
      <c r="K54" s="48"/>
      <c r="L54" s="132"/>
      <c r="M54" s="132" t="str">
        <f t="shared" si="3"/>
        <v/>
      </c>
      <c r="N54" s="133" t="str">
        <f t="shared" si="4"/>
        <v/>
      </c>
      <c r="O54" s="134" t="str">
        <f t="shared" si="5"/>
        <v/>
      </c>
      <c r="P54" s="132"/>
    </row>
    <row r="55" spans="2:16" s="87" customFormat="1" ht="31" x14ac:dyDescent="0.35">
      <c r="B55" s="137" t="s">
        <v>298</v>
      </c>
      <c r="C55" s="136">
        <v>2</v>
      </c>
      <c r="D55" s="136">
        <v>1800</v>
      </c>
      <c r="E55" s="122">
        <f t="shared" si="0"/>
        <v>3600</v>
      </c>
      <c r="F55" s="24"/>
      <c r="G55" s="126"/>
      <c r="H55" s="127">
        <f t="shared" si="1"/>
        <v>0</v>
      </c>
      <c r="I55" s="128" t="str">
        <f t="shared" si="2"/>
        <v/>
      </c>
      <c r="J55" s="120"/>
      <c r="K55" s="48"/>
      <c r="L55" s="132"/>
      <c r="M55" s="132" t="str">
        <f t="shared" si="3"/>
        <v/>
      </c>
      <c r="N55" s="133" t="str">
        <f t="shared" si="4"/>
        <v/>
      </c>
      <c r="O55" s="134" t="str">
        <f t="shared" si="5"/>
        <v/>
      </c>
      <c r="P55" s="132"/>
    </row>
    <row r="56" spans="2:16" ht="36" customHeight="1" x14ac:dyDescent="0.35">
      <c r="B56" s="116" t="s">
        <v>290</v>
      </c>
      <c r="C56" s="118">
        <v>1</v>
      </c>
      <c r="D56" s="118">
        <v>5000</v>
      </c>
      <c r="E56" s="122">
        <f t="shared" si="0"/>
        <v>5000</v>
      </c>
      <c r="G56" s="126"/>
      <c r="H56" s="127">
        <f t="shared" si="1"/>
        <v>0</v>
      </c>
      <c r="I56" s="128" t="str">
        <f t="shared" si="2"/>
        <v/>
      </c>
      <c r="J56" s="120"/>
      <c r="K56" s="48"/>
      <c r="L56" s="132"/>
      <c r="M56" s="132" t="str">
        <f t="shared" si="3"/>
        <v/>
      </c>
      <c r="N56" s="133" t="str">
        <f t="shared" si="4"/>
        <v/>
      </c>
      <c r="O56" s="134" t="str">
        <f t="shared" si="5"/>
        <v/>
      </c>
      <c r="P56" s="132"/>
    </row>
    <row r="57" spans="2:16" x14ac:dyDescent="0.35">
      <c r="B57" s="250" t="s">
        <v>39</v>
      </c>
      <c r="C57" s="251"/>
      <c r="D57" s="251"/>
      <c r="E57" s="252"/>
      <c r="G57" s="140"/>
      <c r="H57" s="44">
        <f>SUM(H8:H56)</f>
        <v>0</v>
      </c>
      <c r="I57" s="263"/>
      <c r="J57" s="264"/>
      <c r="K57" s="48"/>
      <c r="L57" s="263"/>
      <c r="M57" s="264"/>
      <c r="N57" s="44">
        <f>SUM(N8:N56)</f>
        <v>0</v>
      </c>
      <c r="O57" s="263"/>
      <c r="P57" s="264"/>
    </row>
    <row r="58" spans="2:16" x14ac:dyDescent="0.35">
      <c r="D58" s="42"/>
      <c r="K58" s="27"/>
    </row>
    <row r="59" spans="2:16" x14ac:dyDescent="0.35">
      <c r="K59" s="27"/>
    </row>
    <row r="60" spans="2:16" x14ac:dyDescent="0.35">
      <c r="K60" s="27"/>
    </row>
    <row r="61" spans="2:16" x14ac:dyDescent="0.35">
      <c r="K61" s="27"/>
    </row>
  </sheetData>
  <sheetProtection algorithmName="SHA-512" hashValue="xZN9dQC0FKVLgR+PQ1/7vnzIbZhrLYLVluLQ6p0FM5viZCJ9/DQk7lCLABmVQ0D2vu/kLHe/uqYo222RWFikSw==" saltValue="RgpnTJgKxcUv/1OSOucDqA==" spinCount="100000" sheet="1" formatCells="0" formatColumns="0" formatRows="0"/>
  <mergeCells count="9">
    <mergeCell ref="B57:E57"/>
    <mergeCell ref="B2:P2"/>
    <mergeCell ref="B6:E6"/>
    <mergeCell ref="G6:J6"/>
    <mergeCell ref="L6:P6"/>
    <mergeCell ref="B4:P4"/>
    <mergeCell ref="I57:J57"/>
    <mergeCell ref="L57:M57"/>
    <mergeCell ref="O57:P57"/>
  </mergeCells>
  <conditionalFormatting sqref="I8:I56 O8:O56">
    <cfRule type="cellIs" dxfId="15" priority="1" operator="greaterThan">
      <formula>0</formula>
    </cfRule>
  </conditionalFormatting>
  <dataValidations count="1">
    <dataValidation type="list" allowBlank="1" showInputMessage="1" showErrorMessage="1" sqref="L8:L56" xr:uid="{00000000-0002-0000-0200-000000000000}">
      <formula1>"מאשר, מאשר חלקי"</formula1>
    </dataValidation>
  </dataValidations>
  <pageMargins left="0.7" right="0.7" top="0.75" bottom="0.75" header="0.3" footer="0.3"/>
  <pageSetup paperSize="9"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Worksheet______4"/>
  <dimension ref="B1:Q55"/>
  <sheetViews>
    <sheetView showGridLines="0" rightToLeft="1" zoomScale="80" zoomScaleNormal="80" workbookViewId="0">
      <pane ySplit="7" topLeftCell="A8" activePane="bottomLeft" state="frozen"/>
      <selection pane="bottomLeft" activeCell="G12" sqref="G12"/>
    </sheetView>
  </sheetViews>
  <sheetFormatPr defaultColWidth="9" defaultRowHeight="15.5" x14ac:dyDescent="0.35"/>
  <cols>
    <col min="1" max="1" width="3.25" style="24" customWidth="1"/>
    <col min="2" max="2" width="42.83203125" style="24" customWidth="1"/>
    <col min="3" max="3" width="10.25" style="31" customWidth="1"/>
    <col min="4" max="4" width="12.25" style="31" customWidth="1"/>
    <col min="5" max="5" width="12" style="31" customWidth="1"/>
    <col min="6" max="6" width="1.58203125" style="24" customWidth="1"/>
    <col min="7" max="7" width="11.25" style="24" customWidth="1"/>
    <col min="8" max="8" width="11.75" style="24" customWidth="1"/>
    <col min="9" max="9" width="16" style="24" customWidth="1"/>
    <col min="10" max="10" width="25.25" style="25" customWidth="1"/>
    <col min="11" max="11" width="1.08203125" style="24" customWidth="1"/>
    <col min="12" max="12" width="11.75" style="24" customWidth="1"/>
    <col min="13" max="13" width="10.08203125" style="26" customWidth="1"/>
    <col min="14" max="14" width="11.25" style="24" customWidth="1"/>
    <col min="15" max="15" width="11" style="24" customWidth="1"/>
    <col min="16" max="16" width="21.33203125" style="24" customWidth="1"/>
    <col min="17" max="16384" width="9" style="24"/>
  </cols>
  <sheetData>
    <row r="1" spans="2:17" s="87" customFormat="1" ht="16" thickBot="1" x14ac:dyDescent="0.4">
      <c r="B1" s="30" t="s">
        <v>329</v>
      </c>
      <c r="C1" s="24"/>
      <c r="D1" s="24"/>
      <c r="E1" s="24"/>
      <c r="F1" s="24"/>
      <c r="G1" s="24"/>
      <c r="H1" s="24"/>
      <c r="I1" s="24"/>
      <c r="J1" s="25"/>
      <c r="K1" s="24"/>
      <c r="L1" s="24"/>
      <c r="M1" s="26"/>
      <c r="N1" s="24"/>
      <c r="O1" s="24"/>
      <c r="P1" s="24"/>
    </row>
    <row r="2" spans="2:17" s="153" customFormat="1" ht="20.25" customHeight="1" thickBot="1" x14ac:dyDescent="0.4">
      <c r="B2" s="253" t="s">
        <v>216</v>
      </c>
      <c r="C2" s="254"/>
      <c r="D2" s="254"/>
      <c r="E2" s="254"/>
      <c r="F2" s="254"/>
      <c r="G2" s="254"/>
      <c r="H2" s="254"/>
      <c r="I2" s="254"/>
      <c r="J2" s="254"/>
      <c r="K2" s="254"/>
      <c r="L2" s="254"/>
      <c r="M2" s="254"/>
      <c r="N2" s="254"/>
      <c r="O2" s="254"/>
      <c r="P2" s="255"/>
      <c r="Q2" s="87"/>
    </row>
    <row r="3" spans="2:17" s="87" customFormat="1" ht="18" x14ac:dyDescent="0.35">
      <c r="B3" s="154">
        <f>'שאלון-חובה'!$D$5</f>
        <v>0</v>
      </c>
      <c r="C3" s="24"/>
      <c r="D3" s="24"/>
      <c r="E3" s="24"/>
      <c r="F3" s="24"/>
      <c r="G3" s="24"/>
      <c r="H3" s="24"/>
      <c r="I3" s="24"/>
      <c r="J3" s="25"/>
      <c r="K3" s="24"/>
      <c r="L3" s="24"/>
      <c r="M3" s="26"/>
      <c r="N3" s="24"/>
      <c r="O3" s="24"/>
      <c r="P3" s="24"/>
    </row>
    <row r="4" spans="2:17" s="87" customFormat="1" ht="16.5" customHeight="1" x14ac:dyDescent="0.35">
      <c r="B4" s="262" t="s">
        <v>246</v>
      </c>
      <c r="C4" s="262"/>
      <c r="D4" s="262"/>
      <c r="E4" s="262"/>
      <c r="F4" s="262"/>
      <c r="G4" s="262"/>
      <c r="H4" s="262"/>
      <c r="I4" s="262"/>
      <c r="J4" s="262"/>
      <c r="K4" s="262"/>
      <c r="L4" s="262"/>
      <c r="M4" s="262"/>
      <c r="N4" s="262"/>
      <c r="O4" s="262"/>
      <c r="P4" s="262"/>
    </row>
    <row r="5" spans="2:17" ht="4.5" customHeight="1" thickBot="1" x14ac:dyDescent="0.4">
      <c r="B5" s="27"/>
      <c r="C5" s="155"/>
      <c r="D5" s="155"/>
      <c r="J5" s="156"/>
      <c r="K5" s="27"/>
      <c r="P5" s="157"/>
    </row>
    <row r="6" spans="2:17" s="49" customFormat="1" ht="18.75" customHeight="1" thickBot="1" x14ac:dyDescent="0.45">
      <c r="B6" s="256" t="s">
        <v>54</v>
      </c>
      <c r="C6" s="257"/>
      <c r="D6" s="257"/>
      <c r="E6" s="258"/>
      <c r="G6" s="259" t="s">
        <v>9</v>
      </c>
      <c r="H6" s="260"/>
      <c r="I6" s="260"/>
      <c r="J6" s="261"/>
      <c r="K6" s="50"/>
      <c r="L6" s="259" t="s">
        <v>219</v>
      </c>
      <c r="M6" s="260"/>
      <c r="N6" s="260"/>
      <c r="O6" s="260"/>
      <c r="P6" s="261"/>
    </row>
    <row r="7" spans="2:17" s="31" customFormat="1" ht="31.5" thickBot="1" x14ac:dyDescent="0.35">
      <c r="B7" s="123" t="s">
        <v>0</v>
      </c>
      <c r="C7" s="124" t="s">
        <v>20</v>
      </c>
      <c r="D7" s="124" t="s">
        <v>2</v>
      </c>
      <c r="E7" s="125" t="s">
        <v>3</v>
      </c>
      <c r="G7" s="129" t="s">
        <v>40</v>
      </c>
      <c r="H7" s="130" t="s">
        <v>10</v>
      </c>
      <c r="I7" s="131" t="s">
        <v>11</v>
      </c>
      <c r="J7" s="125" t="s">
        <v>12</v>
      </c>
      <c r="K7" s="48"/>
      <c r="L7" s="129" t="s">
        <v>220</v>
      </c>
      <c r="M7" s="130" t="s">
        <v>21</v>
      </c>
      <c r="N7" s="130" t="s">
        <v>13</v>
      </c>
      <c r="O7" s="124" t="s">
        <v>11</v>
      </c>
      <c r="P7" s="125" t="s">
        <v>221</v>
      </c>
    </row>
    <row r="8" spans="2:17" ht="31" x14ac:dyDescent="0.35">
      <c r="B8" s="91" t="s">
        <v>70</v>
      </c>
      <c r="C8" s="138">
        <v>1</v>
      </c>
      <c r="D8" s="138">
        <v>11000</v>
      </c>
      <c r="E8" s="122">
        <f t="shared" ref="E8:E51" si="0">C8*D8</f>
        <v>11000</v>
      </c>
      <c r="G8" s="126"/>
      <c r="H8" s="127">
        <f>G8*D8</f>
        <v>0</v>
      </c>
      <c r="I8" s="128" t="str">
        <f>IF(H8=0,"",IF(OR(H8-$E8&gt;0,H8-$E8&lt;0), (H8-$E8)/$E8, ""))</f>
        <v/>
      </c>
      <c r="J8" s="120"/>
      <c r="K8" s="48"/>
      <c r="L8" s="132"/>
      <c r="M8" s="132" t="str">
        <f>IF(L8="מאשר",G8,"")</f>
        <v/>
      </c>
      <c r="N8" s="133" t="str">
        <f>IFERROR(M8*D8,"")</f>
        <v/>
      </c>
      <c r="O8" s="134" t="str">
        <f>IFERROR(IF(N8=0,"",IF(OR(N8-$E8&gt;0,N8-$E8&lt;0), (N8-$E8)/$E8, "")),"")</f>
        <v/>
      </c>
      <c r="P8" s="132"/>
    </row>
    <row r="9" spans="2:17" x14ac:dyDescent="0.35">
      <c r="B9" s="91" t="s">
        <v>27</v>
      </c>
      <c r="C9" s="138">
        <v>3</v>
      </c>
      <c r="D9" s="138">
        <v>500</v>
      </c>
      <c r="E9" s="122">
        <f t="shared" si="0"/>
        <v>1500</v>
      </c>
      <c r="G9" s="126"/>
      <c r="H9" s="127">
        <f t="shared" ref="H9:H51" si="1">G9*D9</f>
        <v>0</v>
      </c>
      <c r="I9" s="128" t="str">
        <f t="shared" ref="I9:I51" si="2">IF(H9=0,"",IF(OR(H9-$E9&gt;0,H9-$E9&lt;0), (H9-$E9)/$E9, ""))</f>
        <v/>
      </c>
      <c r="J9" s="120"/>
      <c r="K9" s="48"/>
      <c r="L9" s="132"/>
      <c r="M9" s="132" t="str">
        <f t="shared" ref="M9:M51" si="3">IF(L9="מאשר",G9,"")</f>
        <v/>
      </c>
      <c r="N9" s="133" t="str">
        <f t="shared" ref="N9:N51" si="4">IFERROR(M9*D9,"")</f>
        <v/>
      </c>
      <c r="O9" s="134" t="str">
        <f t="shared" ref="O9:O51" si="5">IFERROR(IF(N9=0,"",IF(OR(N9-$E9&gt;0,N9-$E9&lt;0), (N9-$E9)/$E9, "")),"")</f>
        <v/>
      </c>
      <c r="P9" s="132"/>
    </row>
    <row r="10" spans="2:17" x14ac:dyDescent="0.35">
      <c r="B10" s="91" t="s">
        <v>125</v>
      </c>
      <c r="C10" s="138">
        <v>1</v>
      </c>
      <c r="D10" s="138">
        <v>1500</v>
      </c>
      <c r="E10" s="122">
        <f t="shared" si="0"/>
        <v>1500</v>
      </c>
      <c r="G10" s="126"/>
      <c r="H10" s="127">
        <f t="shared" si="1"/>
        <v>0</v>
      </c>
      <c r="I10" s="128" t="str">
        <f t="shared" si="2"/>
        <v/>
      </c>
      <c r="J10" s="120"/>
      <c r="K10" s="48"/>
      <c r="L10" s="132"/>
      <c r="M10" s="132" t="str">
        <f t="shared" si="3"/>
        <v/>
      </c>
      <c r="N10" s="133" t="str">
        <f t="shared" si="4"/>
        <v/>
      </c>
      <c r="O10" s="134" t="str">
        <f t="shared" si="5"/>
        <v/>
      </c>
      <c r="P10" s="132"/>
    </row>
    <row r="11" spans="2:17" x14ac:dyDescent="0.35">
      <c r="B11" s="91" t="s">
        <v>33</v>
      </c>
      <c r="C11" s="138">
        <v>1</v>
      </c>
      <c r="D11" s="138">
        <v>700</v>
      </c>
      <c r="E11" s="122">
        <f t="shared" si="0"/>
        <v>700</v>
      </c>
      <c r="G11" s="126"/>
      <c r="H11" s="127">
        <f t="shared" si="1"/>
        <v>0</v>
      </c>
      <c r="I11" s="128" t="str">
        <f t="shared" si="2"/>
        <v/>
      </c>
      <c r="J11" s="120"/>
      <c r="K11" s="48"/>
      <c r="L11" s="132"/>
      <c r="M11" s="132" t="str">
        <f t="shared" si="3"/>
        <v/>
      </c>
      <c r="N11" s="133" t="str">
        <f t="shared" si="4"/>
        <v/>
      </c>
      <c r="O11" s="134" t="str">
        <f t="shared" si="5"/>
        <v/>
      </c>
      <c r="P11" s="132"/>
    </row>
    <row r="12" spans="2:17" x14ac:dyDescent="0.35">
      <c r="B12" s="91" t="s">
        <v>22</v>
      </c>
      <c r="C12" s="138">
        <v>1</v>
      </c>
      <c r="D12" s="138">
        <v>800</v>
      </c>
      <c r="E12" s="122">
        <f t="shared" si="0"/>
        <v>800</v>
      </c>
      <c r="G12" s="126"/>
      <c r="H12" s="127">
        <f t="shared" si="1"/>
        <v>0</v>
      </c>
      <c r="I12" s="128" t="str">
        <f t="shared" si="2"/>
        <v/>
      </c>
      <c r="J12" s="120"/>
      <c r="K12" s="48"/>
      <c r="L12" s="132"/>
      <c r="M12" s="132" t="str">
        <f t="shared" si="3"/>
        <v/>
      </c>
      <c r="N12" s="133" t="str">
        <f t="shared" si="4"/>
        <v/>
      </c>
      <c r="O12" s="134" t="str">
        <f t="shared" si="5"/>
        <v/>
      </c>
      <c r="P12" s="132"/>
    </row>
    <row r="13" spans="2:17" x14ac:dyDescent="0.35">
      <c r="B13" s="91" t="s">
        <v>23</v>
      </c>
      <c r="C13" s="138">
        <v>1</v>
      </c>
      <c r="D13" s="138">
        <v>800</v>
      </c>
      <c r="E13" s="122">
        <f t="shared" si="0"/>
        <v>800</v>
      </c>
      <c r="G13" s="126"/>
      <c r="H13" s="127">
        <f t="shared" si="1"/>
        <v>0</v>
      </c>
      <c r="I13" s="128" t="str">
        <f t="shared" si="2"/>
        <v/>
      </c>
      <c r="J13" s="120"/>
      <c r="K13" s="48"/>
      <c r="L13" s="132"/>
      <c r="M13" s="132" t="str">
        <f t="shared" si="3"/>
        <v/>
      </c>
      <c r="N13" s="133" t="str">
        <f t="shared" si="4"/>
        <v/>
      </c>
      <c r="O13" s="134" t="str">
        <f t="shared" si="5"/>
        <v/>
      </c>
      <c r="P13" s="132"/>
    </row>
    <row r="14" spans="2:17" x14ac:dyDescent="0.35">
      <c r="B14" s="91" t="s">
        <v>126</v>
      </c>
      <c r="C14" s="138">
        <v>1</v>
      </c>
      <c r="D14" s="138">
        <v>450</v>
      </c>
      <c r="E14" s="122">
        <f t="shared" si="0"/>
        <v>450</v>
      </c>
      <c r="G14" s="126"/>
      <c r="H14" s="127">
        <f t="shared" si="1"/>
        <v>0</v>
      </c>
      <c r="I14" s="128" t="str">
        <f t="shared" si="2"/>
        <v/>
      </c>
      <c r="J14" s="120"/>
      <c r="K14" s="48"/>
      <c r="L14" s="132"/>
      <c r="M14" s="132" t="str">
        <f t="shared" si="3"/>
        <v/>
      </c>
      <c r="N14" s="133" t="str">
        <f t="shared" si="4"/>
        <v/>
      </c>
      <c r="O14" s="134" t="str">
        <f t="shared" si="5"/>
        <v/>
      </c>
      <c r="P14" s="132"/>
    </row>
    <row r="15" spans="2:17" x14ac:dyDescent="0.35">
      <c r="B15" s="91" t="s">
        <v>24</v>
      </c>
      <c r="C15" s="138">
        <v>1</v>
      </c>
      <c r="D15" s="138">
        <v>500</v>
      </c>
      <c r="E15" s="122">
        <f t="shared" si="0"/>
        <v>500</v>
      </c>
      <c r="G15" s="126"/>
      <c r="H15" s="127">
        <f t="shared" si="1"/>
        <v>0</v>
      </c>
      <c r="I15" s="128" t="str">
        <f t="shared" si="2"/>
        <v/>
      </c>
      <c r="J15" s="120"/>
      <c r="K15" s="48"/>
      <c r="L15" s="132"/>
      <c r="M15" s="132" t="str">
        <f t="shared" si="3"/>
        <v/>
      </c>
      <c r="N15" s="133" t="str">
        <f t="shared" si="4"/>
        <v/>
      </c>
      <c r="O15" s="134" t="str">
        <f t="shared" si="5"/>
        <v/>
      </c>
      <c r="P15" s="132"/>
    </row>
    <row r="16" spans="2:17" x14ac:dyDescent="0.35">
      <c r="B16" s="91" t="s">
        <v>1</v>
      </c>
      <c r="C16" s="138">
        <v>1</v>
      </c>
      <c r="D16" s="138">
        <v>400</v>
      </c>
      <c r="E16" s="122">
        <f t="shared" si="0"/>
        <v>400</v>
      </c>
      <c r="G16" s="126"/>
      <c r="H16" s="127">
        <f t="shared" si="1"/>
        <v>0</v>
      </c>
      <c r="I16" s="128" t="str">
        <f t="shared" si="2"/>
        <v/>
      </c>
      <c r="J16" s="120"/>
      <c r="K16" s="48"/>
      <c r="L16" s="132"/>
      <c r="M16" s="132" t="str">
        <f t="shared" si="3"/>
        <v/>
      </c>
      <c r="N16" s="133" t="str">
        <f t="shared" si="4"/>
        <v/>
      </c>
      <c r="O16" s="134" t="str">
        <f t="shared" si="5"/>
        <v/>
      </c>
      <c r="P16" s="132"/>
    </row>
    <row r="17" spans="2:16" x14ac:dyDescent="0.35">
      <c r="B17" s="91" t="s">
        <v>25</v>
      </c>
      <c r="C17" s="138">
        <v>3</v>
      </c>
      <c r="D17" s="138">
        <v>150</v>
      </c>
      <c r="E17" s="122">
        <f t="shared" si="0"/>
        <v>450</v>
      </c>
      <c r="G17" s="126"/>
      <c r="H17" s="127">
        <f t="shared" si="1"/>
        <v>0</v>
      </c>
      <c r="I17" s="128" t="str">
        <f t="shared" si="2"/>
        <v/>
      </c>
      <c r="J17" s="120"/>
      <c r="K17" s="48"/>
      <c r="L17" s="132"/>
      <c r="M17" s="132" t="str">
        <f t="shared" si="3"/>
        <v/>
      </c>
      <c r="N17" s="133" t="str">
        <f t="shared" si="4"/>
        <v/>
      </c>
      <c r="O17" s="134" t="str">
        <f t="shared" si="5"/>
        <v/>
      </c>
      <c r="P17" s="132"/>
    </row>
    <row r="18" spans="2:16" x14ac:dyDescent="0.35">
      <c r="B18" s="91" t="s">
        <v>26</v>
      </c>
      <c r="C18" s="138">
        <v>1</v>
      </c>
      <c r="D18" s="138">
        <v>1000</v>
      </c>
      <c r="E18" s="122">
        <f t="shared" si="0"/>
        <v>1000</v>
      </c>
      <c r="G18" s="126"/>
      <c r="H18" s="127">
        <f t="shared" si="1"/>
        <v>0</v>
      </c>
      <c r="I18" s="128" t="str">
        <f t="shared" si="2"/>
        <v/>
      </c>
      <c r="J18" s="120"/>
      <c r="K18" s="48"/>
      <c r="L18" s="132"/>
      <c r="M18" s="132" t="str">
        <f t="shared" si="3"/>
        <v/>
      </c>
      <c r="N18" s="133" t="str">
        <f t="shared" si="4"/>
        <v/>
      </c>
      <c r="O18" s="134" t="str">
        <f t="shared" si="5"/>
        <v/>
      </c>
      <c r="P18" s="132"/>
    </row>
    <row r="19" spans="2:16" x14ac:dyDescent="0.35">
      <c r="B19" s="139" t="s">
        <v>89</v>
      </c>
      <c r="C19" s="138">
        <v>3</v>
      </c>
      <c r="D19" s="138">
        <v>700</v>
      </c>
      <c r="E19" s="122">
        <f t="shared" si="0"/>
        <v>2100</v>
      </c>
      <c r="G19" s="126"/>
      <c r="H19" s="127">
        <f t="shared" si="1"/>
        <v>0</v>
      </c>
      <c r="I19" s="128" t="str">
        <f t="shared" si="2"/>
        <v/>
      </c>
      <c r="J19" s="120"/>
      <c r="K19" s="48"/>
      <c r="L19" s="132"/>
      <c r="M19" s="132" t="str">
        <f t="shared" si="3"/>
        <v/>
      </c>
      <c r="N19" s="133" t="str">
        <f t="shared" si="4"/>
        <v/>
      </c>
      <c r="O19" s="134" t="str">
        <f t="shared" si="5"/>
        <v/>
      </c>
      <c r="P19" s="132"/>
    </row>
    <row r="20" spans="2:16" x14ac:dyDescent="0.35">
      <c r="B20" s="91" t="s">
        <v>72</v>
      </c>
      <c r="C20" s="138">
        <v>1</v>
      </c>
      <c r="D20" s="138">
        <v>600</v>
      </c>
      <c r="E20" s="122">
        <f t="shared" si="0"/>
        <v>600</v>
      </c>
      <c r="G20" s="126"/>
      <c r="H20" s="127">
        <f t="shared" si="1"/>
        <v>0</v>
      </c>
      <c r="I20" s="128" t="str">
        <f t="shared" si="2"/>
        <v/>
      </c>
      <c r="J20" s="120"/>
      <c r="K20" s="48"/>
      <c r="L20" s="132"/>
      <c r="M20" s="132" t="str">
        <f t="shared" si="3"/>
        <v/>
      </c>
      <c r="N20" s="133" t="str">
        <f t="shared" si="4"/>
        <v/>
      </c>
      <c r="O20" s="134" t="str">
        <f t="shared" si="5"/>
        <v/>
      </c>
      <c r="P20" s="132"/>
    </row>
    <row r="21" spans="2:16" x14ac:dyDescent="0.35">
      <c r="B21" s="91" t="s">
        <v>73</v>
      </c>
      <c r="C21" s="138">
        <v>1</v>
      </c>
      <c r="D21" s="138">
        <v>2500</v>
      </c>
      <c r="E21" s="122">
        <f t="shared" si="0"/>
        <v>2500</v>
      </c>
      <c r="G21" s="126"/>
      <c r="H21" s="127">
        <f t="shared" si="1"/>
        <v>0</v>
      </c>
      <c r="I21" s="128" t="str">
        <f t="shared" si="2"/>
        <v/>
      </c>
      <c r="J21" s="120"/>
      <c r="K21" s="48"/>
      <c r="L21" s="132"/>
      <c r="M21" s="132" t="str">
        <f t="shared" si="3"/>
        <v/>
      </c>
      <c r="N21" s="133" t="str">
        <f t="shared" si="4"/>
        <v/>
      </c>
      <c r="O21" s="134" t="str">
        <f t="shared" si="5"/>
        <v/>
      </c>
      <c r="P21" s="132"/>
    </row>
    <row r="22" spans="2:16" x14ac:dyDescent="0.35">
      <c r="B22" s="91" t="s">
        <v>28</v>
      </c>
      <c r="C22" s="138">
        <v>1</v>
      </c>
      <c r="D22" s="138">
        <v>1800</v>
      </c>
      <c r="E22" s="122">
        <f t="shared" si="0"/>
        <v>1800</v>
      </c>
      <c r="G22" s="126"/>
      <c r="H22" s="127">
        <f t="shared" si="1"/>
        <v>0</v>
      </c>
      <c r="I22" s="128" t="str">
        <f t="shared" si="2"/>
        <v/>
      </c>
      <c r="J22" s="120"/>
      <c r="K22" s="48"/>
      <c r="L22" s="132"/>
      <c r="M22" s="132" t="str">
        <f t="shared" si="3"/>
        <v/>
      </c>
      <c r="N22" s="133" t="str">
        <f t="shared" si="4"/>
        <v/>
      </c>
      <c r="O22" s="134" t="str">
        <f t="shared" si="5"/>
        <v/>
      </c>
      <c r="P22" s="132"/>
    </row>
    <row r="23" spans="2:16" x14ac:dyDescent="0.35">
      <c r="B23" s="91" t="s">
        <v>29</v>
      </c>
      <c r="C23" s="138">
        <v>1</v>
      </c>
      <c r="D23" s="138">
        <v>3000</v>
      </c>
      <c r="E23" s="122">
        <f t="shared" si="0"/>
        <v>3000</v>
      </c>
      <c r="G23" s="126"/>
      <c r="H23" s="127">
        <f t="shared" si="1"/>
        <v>0</v>
      </c>
      <c r="I23" s="128" t="str">
        <f t="shared" si="2"/>
        <v/>
      </c>
      <c r="J23" s="120"/>
      <c r="K23" s="48"/>
      <c r="L23" s="132"/>
      <c r="M23" s="132" t="str">
        <f t="shared" si="3"/>
        <v/>
      </c>
      <c r="N23" s="133" t="str">
        <f t="shared" si="4"/>
        <v/>
      </c>
      <c r="O23" s="134" t="str">
        <f t="shared" si="5"/>
        <v/>
      </c>
      <c r="P23" s="132"/>
    </row>
    <row r="24" spans="2:16" x14ac:dyDescent="0.35">
      <c r="B24" s="91" t="s">
        <v>74</v>
      </c>
      <c r="C24" s="138">
        <v>1</v>
      </c>
      <c r="D24" s="138">
        <v>4500</v>
      </c>
      <c r="E24" s="122">
        <f t="shared" si="0"/>
        <v>4500</v>
      </c>
      <c r="G24" s="126"/>
      <c r="H24" s="127">
        <f t="shared" si="1"/>
        <v>0</v>
      </c>
      <c r="I24" s="128" t="str">
        <f t="shared" si="2"/>
        <v/>
      </c>
      <c r="J24" s="120"/>
      <c r="K24" s="48"/>
      <c r="L24" s="132"/>
      <c r="M24" s="132" t="str">
        <f t="shared" si="3"/>
        <v/>
      </c>
      <c r="N24" s="133" t="str">
        <f t="shared" si="4"/>
        <v/>
      </c>
      <c r="O24" s="134" t="str">
        <f t="shared" si="5"/>
        <v/>
      </c>
      <c r="P24" s="132"/>
    </row>
    <row r="25" spans="2:16" x14ac:dyDescent="0.35">
      <c r="B25" s="91" t="s">
        <v>30</v>
      </c>
      <c r="C25" s="138">
        <v>1</v>
      </c>
      <c r="D25" s="138">
        <v>2000</v>
      </c>
      <c r="E25" s="122">
        <f t="shared" si="0"/>
        <v>2000</v>
      </c>
      <c r="G25" s="126"/>
      <c r="H25" s="127">
        <f t="shared" si="1"/>
        <v>0</v>
      </c>
      <c r="I25" s="128" t="str">
        <f t="shared" si="2"/>
        <v/>
      </c>
      <c r="J25" s="120"/>
      <c r="K25" s="48"/>
      <c r="L25" s="132"/>
      <c r="M25" s="132" t="str">
        <f t="shared" si="3"/>
        <v/>
      </c>
      <c r="N25" s="133" t="str">
        <f t="shared" si="4"/>
        <v/>
      </c>
      <c r="O25" s="134" t="str">
        <f t="shared" si="5"/>
        <v/>
      </c>
      <c r="P25" s="132"/>
    </row>
    <row r="26" spans="2:16" x14ac:dyDescent="0.35">
      <c r="B26" s="91" t="s">
        <v>31</v>
      </c>
      <c r="C26" s="138">
        <v>1</v>
      </c>
      <c r="D26" s="138">
        <v>1500</v>
      </c>
      <c r="E26" s="122">
        <f t="shared" si="0"/>
        <v>1500</v>
      </c>
      <c r="G26" s="126"/>
      <c r="H26" s="127">
        <f t="shared" si="1"/>
        <v>0</v>
      </c>
      <c r="I26" s="128" t="str">
        <f t="shared" si="2"/>
        <v/>
      </c>
      <c r="J26" s="120"/>
      <c r="K26" s="48"/>
      <c r="L26" s="132"/>
      <c r="M26" s="132" t="str">
        <f t="shared" si="3"/>
        <v/>
      </c>
      <c r="N26" s="133" t="str">
        <f t="shared" si="4"/>
        <v/>
      </c>
      <c r="O26" s="134" t="str">
        <f t="shared" si="5"/>
        <v/>
      </c>
      <c r="P26" s="132"/>
    </row>
    <row r="27" spans="2:16" x14ac:dyDescent="0.35">
      <c r="B27" s="91" t="s">
        <v>124</v>
      </c>
      <c r="C27" s="138">
        <v>1</v>
      </c>
      <c r="D27" s="138">
        <v>2800</v>
      </c>
      <c r="E27" s="122">
        <f t="shared" si="0"/>
        <v>2800</v>
      </c>
      <c r="G27" s="126"/>
      <c r="H27" s="127">
        <f t="shared" si="1"/>
        <v>0</v>
      </c>
      <c r="I27" s="128" t="str">
        <f t="shared" si="2"/>
        <v/>
      </c>
      <c r="J27" s="120"/>
      <c r="K27" s="48"/>
      <c r="L27" s="132"/>
      <c r="M27" s="132" t="str">
        <f t="shared" si="3"/>
        <v/>
      </c>
      <c r="N27" s="133" t="str">
        <f t="shared" si="4"/>
        <v/>
      </c>
      <c r="O27" s="134" t="str">
        <f t="shared" si="5"/>
        <v/>
      </c>
      <c r="P27" s="132"/>
    </row>
    <row r="28" spans="2:16" ht="31" x14ac:dyDescent="0.35">
      <c r="B28" s="91" t="s">
        <v>291</v>
      </c>
      <c r="C28" s="138">
        <v>1</v>
      </c>
      <c r="D28" s="138">
        <v>1000</v>
      </c>
      <c r="E28" s="122">
        <f t="shared" si="0"/>
        <v>1000</v>
      </c>
      <c r="G28" s="126"/>
      <c r="H28" s="127">
        <f t="shared" si="1"/>
        <v>0</v>
      </c>
      <c r="I28" s="128" t="str">
        <f t="shared" si="2"/>
        <v/>
      </c>
      <c r="J28" s="120"/>
      <c r="K28" s="48"/>
      <c r="L28" s="132"/>
      <c r="M28" s="132" t="str">
        <f t="shared" si="3"/>
        <v/>
      </c>
      <c r="N28" s="133" t="str">
        <f t="shared" si="4"/>
        <v/>
      </c>
      <c r="O28" s="134" t="str">
        <f t="shared" si="5"/>
        <v/>
      </c>
      <c r="P28" s="132"/>
    </row>
    <row r="29" spans="2:16" x14ac:dyDescent="0.35">
      <c r="B29" s="91" t="s">
        <v>76</v>
      </c>
      <c r="C29" s="138">
        <v>1</v>
      </c>
      <c r="D29" s="138">
        <v>1500</v>
      </c>
      <c r="E29" s="122">
        <f t="shared" si="0"/>
        <v>1500</v>
      </c>
      <c r="G29" s="126"/>
      <c r="H29" s="127">
        <f t="shared" si="1"/>
        <v>0</v>
      </c>
      <c r="I29" s="128" t="str">
        <f t="shared" si="2"/>
        <v/>
      </c>
      <c r="J29" s="120"/>
      <c r="K29" s="48"/>
      <c r="L29" s="132"/>
      <c r="M29" s="132" t="str">
        <f t="shared" si="3"/>
        <v/>
      </c>
      <c r="N29" s="133" t="str">
        <f t="shared" si="4"/>
        <v/>
      </c>
      <c r="O29" s="134" t="str">
        <f t="shared" si="5"/>
        <v/>
      </c>
      <c r="P29" s="132"/>
    </row>
    <row r="30" spans="2:16" x14ac:dyDescent="0.35">
      <c r="B30" s="91" t="s">
        <v>32</v>
      </c>
      <c r="C30" s="138">
        <v>1</v>
      </c>
      <c r="D30" s="138">
        <v>250</v>
      </c>
      <c r="E30" s="122">
        <f t="shared" si="0"/>
        <v>250</v>
      </c>
      <c r="G30" s="126"/>
      <c r="H30" s="127">
        <f t="shared" si="1"/>
        <v>0</v>
      </c>
      <c r="I30" s="128" t="str">
        <f t="shared" si="2"/>
        <v/>
      </c>
      <c r="J30" s="120"/>
      <c r="K30" s="48"/>
      <c r="L30" s="132"/>
      <c r="M30" s="132" t="str">
        <f t="shared" si="3"/>
        <v/>
      </c>
      <c r="N30" s="133" t="str">
        <f t="shared" si="4"/>
        <v/>
      </c>
      <c r="O30" s="134" t="str">
        <f t="shared" si="5"/>
        <v/>
      </c>
      <c r="P30" s="132"/>
    </row>
    <row r="31" spans="2:16" ht="60" customHeight="1" x14ac:dyDescent="0.35">
      <c r="B31" s="91" t="s">
        <v>77</v>
      </c>
      <c r="C31" s="138">
        <v>1</v>
      </c>
      <c r="D31" s="138">
        <v>4000</v>
      </c>
      <c r="E31" s="122">
        <f t="shared" si="0"/>
        <v>4000</v>
      </c>
      <c r="G31" s="126"/>
      <c r="H31" s="127">
        <f t="shared" si="1"/>
        <v>0</v>
      </c>
      <c r="I31" s="128" t="str">
        <f t="shared" si="2"/>
        <v/>
      </c>
      <c r="J31" s="120"/>
      <c r="K31" s="48"/>
      <c r="L31" s="132"/>
      <c r="M31" s="132" t="str">
        <f t="shared" si="3"/>
        <v/>
      </c>
      <c r="N31" s="133" t="str">
        <f t="shared" si="4"/>
        <v/>
      </c>
      <c r="O31" s="134" t="str">
        <f t="shared" si="5"/>
        <v/>
      </c>
      <c r="P31" s="132"/>
    </row>
    <row r="32" spans="2:16" ht="46.5" x14ac:dyDescent="0.35">
      <c r="B32" s="91" t="s">
        <v>78</v>
      </c>
      <c r="C32" s="138">
        <v>1</v>
      </c>
      <c r="D32" s="138">
        <v>3000</v>
      </c>
      <c r="E32" s="122">
        <f t="shared" si="0"/>
        <v>3000</v>
      </c>
      <c r="G32" s="126"/>
      <c r="H32" s="127">
        <f t="shared" si="1"/>
        <v>0</v>
      </c>
      <c r="I32" s="128" t="str">
        <f t="shared" si="2"/>
        <v/>
      </c>
      <c r="J32" s="120"/>
      <c r="K32" s="48"/>
      <c r="L32" s="132"/>
      <c r="M32" s="132" t="str">
        <f t="shared" si="3"/>
        <v/>
      </c>
      <c r="N32" s="133" t="str">
        <f t="shared" si="4"/>
        <v/>
      </c>
      <c r="O32" s="134" t="str">
        <f t="shared" si="5"/>
        <v/>
      </c>
      <c r="P32" s="132"/>
    </row>
    <row r="33" spans="2:16" s="87" customFormat="1" ht="31" x14ac:dyDescent="0.35">
      <c r="B33" s="91" t="s">
        <v>237</v>
      </c>
      <c r="C33" s="138">
        <v>1</v>
      </c>
      <c r="D33" s="138">
        <v>3000</v>
      </c>
      <c r="E33" s="122">
        <f t="shared" si="0"/>
        <v>3000</v>
      </c>
      <c r="F33" s="24"/>
      <c r="G33" s="126"/>
      <c r="H33" s="127">
        <f t="shared" si="1"/>
        <v>0</v>
      </c>
      <c r="I33" s="128" t="str">
        <f t="shared" si="2"/>
        <v/>
      </c>
      <c r="J33" s="120"/>
      <c r="K33" s="48"/>
      <c r="L33" s="132"/>
      <c r="M33" s="132" t="str">
        <f t="shared" si="3"/>
        <v/>
      </c>
      <c r="N33" s="133" t="str">
        <f t="shared" si="4"/>
        <v/>
      </c>
      <c r="O33" s="134" t="str">
        <f t="shared" si="5"/>
        <v/>
      </c>
      <c r="P33" s="132"/>
    </row>
    <row r="34" spans="2:16" ht="31" x14ac:dyDescent="0.35">
      <c r="B34" s="91" t="s">
        <v>90</v>
      </c>
      <c r="C34" s="138">
        <v>1</v>
      </c>
      <c r="D34" s="138">
        <v>4000</v>
      </c>
      <c r="E34" s="122">
        <f t="shared" si="0"/>
        <v>4000</v>
      </c>
      <c r="G34" s="126"/>
      <c r="H34" s="127">
        <f t="shared" si="1"/>
        <v>0</v>
      </c>
      <c r="I34" s="128" t="str">
        <f t="shared" si="2"/>
        <v/>
      </c>
      <c r="J34" s="120"/>
      <c r="K34" s="48"/>
      <c r="L34" s="132"/>
      <c r="M34" s="132" t="str">
        <f t="shared" si="3"/>
        <v/>
      </c>
      <c r="N34" s="133" t="str">
        <f t="shared" si="4"/>
        <v/>
      </c>
      <c r="O34" s="134" t="str">
        <f t="shared" si="5"/>
        <v/>
      </c>
      <c r="P34" s="132"/>
    </row>
    <row r="35" spans="2:16" ht="31" x14ac:dyDescent="0.35">
      <c r="B35" s="91" t="s">
        <v>247</v>
      </c>
      <c r="C35" s="138">
        <v>1</v>
      </c>
      <c r="D35" s="138">
        <v>500</v>
      </c>
      <c r="E35" s="122">
        <f t="shared" si="0"/>
        <v>500</v>
      </c>
      <c r="G35" s="126"/>
      <c r="H35" s="127">
        <f t="shared" si="1"/>
        <v>0</v>
      </c>
      <c r="I35" s="128" t="str">
        <f t="shared" si="2"/>
        <v/>
      </c>
      <c r="J35" s="120"/>
      <c r="K35" s="48"/>
      <c r="L35" s="132"/>
      <c r="M35" s="132" t="str">
        <f t="shared" si="3"/>
        <v/>
      </c>
      <c r="N35" s="133" t="str">
        <f t="shared" si="4"/>
        <v/>
      </c>
      <c r="O35" s="134" t="str">
        <f t="shared" si="5"/>
        <v/>
      </c>
      <c r="P35" s="132"/>
    </row>
    <row r="36" spans="2:16" x14ac:dyDescent="0.35">
      <c r="B36" s="91" t="s">
        <v>92</v>
      </c>
      <c r="C36" s="138">
        <v>1</v>
      </c>
      <c r="D36" s="138">
        <v>7000</v>
      </c>
      <c r="E36" s="122">
        <f t="shared" si="0"/>
        <v>7000</v>
      </c>
      <c r="G36" s="126"/>
      <c r="H36" s="127">
        <f t="shared" si="1"/>
        <v>0</v>
      </c>
      <c r="I36" s="128" t="str">
        <f t="shared" si="2"/>
        <v/>
      </c>
      <c r="J36" s="120"/>
      <c r="K36" s="48"/>
      <c r="L36" s="132"/>
      <c r="M36" s="132" t="str">
        <f t="shared" si="3"/>
        <v/>
      </c>
      <c r="N36" s="133" t="str">
        <f t="shared" si="4"/>
        <v/>
      </c>
      <c r="O36" s="134" t="str">
        <f t="shared" si="5"/>
        <v/>
      </c>
      <c r="P36" s="132"/>
    </row>
    <row r="37" spans="2:16" x14ac:dyDescent="0.35">
      <c r="B37" s="91" t="s">
        <v>91</v>
      </c>
      <c r="C37" s="138">
        <v>1</v>
      </c>
      <c r="D37" s="138">
        <v>2500</v>
      </c>
      <c r="E37" s="122">
        <f t="shared" si="0"/>
        <v>2500</v>
      </c>
      <c r="G37" s="126"/>
      <c r="H37" s="127">
        <f t="shared" si="1"/>
        <v>0</v>
      </c>
      <c r="I37" s="128" t="str">
        <f t="shared" si="2"/>
        <v/>
      </c>
      <c r="J37" s="120"/>
      <c r="K37" s="48"/>
      <c r="L37" s="132"/>
      <c r="M37" s="132" t="str">
        <f t="shared" si="3"/>
        <v/>
      </c>
      <c r="N37" s="133" t="str">
        <f t="shared" si="4"/>
        <v/>
      </c>
      <c r="O37" s="134" t="str">
        <f t="shared" si="5"/>
        <v/>
      </c>
      <c r="P37" s="132"/>
    </row>
    <row r="38" spans="2:16" x14ac:dyDescent="0.35">
      <c r="B38" s="91" t="s">
        <v>82</v>
      </c>
      <c r="C38" s="138">
        <v>1</v>
      </c>
      <c r="D38" s="138">
        <v>8000</v>
      </c>
      <c r="E38" s="122">
        <f t="shared" si="0"/>
        <v>8000</v>
      </c>
      <c r="G38" s="126"/>
      <c r="H38" s="127">
        <f t="shared" si="1"/>
        <v>0</v>
      </c>
      <c r="I38" s="128" t="str">
        <f t="shared" si="2"/>
        <v/>
      </c>
      <c r="J38" s="120"/>
      <c r="K38" s="48"/>
      <c r="L38" s="132"/>
      <c r="M38" s="132" t="str">
        <f t="shared" si="3"/>
        <v/>
      </c>
      <c r="N38" s="133" t="str">
        <f t="shared" si="4"/>
        <v/>
      </c>
      <c r="O38" s="134" t="str">
        <f t="shared" si="5"/>
        <v/>
      </c>
      <c r="P38" s="132"/>
    </row>
    <row r="39" spans="2:16" x14ac:dyDescent="0.35">
      <c r="B39" s="91" t="s">
        <v>83</v>
      </c>
      <c r="C39" s="138">
        <v>1</v>
      </c>
      <c r="D39" s="138">
        <v>5000</v>
      </c>
      <c r="E39" s="122">
        <f t="shared" si="0"/>
        <v>5000</v>
      </c>
      <c r="G39" s="126"/>
      <c r="H39" s="127">
        <f t="shared" si="1"/>
        <v>0</v>
      </c>
      <c r="I39" s="128" t="str">
        <f t="shared" si="2"/>
        <v/>
      </c>
      <c r="J39" s="120"/>
      <c r="K39" s="48"/>
      <c r="L39" s="132"/>
      <c r="M39" s="132" t="str">
        <f t="shared" si="3"/>
        <v/>
      </c>
      <c r="N39" s="133" t="str">
        <f t="shared" si="4"/>
        <v/>
      </c>
      <c r="O39" s="134" t="str">
        <f t="shared" si="5"/>
        <v/>
      </c>
      <c r="P39" s="132"/>
    </row>
    <row r="40" spans="2:16" x14ac:dyDescent="0.35">
      <c r="B40" s="91" t="s">
        <v>93</v>
      </c>
      <c r="C40" s="138">
        <v>1</v>
      </c>
      <c r="D40" s="138">
        <v>7000</v>
      </c>
      <c r="E40" s="122">
        <f t="shared" si="0"/>
        <v>7000</v>
      </c>
      <c r="G40" s="126"/>
      <c r="H40" s="127">
        <f t="shared" si="1"/>
        <v>0</v>
      </c>
      <c r="I40" s="128" t="str">
        <f t="shared" si="2"/>
        <v/>
      </c>
      <c r="J40" s="120"/>
      <c r="K40" s="48"/>
      <c r="L40" s="132"/>
      <c r="M40" s="132" t="str">
        <f t="shared" si="3"/>
        <v/>
      </c>
      <c r="N40" s="133" t="str">
        <f t="shared" si="4"/>
        <v/>
      </c>
      <c r="O40" s="134" t="str">
        <f t="shared" si="5"/>
        <v/>
      </c>
      <c r="P40" s="132"/>
    </row>
    <row r="41" spans="2:16" x14ac:dyDescent="0.35">
      <c r="B41" s="91" t="s">
        <v>127</v>
      </c>
      <c r="C41" s="138">
        <v>1</v>
      </c>
      <c r="D41" s="138">
        <v>31000</v>
      </c>
      <c r="E41" s="122">
        <f t="shared" si="0"/>
        <v>31000</v>
      </c>
      <c r="G41" s="126"/>
      <c r="H41" s="127">
        <f t="shared" si="1"/>
        <v>0</v>
      </c>
      <c r="I41" s="128" t="str">
        <f t="shared" si="2"/>
        <v/>
      </c>
      <c r="J41" s="120"/>
      <c r="K41" s="48"/>
      <c r="L41" s="132"/>
      <c r="M41" s="132" t="str">
        <f t="shared" si="3"/>
        <v/>
      </c>
      <c r="N41" s="133" t="str">
        <f t="shared" si="4"/>
        <v/>
      </c>
      <c r="O41" s="134" t="str">
        <f t="shared" si="5"/>
        <v/>
      </c>
      <c r="P41" s="132"/>
    </row>
    <row r="42" spans="2:16" x14ac:dyDescent="0.35">
      <c r="B42" s="91" t="s">
        <v>128</v>
      </c>
      <c r="C42" s="138">
        <v>4</v>
      </c>
      <c r="D42" s="138">
        <v>14000</v>
      </c>
      <c r="E42" s="122">
        <f t="shared" si="0"/>
        <v>56000</v>
      </c>
      <c r="G42" s="126"/>
      <c r="H42" s="127">
        <f t="shared" si="1"/>
        <v>0</v>
      </c>
      <c r="I42" s="128" t="str">
        <f t="shared" si="2"/>
        <v/>
      </c>
      <c r="J42" s="120"/>
      <c r="K42" s="48"/>
      <c r="L42" s="132"/>
      <c r="M42" s="132" t="str">
        <f t="shared" si="3"/>
        <v/>
      </c>
      <c r="N42" s="133" t="str">
        <f t="shared" si="4"/>
        <v/>
      </c>
      <c r="O42" s="134" t="str">
        <f t="shared" si="5"/>
        <v/>
      </c>
      <c r="P42" s="132"/>
    </row>
    <row r="43" spans="2:16" x14ac:dyDescent="0.35">
      <c r="B43" s="91" t="s">
        <v>129</v>
      </c>
      <c r="C43" s="138">
        <v>3</v>
      </c>
      <c r="D43" s="138">
        <v>19000</v>
      </c>
      <c r="E43" s="122">
        <f t="shared" si="0"/>
        <v>57000</v>
      </c>
      <c r="G43" s="126"/>
      <c r="H43" s="127">
        <f t="shared" si="1"/>
        <v>0</v>
      </c>
      <c r="I43" s="128" t="str">
        <f t="shared" si="2"/>
        <v/>
      </c>
      <c r="J43" s="120"/>
      <c r="K43" s="48"/>
      <c r="L43" s="132"/>
      <c r="M43" s="132" t="str">
        <f t="shared" si="3"/>
        <v/>
      </c>
      <c r="N43" s="133" t="str">
        <f t="shared" si="4"/>
        <v/>
      </c>
      <c r="O43" s="134" t="str">
        <f t="shared" si="5"/>
        <v/>
      </c>
      <c r="P43" s="132"/>
    </row>
    <row r="44" spans="2:16" x14ac:dyDescent="0.35">
      <c r="B44" s="28" t="s">
        <v>130</v>
      </c>
      <c r="C44" s="41">
        <v>1</v>
      </c>
      <c r="D44" s="41">
        <v>40000</v>
      </c>
      <c r="E44" s="122">
        <f t="shared" si="0"/>
        <v>40000</v>
      </c>
      <c r="G44" s="126"/>
      <c r="H44" s="127">
        <f t="shared" si="1"/>
        <v>0</v>
      </c>
      <c r="I44" s="128" t="str">
        <f t="shared" si="2"/>
        <v/>
      </c>
      <c r="J44" s="120"/>
      <c r="K44" s="48"/>
      <c r="L44" s="132"/>
      <c r="M44" s="132" t="str">
        <f t="shared" si="3"/>
        <v/>
      </c>
      <c r="N44" s="133" t="str">
        <f t="shared" si="4"/>
        <v/>
      </c>
      <c r="O44" s="134" t="str">
        <f t="shared" si="5"/>
        <v/>
      </c>
      <c r="P44" s="132"/>
    </row>
    <row r="45" spans="2:16" x14ac:dyDescent="0.35">
      <c r="B45" s="28" t="s">
        <v>131</v>
      </c>
      <c r="C45" s="41">
        <v>1</v>
      </c>
      <c r="D45" s="41">
        <v>20000</v>
      </c>
      <c r="E45" s="122">
        <f t="shared" si="0"/>
        <v>20000</v>
      </c>
      <c r="G45" s="126"/>
      <c r="H45" s="127">
        <f t="shared" si="1"/>
        <v>0</v>
      </c>
      <c r="I45" s="128" t="str">
        <f t="shared" si="2"/>
        <v/>
      </c>
      <c r="J45" s="120"/>
      <c r="K45" s="48"/>
      <c r="L45" s="132"/>
      <c r="M45" s="132" t="str">
        <f t="shared" si="3"/>
        <v/>
      </c>
      <c r="N45" s="133" t="str">
        <f t="shared" si="4"/>
        <v/>
      </c>
      <c r="O45" s="134" t="str">
        <f t="shared" si="5"/>
        <v/>
      </c>
      <c r="P45" s="132"/>
    </row>
    <row r="46" spans="2:16" x14ac:dyDescent="0.35">
      <c r="B46" s="137" t="s">
        <v>279</v>
      </c>
      <c r="C46" s="138">
        <v>2</v>
      </c>
      <c r="D46" s="138">
        <v>8000</v>
      </c>
      <c r="E46" s="122">
        <f t="shared" si="0"/>
        <v>16000</v>
      </c>
      <c r="G46" s="126"/>
      <c r="H46" s="127">
        <f t="shared" si="1"/>
        <v>0</v>
      </c>
      <c r="I46" s="128" t="str">
        <f t="shared" si="2"/>
        <v/>
      </c>
      <c r="J46" s="120"/>
      <c r="K46" s="48"/>
      <c r="L46" s="132"/>
      <c r="M46" s="132" t="str">
        <f t="shared" si="3"/>
        <v/>
      </c>
      <c r="N46" s="133" t="str">
        <f t="shared" si="4"/>
        <v/>
      </c>
      <c r="O46" s="134" t="str">
        <f t="shared" si="5"/>
        <v/>
      </c>
      <c r="P46" s="132"/>
    </row>
    <row r="47" spans="2:16" x14ac:dyDescent="0.35">
      <c r="B47" s="28" t="s">
        <v>94</v>
      </c>
      <c r="C47" s="41">
        <v>2</v>
      </c>
      <c r="D47" s="41">
        <v>450</v>
      </c>
      <c r="E47" s="122">
        <f t="shared" si="0"/>
        <v>900</v>
      </c>
      <c r="G47" s="126"/>
      <c r="H47" s="127">
        <f t="shared" si="1"/>
        <v>0</v>
      </c>
      <c r="I47" s="128" t="str">
        <f t="shared" si="2"/>
        <v/>
      </c>
      <c r="J47" s="120"/>
      <c r="K47" s="48"/>
      <c r="L47" s="132"/>
      <c r="M47" s="132" t="str">
        <f t="shared" si="3"/>
        <v/>
      </c>
      <c r="N47" s="133" t="str">
        <f t="shared" si="4"/>
        <v/>
      </c>
      <c r="O47" s="134" t="str">
        <f t="shared" si="5"/>
        <v/>
      </c>
      <c r="P47" s="132"/>
    </row>
    <row r="48" spans="2:16" x14ac:dyDescent="0.35">
      <c r="B48" s="28" t="s">
        <v>86</v>
      </c>
      <c r="C48" s="41">
        <v>1</v>
      </c>
      <c r="D48" s="41">
        <v>4000</v>
      </c>
      <c r="E48" s="122">
        <f t="shared" si="0"/>
        <v>4000</v>
      </c>
      <c r="G48" s="126"/>
      <c r="H48" s="127">
        <f t="shared" si="1"/>
        <v>0</v>
      </c>
      <c r="I48" s="128" t="str">
        <f t="shared" si="2"/>
        <v/>
      </c>
      <c r="J48" s="120"/>
      <c r="K48" s="48"/>
      <c r="L48" s="132"/>
      <c r="M48" s="132" t="str">
        <f t="shared" si="3"/>
        <v/>
      </c>
      <c r="N48" s="133" t="str">
        <f t="shared" si="4"/>
        <v/>
      </c>
      <c r="O48" s="134" t="str">
        <f t="shared" si="5"/>
        <v/>
      </c>
      <c r="P48" s="132"/>
    </row>
    <row r="49" spans="2:16" x14ac:dyDescent="0.35">
      <c r="B49" s="28" t="s">
        <v>87</v>
      </c>
      <c r="C49" s="41">
        <v>1</v>
      </c>
      <c r="D49" s="41">
        <v>2500</v>
      </c>
      <c r="E49" s="122">
        <f t="shared" si="0"/>
        <v>2500</v>
      </c>
      <c r="G49" s="126"/>
      <c r="H49" s="127">
        <f t="shared" si="1"/>
        <v>0</v>
      </c>
      <c r="I49" s="128" t="str">
        <f t="shared" si="2"/>
        <v/>
      </c>
      <c r="J49" s="120"/>
      <c r="K49" s="48"/>
      <c r="L49" s="132"/>
      <c r="M49" s="132" t="str">
        <f t="shared" si="3"/>
        <v/>
      </c>
      <c r="N49" s="133" t="str">
        <f t="shared" si="4"/>
        <v/>
      </c>
      <c r="O49" s="134" t="str">
        <f t="shared" si="5"/>
        <v/>
      </c>
      <c r="P49" s="132"/>
    </row>
    <row r="50" spans="2:16" ht="88.5" customHeight="1" x14ac:dyDescent="0.35">
      <c r="B50" s="91" t="s">
        <v>310</v>
      </c>
      <c r="C50" s="41">
        <v>1</v>
      </c>
      <c r="D50" s="41">
        <v>45000</v>
      </c>
      <c r="E50" s="122">
        <f t="shared" si="0"/>
        <v>45000</v>
      </c>
      <c r="G50" s="126"/>
      <c r="H50" s="127">
        <f t="shared" si="1"/>
        <v>0</v>
      </c>
      <c r="I50" s="128" t="str">
        <f t="shared" si="2"/>
        <v/>
      </c>
      <c r="J50" s="120"/>
      <c r="K50" s="48"/>
      <c r="L50" s="132"/>
      <c r="M50" s="132" t="str">
        <f t="shared" si="3"/>
        <v/>
      </c>
      <c r="N50" s="133" t="str">
        <f t="shared" si="4"/>
        <v/>
      </c>
      <c r="O50" s="134" t="str">
        <f t="shared" si="5"/>
        <v/>
      </c>
      <c r="P50" s="132"/>
    </row>
    <row r="51" spans="2:16" x14ac:dyDescent="0.35">
      <c r="B51" s="28" t="s">
        <v>311</v>
      </c>
      <c r="C51" s="41">
        <v>1</v>
      </c>
      <c r="D51" s="41">
        <v>7000</v>
      </c>
      <c r="E51" s="122">
        <f t="shared" si="0"/>
        <v>7000</v>
      </c>
      <c r="G51" s="126"/>
      <c r="H51" s="127">
        <f t="shared" si="1"/>
        <v>0</v>
      </c>
      <c r="I51" s="128" t="str">
        <f t="shared" si="2"/>
        <v/>
      </c>
      <c r="J51" s="120"/>
      <c r="K51" s="48"/>
      <c r="L51" s="132"/>
      <c r="M51" s="132" t="str">
        <f t="shared" si="3"/>
        <v/>
      </c>
      <c r="N51" s="133" t="str">
        <f t="shared" si="4"/>
        <v/>
      </c>
      <c r="O51" s="134" t="str">
        <f t="shared" si="5"/>
        <v/>
      </c>
      <c r="P51" s="132"/>
    </row>
    <row r="52" spans="2:16" x14ac:dyDescent="0.35">
      <c r="B52" s="250" t="s">
        <v>177</v>
      </c>
      <c r="C52" s="251"/>
      <c r="D52" s="251"/>
      <c r="E52" s="252"/>
      <c r="G52" s="140"/>
      <c r="H52" s="44">
        <f>SUM(H8:H51)</f>
        <v>0</v>
      </c>
      <c r="I52" s="263"/>
      <c r="J52" s="264"/>
      <c r="K52" s="48"/>
      <c r="L52" s="263"/>
      <c r="M52" s="264"/>
      <c r="N52" s="44">
        <f>SUM(N8:N51)</f>
        <v>0</v>
      </c>
      <c r="O52" s="263"/>
      <c r="P52" s="264"/>
    </row>
    <row r="53" spans="2:16" x14ac:dyDescent="0.35">
      <c r="D53" s="42"/>
      <c r="K53" s="27"/>
    </row>
    <row r="54" spans="2:16" x14ac:dyDescent="0.35">
      <c r="K54" s="27"/>
    </row>
    <row r="55" spans="2:16" x14ac:dyDescent="0.35">
      <c r="K55" s="27"/>
    </row>
  </sheetData>
  <sheetProtection algorithmName="SHA-512" hashValue="2nfaknlYOkvggP3BdSbu+ESojWFEgi7l+H5Kcq9oDYK6jjIDWfO4r66SZz8klkwCUyNN2TXeD8/Beh/M4+gcTQ==" saltValue="tTw7HarW9wnSZP6pXpe5xw==" spinCount="100000" sheet="1" formatCells="0" formatColumns="0" formatRows="0"/>
  <mergeCells count="9">
    <mergeCell ref="B52:E52"/>
    <mergeCell ref="B2:P2"/>
    <mergeCell ref="B6:E6"/>
    <mergeCell ref="G6:J6"/>
    <mergeCell ref="L6:P6"/>
    <mergeCell ref="B4:P4"/>
    <mergeCell ref="I52:J52"/>
    <mergeCell ref="L52:M52"/>
    <mergeCell ref="O52:P52"/>
  </mergeCells>
  <conditionalFormatting sqref="I8:I51 O8:O51">
    <cfRule type="cellIs" dxfId="14" priority="1" operator="greaterThan">
      <formula>0</formula>
    </cfRule>
  </conditionalFormatting>
  <dataValidations count="1">
    <dataValidation type="list" allowBlank="1" showInputMessage="1" showErrorMessage="1" sqref="L8:L51" xr:uid="{00000000-0002-0000-0300-000000000000}">
      <formula1>"מאשר, מאשר חלקי"</formula1>
    </dataValidation>
  </dataValidations>
  <pageMargins left="0.7" right="0.7" top="0.75" bottom="0.75" header="0.3" footer="0.3"/>
  <pageSetup paperSize="9"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Worksheet______5"/>
  <dimension ref="B1:Q37"/>
  <sheetViews>
    <sheetView showGridLines="0" rightToLeft="1" zoomScale="80" zoomScaleNormal="80" workbookViewId="0">
      <pane ySplit="7" topLeftCell="A8" activePane="bottomLeft" state="frozen"/>
      <selection pane="bottomLeft" activeCell="G12" sqref="G12"/>
    </sheetView>
  </sheetViews>
  <sheetFormatPr defaultColWidth="9" defaultRowHeight="15.5" x14ac:dyDescent="0.35"/>
  <cols>
    <col min="1" max="1" width="3" style="24" customWidth="1"/>
    <col min="2" max="2" width="46.25" style="24" customWidth="1"/>
    <col min="3" max="3" width="10.25" style="31" customWidth="1"/>
    <col min="4" max="4" width="12.25" style="31" customWidth="1"/>
    <col min="5" max="5" width="12" style="31" customWidth="1"/>
    <col min="6" max="6" width="2.75" style="24" customWidth="1"/>
    <col min="7" max="7" width="11.25" style="24" customWidth="1"/>
    <col min="8" max="8" width="10.75" style="24" customWidth="1"/>
    <col min="9" max="9" width="15.33203125" style="24" customWidth="1"/>
    <col min="10" max="10" width="23.58203125" style="25" customWidth="1"/>
    <col min="11" max="11" width="1.08203125" style="24" customWidth="1"/>
    <col min="12" max="12" width="11.75" style="24" customWidth="1"/>
    <col min="13" max="13" width="10.08203125" style="26" customWidth="1"/>
    <col min="14" max="14" width="11.25" style="24" customWidth="1"/>
    <col min="15" max="15" width="9" style="24"/>
    <col min="16" max="16" width="16.08203125" style="24" customWidth="1"/>
    <col min="17" max="16384" width="9" style="24"/>
  </cols>
  <sheetData>
    <row r="1" spans="2:17" s="87" customFormat="1" ht="16" thickBot="1" x14ac:dyDescent="0.4">
      <c r="B1" s="30" t="s">
        <v>330</v>
      </c>
      <c r="C1" s="24"/>
      <c r="D1" s="24"/>
      <c r="E1" s="24"/>
      <c r="F1" s="24"/>
      <c r="G1" s="24"/>
      <c r="H1" s="24"/>
      <c r="I1" s="24"/>
      <c r="J1" s="25"/>
      <c r="K1" s="24"/>
      <c r="L1" s="24"/>
      <c r="M1" s="26"/>
      <c r="N1" s="24"/>
      <c r="O1" s="24"/>
      <c r="P1" s="24"/>
    </row>
    <row r="2" spans="2:17" s="153" customFormat="1" ht="20.25" customHeight="1" thickBot="1" x14ac:dyDescent="0.4">
      <c r="B2" s="253" t="s">
        <v>217</v>
      </c>
      <c r="C2" s="254"/>
      <c r="D2" s="254"/>
      <c r="E2" s="254"/>
      <c r="F2" s="254"/>
      <c r="G2" s="254"/>
      <c r="H2" s="254"/>
      <c r="I2" s="254"/>
      <c r="J2" s="254"/>
      <c r="K2" s="254"/>
      <c r="L2" s="254"/>
      <c r="M2" s="254"/>
      <c r="N2" s="254"/>
      <c r="O2" s="254"/>
      <c r="P2" s="255"/>
      <c r="Q2" s="87"/>
    </row>
    <row r="3" spans="2:17" s="87" customFormat="1" ht="18" x14ac:dyDescent="0.35">
      <c r="B3" s="154">
        <f>'שאלון-חובה'!$D$5</f>
        <v>0</v>
      </c>
      <c r="C3" s="24"/>
      <c r="D3" s="24"/>
      <c r="E3" s="24"/>
      <c r="F3" s="24"/>
      <c r="G3" s="24"/>
      <c r="H3" s="24"/>
      <c r="I3" s="24"/>
      <c r="J3" s="25"/>
      <c r="K3" s="24"/>
      <c r="L3" s="24"/>
      <c r="M3" s="26"/>
      <c r="N3" s="24"/>
      <c r="O3" s="24"/>
      <c r="P3" s="24"/>
    </row>
    <row r="4" spans="2:17" s="87" customFormat="1" ht="16.5" customHeight="1" x14ac:dyDescent="0.35">
      <c r="B4" s="262" t="s">
        <v>246</v>
      </c>
      <c r="C4" s="262"/>
      <c r="D4" s="262"/>
      <c r="E4" s="262"/>
      <c r="F4" s="262"/>
      <c r="G4" s="262"/>
      <c r="H4" s="262"/>
      <c r="I4" s="262"/>
      <c r="J4" s="262"/>
      <c r="K4" s="262"/>
      <c r="L4" s="262"/>
      <c r="M4" s="262"/>
      <c r="N4" s="262"/>
      <c r="O4" s="262"/>
      <c r="P4" s="262"/>
    </row>
    <row r="5" spans="2:17" ht="4.5" customHeight="1" thickBot="1" x14ac:dyDescent="0.4">
      <c r="B5" s="27"/>
      <c r="C5" s="155"/>
      <c r="D5" s="155"/>
      <c r="J5" s="156"/>
      <c r="K5" s="27"/>
      <c r="P5" s="157"/>
    </row>
    <row r="6" spans="2:17" s="49" customFormat="1" ht="18.75" customHeight="1" thickBot="1" x14ac:dyDescent="0.45">
      <c r="B6" s="256" t="s">
        <v>54</v>
      </c>
      <c r="C6" s="257"/>
      <c r="D6" s="257"/>
      <c r="E6" s="258"/>
      <c r="G6" s="259" t="s">
        <v>9</v>
      </c>
      <c r="H6" s="260"/>
      <c r="I6" s="260"/>
      <c r="J6" s="261"/>
      <c r="K6" s="50"/>
      <c r="L6" s="259" t="s">
        <v>219</v>
      </c>
      <c r="M6" s="260"/>
      <c r="N6" s="260"/>
      <c r="O6" s="260"/>
      <c r="P6" s="261"/>
    </row>
    <row r="7" spans="2:17" s="31" customFormat="1" ht="31.5" thickBot="1" x14ac:dyDescent="0.35">
      <c r="B7" s="123" t="s">
        <v>0</v>
      </c>
      <c r="C7" s="124" t="s">
        <v>20</v>
      </c>
      <c r="D7" s="124" t="s">
        <v>2</v>
      </c>
      <c r="E7" s="125" t="s">
        <v>3</v>
      </c>
      <c r="G7" s="129" t="s">
        <v>40</v>
      </c>
      <c r="H7" s="130" t="s">
        <v>10</v>
      </c>
      <c r="I7" s="131" t="s">
        <v>11</v>
      </c>
      <c r="J7" s="125" t="s">
        <v>12</v>
      </c>
      <c r="K7" s="48"/>
      <c r="L7" s="129" t="s">
        <v>220</v>
      </c>
      <c r="M7" s="130" t="s">
        <v>21</v>
      </c>
      <c r="N7" s="130" t="s">
        <v>13</v>
      </c>
      <c r="O7" s="124" t="s">
        <v>11</v>
      </c>
      <c r="P7" s="125" t="s">
        <v>221</v>
      </c>
    </row>
    <row r="8" spans="2:17" ht="29.25" customHeight="1" x14ac:dyDescent="0.35">
      <c r="B8" s="91" t="s">
        <v>70</v>
      </c>
      <c r="C8" s="148">
        <v>1</v>
      </c>
      <c r="D8" s="136">
        <v>5000</v>
      </c>
      <c r="E8" s="122">
        <f t="shared" ref="E8" si="0">C8*D8</f>
        <v>5000</v>
      </c>
      <c r="G8" s="126"/>
      <c r="H8" s="127">
        <f>G8*D8</f>
        <v>0</v>
      </c>
      <c r="I8" s="128" t="str">
        <f>IF(H8=0,"",IF(OR(H8-$E8&gt;0,H8-$E8&lt;0), (H8-$E8)/$E8, ""))</f>
        <v/>
      </c>
      <c r="J8" s="120"/>
      <c r="K8" s="48"/>
      <c r="L8" s="132"/>
      <c r="M8" s="132" t="str">
        <f>IF(L8="מאשר",G8,"")</f>
        <v/>
      </c>
      <c r="N8" s="133" t="str">
        <f>IFERROR(M8*D8,"")</f>
        <v/>
      </c>
      <c r="O8" s="134" t="str">
        <f>IFERROR(IF(N8=0,"",IF(OR(N8-$E8&gt;0,N8-$E8&lt;0), (N8-$E8)/$E8, "")),"")</f>
        <v/>
      </c>
      <c r="P8" s="132"/>
    </row>
    <row r="9" spans="2:17" x14ac:dyDescent="0.35">
      <c r="B9" s="91" t="s">
        <v>33</v>
      </c>
      <c r="C9" s="148">
        <v>1</v>
      </c>
      <c r="D9" s="136">
        <v>700</v>
      </c>
      <c r="E9" s="122">
        <f t="shared" ref="E9:E33" si="1">C9*D9</f>
        <v>700</v>
      </c>
      <c r="G9" s="126"/>
      <c r="H9" s="127">
        <f t="shared" ref="H9:H33" si="2">G9*D9</f>
        <v>0</v>
      </c>
      <c r="I9" s="128" t="str">
        <f t="shared" ref="I9:I33" si="3">IF(H9=0,"",IF(OR(H9-$E9&gt;0,H9-$E9&lt;0), (H9-$E9)/$E9, ""))</f>
        <v/>
      </c>
      <c r="J9" s="120"/>
      <c r="K9" s="48"/>
      <c r="L9" s="132"/>
      <c r="M9" s="132" t="str">
        <f t="shared" ref="M9:M33" si="4">IF(L9="מאשר",G9,"")</f>
        <v/>
      </c>
      <c r="N9" s="133" t="str">
        <f t="shared" ref="N9:N33" si="5">IFERROR(M9*D9,"")</f>
        <v/>
      </c>
      <c r="O9" s="134" t="str">
        <f t="shared" ref="O9:O33" si="6">IFERROR(IF(N9=0,"",IF(OR(N9-$E9&gt;0,N9-$E9&lt;0), (N9-$E9)/$E9, "")),"")</f>
        <v/>
      </c>
      <c r="P9" s="132"/>
    </row>
    <row r="10" spans="2:17" x14ac:dyDescent="0.35">
      <c r="B10" s="91" t="s">
        <v>22</v>
      </c>
      <c r="C10" s="148">
        <v>1</v>
      </c>
      <c r="D10" s="136">
        <v>800</v>
      </c>
      <c r="E10" s="122">
        <f t="shared" si="1"/>
        <v>800</v>
      </c>
      <c r="G10" s="126"/>
      <c r="H10" s="127">
        <f t="shared" si="2"/>
        <v>0</v>
      </c>
      <c r="I10" s="128" t="str">
        <f t="shared" si="3"/>
        <v/>
      </c>
      <c r="J10" s="120"/>
      <c r="K10" s="48"/>
      <c r="L10" s="132"/>
      <c r="M10" s="132" t="str">
        <f t="shared" si="4"/>
        <v/>
      </c>
      <c r="N10" s="133" t="str">
        <f t="shared" si="5"/>
        <v/>
      </c>
      <c r="O10" s="134" t="str">
        <f t="shared" si="6"/>
        <v/>
      </c>
      <c r="P10" s="132"/>
    </row>
    <row r="11" spans="2:17" x14ac:dyDescent="0.35">
      <c r="B11" s="91" t="s">
        <v>23</v>
      </c>
      <c r="C11" s="148">
        <v>1</v>
      </c>
      <c r="D11" s="136">
        <v>800</v>
      </c>
      <c r="E11" s="122">
        <f t="shared" si="1"/>
        <v>800</v>
      </c>
      <c r="G11" s="126"/>
      <c r="H11" s="127">
        <f t="shared" si="2"/>
        <v>0</v>
      </c>
      <c r="I11" s="128" t="str">
        <f t="shared" si="3"/>
        <v/>
      </c>
      <c r="J11" s="120"/>
      <c r="K11" s="48"/>
      <c r="L11" s="132"/>
      <c r="M11" s="132" t="str">
        <f t="shared" si="4"/>
        <v/>
      </c>
      <c r="N11" s="133" t="str">
        <f t="shared" si="5"/>
        <v/>
      </c>
      <c r="O11" s="134" t="str">
        <f t="shared" si="6"/>
        <v/>
      </c>
      <c r="P11" s="132"/>
    </row>
    <row r="12" spans="2:17" x14ac:dyDescent="0.35">
      <c r="B12" s="91" t="s">
        <v>24</v>
      </c>
      <c r="C12" s="148">
        <v>1</v>
      </c>
      <c r="D12" s="136">
        <v>500</v>
      </c>
      <c r="E12" s="122">
        <f t="shared" si="1"/>
        <v>500</v>
      </c>
      <c r="G12" s="126"/>
      <c r="H12" s="127">
        <f t="shared" si="2"/>
        <v>0</v>
      </c>
      <c r="I12" s="128" t="str">
        <f t="shared" si="3"/>
        <v/>
      </c>
      <c r="J12" s="120"/>
      <c r="K12" s="48"/>
      <c r="L12" s="132"/>
      <c r="M12" s="132" t="str">
        <f t="shared" si="4"/>
        <v/>
      </c>
      <c r="N12" s="133" t="str">
        <f t="shared" si="5"/>
        <v/>
      </c>
      <c r="O12" s="134" t="str">
        <f t="shared" si="6"/>
        <v/>
      </c>
      <c r="P12" s="132"/>
    </row>
    <row r="13" spans="2:17" s="87" customFormat="1" x14ac:dyDescent="0.35">
      <c r="B13" s="91" t="s">
        <v>71</v>
      </c>
      <c r="C13" s="148">
        <v>1</v>
      </c>
      <c r="D13" s="136">
        <v>2600</v>
      </c>
      <c r="E13" s="122">
        <f t="shared" si="1"/>
        <v>2600</v>
      </c>
      <c r="F13" s="24"/>
      <c r="G13" s="126"/>
      <c r="H13" s="127">
        <f t="shared" si="2"/>
        <v>0</v>
      </c>
      <c r="I13" s="128" t="str">
        <f t="shared" si="3"/>
        <v/>
      </c>
      <c r="J13" s="120"/>
      <c r="K13" s="48"/>
      <c r="L13" s="132"/>
      <c r="M13" s="132" t="str">
        <f t="shared" si="4"/>
        <v/>
      </c>
      <c r="N13" s="133" t="str">
        <f t="shared" si="5"/>
        <v/>
      </c>
      <c r="O13" s="134" t="str">
        <f t="shared" si="6"/>
        <v/>
      </c>
      <c r="P13" s="132"/>
    </row>
    <row r="14" spans="2:17" x14ac:dyDescent="0.35">
      <c r="B14" s="91" t="s">
        <v>1</v>
      </c>
      <c r="C14" s="148">
        <v>1</v>
      </c>
      <c r="D14" s="136">
        <v>400</v>
      </c>
      <c r="E14" s="122">
        <f t="shared" si="1"/>
        <v>400</v>
      </c>
      <c r="G14" s="126"/>
      <c r="H14" s="127">
        <f t="shared" si="2"/>
        <v>0</v>
      </c>
      <c r="I14" s="128" t="str">
        <f t="shared" si="3"/>
        <v/>
      </c>
      <c r="J14" s="120"/>
      <c r="K14" s="48"/>
      <c r="L14" s="132"/>
      <c r="M14" s="132" t="str">
        <f t="shared" si="4"/>
        <v/>
      </c>
      <c r="N14" s="133" t="str">
        <f t="shared" si="5"/>
        <v/>
      </c>
      <c r="O14" s="134" t="str">
        <f t="shared" si="6"/>
        <v/>
      </c>
      <c r="P14" s="132"/>
    </row>
    <row r="15" spans="2:17" x14ac:dyDescent="0.35">
      <c r="B15" s="91" t="s">
        <v>25</v>
      </c>
      <c r="C15" s="148">
        <v>3</v>
      </c>
      <c r="D15" s="136">
        <v>150</v>
      </c>
      <c r="E15" s="122">
        <f t="shared" si="1"/>
        <v>450</v>
      </c>
      <c r="G15" s="126"/>
      <c r="H15" s="127">
        <f t="shared" si="2"/>
        <v>0</v>
      </c>
      <c r="I15" s="128" t="str">
        <f t="shared" si="3"/>
        <v/>
      </c>
      <c r="J15" s="120"/>
      <c r="K15" s="48"/>
      <c r="L15" s="132"/>
      <c r="M15" s="132" t="str">
        <f t="shared" si="4"/>
        <v/>
      </c>
      <c r="N15" s="133" t="str">
        <f t="shared" si="5"/>
        <v/>
      </c>
      <c r="O15" s="134" t="str">
        <f t="shared" si="6"/>
        <v/>
      </c>
      <c r="P15" s="132"/>
    </row>
    <row r="16" spans="2:17" x14ac:dyDescent="0.35">
      <c r="B16" s="91" t="s">
        <v>26</v>
      </c>
      <c r="C16" s="148">
        <v>1</v>
      </c>
      <c r="D16" s="136">
        <v>1000</v>
      </c>
      <c r="E16" s="122">
        <f t="shared" si="1"/>
        <v>1000</v>
      </c>
      <c r="G16" s="126"/>
      <c r="H16" s="127">
        <f t="shared" si="2"/>
        <v>0</v>
      </c>
      <c r="I16" s="128" t="str">
        <f t="shared" si="3"/>
        <v/>
      </c>
      <c r="J16" s="120"/>
      <c r="K16" s="48"/>
      <c r="L16" s="132"/>
      <c r="M16" s="132" t="str">
        <f t="shared" si="4"/>
        <v/>
      </c>
      <c r="N16" s="133" t="str">
        <f t="shared" si="5"/>
        <v/>
      </c>
      <c r="O16" s="134" t="str">
        <f t="shared" si="6"/>
        <v/>
      </c>
      <c r="P16" s="132"/>
    </row>
    <row r="17" spans="2:16" x14ac:dyDescent="0.35">
      <c r="B17" s="139" t="s">
        <v>89</v>
      </c>
      <c r="C17" s="136">
        <v>3</v>
      </c>
      <c r="D17" s="136">
        <v>700</v>
      </c>
      <c r="E17" s="122">
        <f t="shared" si="1"/>
        <v>2100</v>
      </c>
      <c r="G17" s="126"/>
      <c r="H17" s="127">
        <f t="shared" si="2"/>
        <v>0</v>
      </c>
      <c r="I17" s="128" t="str">
        <f t="shared" si="3"/>
        <v/>
      </c>
      <c r="J17" s="120"/>
      <c r="K17" s="48"/>
      <c r="L17" s="132"/>
      <c r="M17" s="132" t="str">
        <f t="shared" si="4"/>
        <v/>
      </c>
      <c r="N17" s="133" t="str">
        <f t="shared" si="5"/>
        <v/>
      </c>
      <c r="O17" s="134" t="str">
        <f t="shared" si="6"/>
        <v/>
      </c>
      <c r="P17" s="132"/>
    </row>
    <row r="18" spans="2:16" x14ac:dyDescent="0.35">
      <c r="B18" s="91" t="s">
        <v>72</v>
      </c>
      <c r="C18" s="148">
        <v>1</v>
      </c>
      <c r="D18" s="136">
        <v>600</v>
      </c>
      <c r="E18" s="122">
        <f t="shared" si="1"/>
        <v>600</v>
      </c>
      <c r="G18" s="126"/>
      <c r="H18" s="127">
        <f t="shared" si="2"/>
        <v>0</v>
      </c>
      <c r="I18" s="128" t="str">
        <f t="shared" si="3"/>
        <v/>
      </c>
      <c r="J18" s="120"/>
      <c r="K18" s="48"/>
      <c r="L18" s="132"/>
      <c r="M18" s="132" t="str">
        <f t="shared" si="4"/>
        <v/>
      </c>
      <c r="N18" s="133" t="str">
        <f t="shared" si="5"/>
        <v/>
      </c>
      <c r="O18" s="134" t="str">
        <f t="shared" si="6"/>
        <v/>
      </c>
      <c r="P18" s="132"/>
    </row>
    <row r="19" spans="2:16" ht="31" x14ac:dyDescent="0.35">
      <c r="B19" s="91" t="s">
        <v>95</v>
      </c>
      <c r="C19" s="148">
        <v>1</v>
      </c>
      <c r="D19" s="136">
        <v>7000</v>
      </c>
      <c r="E19" s="122">
        <f t="shared" si="1"/>
        <v>7000</v>
      </c>
      <c r="G19" s="126"/>
      <c r="H19" s="127">
        <f t="shared" si="2"/>
        <v>0</v>
      </c>
      <c r="I19" s="128" t="str">
        <f t="shared" si="3"/>
        <v/>
      </c>
      <c r="J19" s="120"/>
      <c r="K19" s="48"/>
      <c r="L19" s="132"/>
      <c r="M19" s="132" t="str">
        <f t="shared" si="4"/>
        <v/>
      </c>
      <c r="N19" s="133" t="str">
        <f t="shared" si="5"/>
        <v/>
      </c>
      <c r="O19" s="134" t="str">
        <f t="shared" si="6"/>
        <v/>
      </c>
      <c r="P19" s="132"/>
    </row>
    <row r="20" spans="2:16" x14ac:dyDescent="0.35">
      <c r="B20" s="91" t="s">
        <v>96</v>
      </c>
      <c r="C20" s="148">
        <v>1</v>
      </c>
      <c r="D20" s="136">
        <v>2000</v>
      </c>
      <c r="E20" s="122">
        <f t="shared" si="1"/>
        <v>2000</v>
      </c>
      <c r="G20" s="126"/>
      <c r="H20" s="127">
        <f t="shared" si="2"/>
        <v>0</v>
      </c>
      <c r="I20" s="128" t="str">
        <f t="shared" si="3"/>
        <v/>
      </c>
      <c r="J20" s="120"/>
      <c r="K20" s="48"/>
      <c r="L20" s="132"/>
      <c r="M20" s="132" t="str">
        <f t="shared" si="4"/>
        <v/>
      </c>
      <c r="N20" s="133" t="str">
        <f t="shared" si="5"/>
        <v/>
      </c>
      <c r="O20" s="134" t="str">
        <f t="shared" si="6"/>
        <v/>
      </c>
      <c r="P20" s="132"/>
    </row>
    <row r="21" spans="2:16" ht="15" customHeight="1" x14ac:dyDescent="0.35">
      <c r="B21" s="91" t="s">
        <v>97</v>
      </c>
      <c r="C21" s="148">
        <v>1</v>
      </c>
      <c r="D21" s="136">
        <v>3000</v>
      </c>
      <c r="E21" s="122">
        <f t="shared" si="1"/>
        <v>3000</v>
      </c>
      <c r="G21" s="126"/>
      <c r="H21" s="127">
        <f t="shared" si="2"/>
        <v>0</v>
      </c>
      <c r="I21" s="128" t="str">
        <f t="shared" si="3"/>
        <v/>
      </c>
      <c r="J21" s="120"/>
      <c r="K21" s="48"/>
      <c r="L21" s="132"/>
      <c r="M21" s="132" t="str">
        <f t="shared" si="4"/>
        <v/>
      </c>
      <c r="N21" s="133" t="str">
        <f t="shared" si="5"/>
        <v/>
      </c>
      <c r="O21" s="134" t="str">
        <f t="shared" si="6"/>
        <v/>
      </c>
      <c r="P21" s="132"/>
    </row>
    <row r="22" spans="2:16" x14ac:dyDescent="0.35">
      <c r="B22" s="91" t="s">
        <v>98</v>
      </c>
      <c r="C22" s="148">
        <v>1</v>
      </c>
      <c r="D22" s="136">
        <v>3000</v>
      </c>
      <c r="E22" s="122">
        <f t="shared" si="1"/>
        <v>3000</v>
      </c>
      <c r="G22" s="126"/>
      <c r="H22" s="127">
        <f t="shared" si="2"/>
        <v>0</v>
      </c>
      <c r="I22" s="128" t="str">
        <f t="shared" si="3"/>
        <v/>
      </c>
      <c r="J22" s="120"/>
      <c r="K22" s="48"/>
      <c r="L22" s="132"/>
      <c r="M22" s="132" t="str">
        <f t="shared" si="4"/>
        <v/>
      </c>
      <c r="N22" s="133" t="str">
        <f t="shared" si="5"/>
        <v/>
      </c>
      <c r="O22" s="134" t="str">
        <f t="shared" si="6"/>
        <v/>
      </c>
      <c r="P22" s="132"/>
    </row>
    <row r="23" spans="2:16" x14ac:dyDescent="0.35">
      <c r="B23" s="91" t="s">
        <v>99</v>
      </c>
      <c r="C23" s="148">
        <v>1</v>
      </c>
      <c r="D23" s="136">
        <v>2000</v>
      </c>
      <c r="E23" s="122">
        <f t="shared" si="1"/>
        <v>2000</v>
      </c>
      <c r="G23" s="126"/>
      <c r="H23" s="127">
        <f t="shared" si="2"/>
        <v>0</v>
      </c>
      <c r="I23" s="128" t="str">
        <f t="shared" si="3"/>
        <v/>
      </c>
      <c r="J23" s="120"/>
      <c r="K23" s="48"/>
      <c r="L23" s="132"/>
      <c r="M23" s="132" t="str">
        <f t="shared" si="4"/>
        <v/>
      </c>
      <c r="N23" s="133" t="str">
        <f t="shared" si="5"/>
        <v/>
      </c>
      <c r="O23" s="134" t="str">
        <f t="shared" si="6"/>
        <v/>
      </c>
      <c r="P23" s="132"/>
    </row>
    <row r="24" spans="2:16" x14ac:dyDescent="0.35">
      <c r="B24" s="91" t="s">
        <v>82</v>
      </c>
      <c r="C24" s="148">
        <v>1</v>
      </c>
      <c r="D24" s="136">
        <v>8000</v>
      </c>
      <c r="E24" s="122">
        <f t="shared" si="1"/>
        <v>8000</v>
      </c>
      <c r="G24" s="126"/>
      <c r="H24" s="127">
        <f t="shared" si="2"/>
        <v>0</v>
      </c>
      <c r="I24" s="128" t="str">
        <f t="shared" si="3"/>
        <v/>
      </c>
      <c r="J24" s="120"/>
      <c r="K24" s="48"/>
      <c r="L24" s="132"/>
      <c r="M24" s="132" t="str">
        <f t="shared" si="4"/>
        <v/>
      </c>
      <c r="N24" s="133" t="str">
        <f t="shared" si="5"/>
        <v/>
      </c>
      <c r="O24" s="134" t="str">
        <f t="shared" si="6"/>
        <v/>
      </c>
      <c r="P24" s="132"/>
    </row>
    <row r="25" spans="2:16" x14ac:dyDescent="0.35">
      <c r="B25" s="91" t="s">
        <v>83</v>
      </c>
      <c r="C25" s="148">
        <v>1</v>
      </c>
      <c r="D25" s="136">
        <v>5000</v>
      </c>
      <c r="E25" s="122">
        <f t="shared" si="1"/>
        <v>5000</v>
      </c>
      <c r="G25" s="126"/>
      <c r="H25" s="127">
        <f t="shared" si="2"/>
        <v>0</v>
      </c>
      <c r="I25" s="128" t="str">
        <f t="shared" si="3"/>
        <v/>
      </c>
      <c r="J25" s="120"/>
      <c r="K25" s="48"/>
      <c r="L25" s="132"/>
      <c r="M25" s="132" t="str">
        <f t="shared" si="4"/>
        <v/>
      </c>
      <c r="N25" s="133" t="str">
        <f t="shared" si="5"/>
        <v/>
      </c>
      <c r="O25" s="134" t="str">
        <f t="shared" si="6"/>
        <v/>
      </c>
      <c r="P25" s="132"/>
    </row>
    <row r="26" spans="2:16" x14ac:dyDescent="0.35">
      <c r="B26" s="91" t="s">
        <v>84</v>
      </c>
      <c r="C26" s="148">
        <v>1</v>
      </c>
      <c r="D26" s="136">
        <v>1500</v>
      </c>
      <c r="E26" s="122">
        <f t="shared" si="1"/>
        <v>1500</v>
      </c>
      <c r="G26" s="126"/>
      <c r="H26" s="127">
        <f t="shared" si="2"/>
        <v>0</v>
      </c>
      <c r="I26" s="128" t="str">
        <f t="shared" si="3"/>
        <v/>
      </c>
      <c r="J26" s="120"/>
      <c r="K26" s="48"/>
      <c r="L26" s="132"/>
      <c r="M26" s="132" t="str">
        <f t="shared" si="4"/>
        <v/>
      </c>
      <c r="N26" s="133" t="str">
        <f t="shared" si="5"/>
        <v/>
      </c>
      <c r="O26" s="134" t="str">
        <f t="shared" si="6"/>
        <v/>
      </c>
      <c r="P26" s="132"/>
    </row>
    <row r="27" spans="2:16" ht="16.5" customHeight="1" x14ac:dyDescent="0.35">
      <c r="B27" s="91" t="s">
        <v>85</v>
      </c>
      <c r="C27" s="148">
        <v>2</v>
      </c>
      <c r="D27" s="136">
        <v>2500</v>
      </c>
      <c r="E27" s="122">
        <f t="shared" si="1"/>
        <v>5000</v>
      </c>
      <c r="G27" s="126"/>
      <c r="H27" s="127">
        <f t="shared" si="2"/>
        <v>0</v>
      </c>
      <c r="I27" s="128" t="str">
        <f t="shared" si="3"/>
        <v/>
      </c>
      <c r="J27" s="120"/>
      <c r="K27" s="48"/>
      <c r="L27" s="132"/>
      <c r="M27" s="132" t="str">
        <f t="shared" si="4"/>
        <v/>
      </c>
      <c r="N27" s="133" t="str">
        <f t="shared" si="5"/>
        <v/>
      </c>
      <c r="O27" s="134" t="str">
        <f t="shared" si="6"/>
        <v/>
      </c>
      <c r="P27" s="132"/>
    </row>
    <row r="28" spans="2:16" ht="18" customHeight="1" x14ac:dyDescent="0.35">
      <c r="B28" s="28" t="s">
        <v>100</v>
      </c>
      <c r="C28" s="119">
        <v>1</v>
      </c>
      <c r="D28" s="118">
        <v>10000</v>
      </c>
      <c r="E28" s="122">
        <f t="shared" si="1"/>
        <v>10000</v>
      </c>
      <c r="G28" s="126"/>
      <c r="H28" s="127">
        <f t="shared" si="2"/>
        <v>0</v>
      </c>
      <c r="I28" s="128" t="str">
        <f t="shared" si="3"/>
        <v/>
      </c>
      <c r="J28" s="120"/>
      <c r="K28" s="48"/>
      <c r="L28" s="132"/>
      <c r="M28" s="132" t="str">
        <f t="shared" si="4"/>
        <v/>
      </c>
      <c r="N28" s="133" t="str">
        <f t="shared" si="5"/>
        <v/>
      </c>
      <c r="O28" s="134" t="str">
        <f t="shared" si="6"/>
        <v/>
      </c>
      <c r="P28" s="132"/>
    </row>
    <row r="29" spans="2:16" s="87" customFormat="1" ht="16.5" customHeight="1" x14ac:dyDescent="0.35">
      <c r="B29" s="28" t="s">
        <v>292</v>
      </c>
      <c r="C29" s="119">
        <v>1</v>
      </c>
      <c r="D29" s="118">
        <v>3000</v>
      </c>
      <c r="E29" s="122">
        <f t="shared" si="1"/>
        <v>3000</v>
      </c>
      <c r="F29" s="24"/>
      <c r="G29" s="126"/>
      <c r="H29" s="127">
        <f t="shared" si="2"/>
        <v>0</v>
      </c>
      <c r="I29" s="128" t="str">
        <f t="shared" si="3"/>
        <v/>
      </c>
      <c r="J29" s="120"/>
      <c r="K29" s="48"/>
      <c r="L29" s="132"/>
      <c r="M29" s="132" t="str">
        <f t="shared" si="4"/>
        <v/>
      </c>
      <c r="N29" s="133" t="str">
        <f t="shared" si="5"/>
        <v/>
      </c>
      <c r="O29" s="134" t="str">
        <f t="shared" si="6"/>
        <v/>
      </c>
      <c r="P29" s="132"/>
    </row>
    <row r="30" spans="2:16" ht="16.5" customHeight="1" x14ac:dyDescent="0.35">
      <c r="B30" s="91" t="s">
        <v>323</v>
      </c>
      <c r="C30" s="119">
        <v>1</v>
      </c>
      <c r="D30" s="136">
        <v>1000</v>
      </c>
      <c r="E30" s="122">
        <f t="shared" si="1"/>
        <v>1000</v>
      </c>
      <c r="G30" s="126"/>
      <c r="H30" s="127">
        <f t="shared" si="2"/>
        <v>0</v>
      </c>
      <c r="I30" s="128" t="str">
        <f t="shared" si="3"/>
        <v/>
      </c>
      <c r="J30" s="120"/>
      <c r="K30" s="48"/>
      <c r="L30" s="132"/>
      <c r="M30" s="132" t="str">
        <f t="shared" si="4"/>
        <v/>
      </c>
      <c r="N30" s="133" t="str">
        <f t="shared" si="5"/>
        <v/>
      </c>
      <c r="O30" s="134" t="str">
        <f t="shared" si="6"/>
        <v/>
      </c>
      <c r="P30" s="132"/>
    </row>
    <row r="31" spans="2:16" x14ac:dyDescent="0.35">
      <c r="B31" s="28" t="s">
        <v>101</v>
      </c>
      <c r="C31" s="119">
        <v>1</v>
      </c>
      <c r="D31" s="118">
        <v>400</v>
      </c>
      <c r="E31" s="122">
        <f t="shared" si="1"/>
        <v>400</v>
      </c>
      <c r="G31" s="126"/>
      <c r="H31" s="127">
        <f t="shared" si="2"/>
        <v>0</v>
      </c>
      <c r="I31" s="128" t="str">
        <f t="shared" si="3"/>
        <v/>
      </c>
      <c r="J31" s="120"/>
      <c r="K31" s="48"/>
      <c r="L31" s="132"/>
      <c r="M31" s="132" t="str">
        <f t="shared" si="4"/>
        <v/>
      </c>
      <c r="N31" s="133" t="str">
        <f t="shared" si="5"/>
        <v/>
      </c>
      <c r="O31" s="134" t="str">
        <f t="shared" si="6"/>
        <v/>
      </c>
      <c r="P31" s="132"/>
    </row>
    <row r="32" spans="2:16" x14ac:dyDescent="0.35">
      <c r="B32" s="28" t="s">
        <v>102</v>
      </c>
      <c r="C32" s="119">
        <v>1</v>
      </c>
      <c r="D32" s="118">
        <v>2500</v>
      </c>
      <c r="E32" s="122">
        <f t="shared" si="1"/>
        <v>2500</v>
      </c>
      <c r="G32" s="126"/>
      <c r="H32" s="127">
        <f t="shared" si="2"/>
        <v>0</v>
      </c>
      <c r="I32" s="128" t="str">
        <f t="shared" si="3"/>
        <v/>
      </c>
      <c r="J32" s="120"/>
      <c r="K32" s="48"/>
      <c r="L32" s="132"/>
      <c r="M32" s="132" t="str">
        <f t="shared" si="4"/>
        <v/>
      </c>
      <c r="N32" s="133" t="str">
        <f t="shared" si="5"/>
        <v/>
      </c>
      <c r="O32" s="134" t="str">
        <f t="shared" si="6"/>
        <v/>
      </c>
      <c r="P32" s="132"/>
    </row>
    <row r="33" spans="2:16" x14ac:dyDescent="0.35">
      <c r="B33" s="28" t="s">
        <v>103</v>
      </c>
      <c r="C33" s="119">
        <v>1</v>
      </c>
      <c r="D33" s="118">
        <v>2000</v>
      </c>
      <c r="E33" s="122">
        <f t="shared" si="1"/>
        <v>2000</v>
      </c>
      <c r="G33" s="126"/>
      <c r="H33" s="127">
        <f t="shared" si="2"/>
        <v>0</v>
      </c>
      <c r="I33" s="128" t="str">
        <f t="shared" si="3"/>
        <v/>
      </c>
      <c r="J33" s="120"/>
      <c r="K33" s="48"/>
      <c r="L33" s="132"/>
      <c r="M33" s="132" t="str">
        <f t="shared" si="4"/>
        <v/>
      </c>
      <c r="N33" s="133" t="str">
        <f t="shared" si="5"/>
        <v/>
      </c>
      <c r="O33" s="134" t="str">
        <f t="shared" si="6"/>
        <v/>
      </c>
      <c r="P33" s="132"/>
    </row>
    <row r="34" spans="2:16" x14ac:dyDescent="0.35">
      <c r="B34" s="250" t="s">
        <v>324</v>
      </c>
      <c r="C34" s="251"/>
      <c r="D34" s="251"/>
      <c r="E34" s="252"/>
      <c r="G34" s="140"/>
      <c r="H34" s="44">
        <f>SUM(H8:H33)</f>
        <v>0</v>
      </c>
      <c r="I34" s="263"/>
      <c r="J34" s="264"/>
      <c r="K34" s="27"/>
      <c r="L34" s="263"/>
      <c r="M34" s="264"/>
      <c r="N34" s="44">
        <f>SUM(N8:N33)</f>
        <v>0</v>
      </c>
      <c r="O34" s="263"/>
      <c r="P34" s="264"/>
    </row>
    <row r="35" spans="2:16" x14ac:dyDescent="0.35">
      <c r="D35" s="42"/>
      <c r="K35" s="27"/>
    </row>
    <row r="36" spans="2:16" x14ac:dyDescent="0.35">
      <c r="K36" s="27"/>
    </row>
    <row r="37" spans="2:16" x14ac:dyDescent="0.35">
      <c r="K37" s="27"/>
    </row>
  </sheetData>
  <sheetProtection algorithmName="SHA-512" hashValue="APcYjZWox1WBbEyVDJkMR00NyXe5JIgHq/8nujYrSznxPqTjFuF5OXmEA6shlJTUkLZQZQ5/xA1QIQlWWEO0MQ==" saltValue="5/1icr+PuSv04GOnmkk+MA==" spinCount="100000" sheet="1" formatCells="0" formatColumns="0" formatRows="0"/>
  <mergeCells count="9">
    <mergeCell ref="B34:E34"/>
    <mergeCell ref="B2:P2"/>
    <mergeCell ref="B6:E6"/>
    <mergeCell ref="G6:J6"/>
    <mergeCell ref="L6:P6"/>
    <mergeCell ref="B4:P4"/>
    <mergeCell ref="I34:J34"/>
    <mergeCell ref="L34:M34"/>
    <mergeCell ref="O34:P34"/>
  </mergeCells>
  <conditionalFormatting sqref="I8:I33 O8:O33">
    <cfRule type="cellIs" dxfId="13" priority="1" operator="greaterThan">
      <formula>0</formula>
    </cfRule>
  </conditionalFormatting>
  <dataValidations count="1">
    <dataValidation type="list" allowBlank="1" showInputMessage="1" showErrorMessage="1" sqref="L8:L33" xr:uid="{00000000-0002-0000-0400-000000000000}">
      <formula1>"מאשר, מאשר חלקי"</formula1>
    </dataValidation>
  </dataValidations>
  <pageMargins left="0.7" right="0.7" top="0.75" bottom="0.75" header="0.3" footer="0.3"/>
  <pageSetup paperSize="9"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Worksheet______6"/>
  <dimension ref="B1:Q78"/>
  <sheetViews>
    <sheetView showGridLines="0" rightToLeft="1" zoomScale="80" zoomScaleNormal="80" workbookViewId="0">
      <pane ySplit="7" topLeftCell="A8" activePane="bottomLeft" state="frozen"/>
      <selection pane="bottomLeft" activeCell="G12" sqref="G12"/>
    </sheetView>
  </sheetViews>
  <sheetFormatPr defaultColWidth="9" defaultRowHeight="15.5" x14ac:dyDescent="0.35"/>
  <cols>
    <col min="1" max="1" width="3" style="24" customWidth="1"/>
    <col min="2" max="2" width="35.58203125" style="24" customWidth="1"/>
    <col min="3" max="3" width="10.25" style="31" customWidth="1"/>
    <col min="4" max="4" width="14.58203125" style="31" customWidth="1"/>
    <col min="5" max="5" width="18.08203125" style="31" customWidth="1"/>
    <col min="6" max="6" width="1.58203125" style="24" customWidth="1"/>
    <col min="7" max="7" width="11.25" style="24" customWidth="1"/>
    <col min="8" max="8" width="13" style="24" customWidth="1"/>
    <col min="9" max="9" width="16.58203125" style="24" customWidth="1"/>
    <col min="10" max="10" width="24.58203125" style="25" customWidth="1"/>
    <col min="11" max="11" width="1.08203125" style="24" customWidth="1"/>
    <col min="12" max="12" width="11.33203125" style="24" customWidth="1"/>
    <col min="13" max="13" width="14" style="26" customWidth="1"/>
    <col min="14" max="14" width="12.08203125" style="24" customWidth="1"/>
    <col min="15" max="15" width="9" style="24"/>
    <col min="16" max="16" width="22.58203125" style="24" customWidth="1"/>
    <col min="17" max="16384" width="9" style="24"/>
  </cols>
  <sheetData>
    <row r="1" spans="2:17" s="87" customFormat="1" ht="16" thickBot="1" x14ac:dyDescent="0.4">
      <c r="B1" s="30" t="s">
        <v>331</v>
      </c>
      <c r="C1" s="24"/>
      <c r="D1" s="24"/>
      <c r="E1" s="24"/>
      <c r="F1" s="24"/>
      <c r="G1" s="24"/>
      <c r="H1" s="24"/>
      <c r="I1" s="24"/>
      <c r="J1" s="25"/>
      <c r="K1" s="24"/>
      <c r="L1" s="24"/>
      <c r="M1" s="26"/>
      <c r="N1" s="24"/>
      <c r="O1" s="24"/>
      <c r="P1" s="24"/>
    </row>
    <row r="2" spans="2:17" s="153" customFormat="1" ht="20.25" customHeight="1" thickBot="1" x14ac:dyDescent="0.4">
      <c r="B2" s="253" t="s">
        <v>218</v>
      </c>
      <c r="C2" s="254"/>
      <c r="D2" s="254"/>
      <c r="E2" s="254"/>
      <c r="F2" s="254"/>
      <c r="G2" s="254"/>
      <c r="H2" s="254"/>
      <c r="I2" s="254"/>
      <c r="J2" s="254"/>
      <c r="K2" s="254"/>
      <c r="L2" s="254"/>
      <c r="M2" s="254"/>
      <c r="N2" s="254"/>
      <c r="O2" s="254"/>
      <c r="P2" s="255"/>
      <c r="Q2" s="87"/>
    </row>
    <row r="3" spans="2:17" s="87" customFormat="1" ht="18" x14ac:dyDescent="0.35">
      <c r="B3" s="154">
        <f>'שאלון-חובה'!$D$5</f>
        <v>0</v>
      </c>
      <c r="C3" s="24"/>
      <c r="D3" s="24"/>
      <c r="E3" s="24"/>
      <c r="F3" s="24"/>
      <c r="G3" s="24"/>
      <c r="H3" s="24"/>
      <c r="I3" s="24"/>
      <c r="J3" s="25"/>
      <c r="K3" s="24"/>
      <c r="L3" s="24"/>
      <c r="M3" s="26"/>
      <c r="N3" s="24"/>
      <c r="O3" s="24"/>
      <c r="P3" s="24"/>
    </row>
    <row r="4" spans="2:17" s="87" customFormat="1" ht="16.5" customHeight="1" x14ac:dyDescent="0.35">
      <c r="B4" s="262" t="s">
        <v>246</v>
      </c>
      <c r="C4" s="262"/>
      <c r="D4" s="262"/>
      <c r="E4" s="262"/>
      <c r="F4" s="262"/>
      <c r="G4" s="262"/>
      <c r="H4" s="262"/>
      <c r="I4" s="262"/>
      <c r="J4" s="262"/>
      <c r="K4" s="262"/>
      <c r="L4" s="262"/>
      <c r="M4" s="262"/>
      <c r="N4" s="262"/>
      <c r="O4" s="262"/>
      <c r="P4" s="262"/>
    </row>
    <row r="5" spans="2:17" ht="4.5" customHeight="1" thickBot="1" x14ac:dyDescent="0.4">
      <c r="B5" s="27"/>
      <c r="C5" s="155"/>
      <c r="D5" s="155"/>
      <c r="J5" s="156"/>
      <c r="K5" s="27"/>
      <c r="P5" s="157"/>
    </row>
    <row r="6" spans="2:17" s="49" customFormat="1" ht="18.75" customHeight="1" thickBot="1" x14ac:dyDescent="0.45">
      <c r="B6" s="256" t="s">
        <v>54</v>
      </c>
      <c r="C6" s="257"/>
      <c r="D6" s="257"/>
      <c r="E6" s="258"/>
      <c r="G6" s="259" t="s">
        <v>9</v>
      </c>
      <c r="H6" s="260"/>
      <c r="I6" s="260"/>
      <c r="J6" s="261"/>
      <c r="K6" s="50"/>
      <c r="L6" s="259" t="s">
        <v>219</v>
      </c>
      <c r="M6" s="260"/>
      <c r="N6" s="260"/>
      <c r="O6" s="260"/>
      <c r="P6" s="261"/>
    </row>
    <row r="7" spans="2:17" s="31" customFormat="1" ht="31.5" thickBot="1" x14ac:dyDescent="0.35">
      <c r="B7" s="123" t="s">
        <v>0</v>
      </c>
      <c r="C7" s="124" t="s">
        <v>20</v>
      </c>
      <c r="D7" s="124" t="s">
        <v>2</v>
      </c>
      <c r="E7" s="125" t="s">
        <v>3</v>
      </c>
      <c r="G7" s="129" t="s">
        <v>40</v>
      </c>
      <c r="H7" s="130" t="s">
        <v>10</v>
      </c>
      <c r="I7" s="131" t="s">
        <v>11</v>
      </c>
      <c r="J7" s="125" t="s">
        <v>12</v>
      </c>
      <c r="K7" s="48"/>
      <c r="L7" s="129" t="s">
        <v>220</v>
      </c>
      <c r="M7" s="130" t="s">
        <v>21</v>
      </c>
      <c r="N7" s="130" t="s">
        <v>13</v>
      </c>
      <c r="O7" s="124" t="s">
        <v>11</v>
      </c>
      <c r="P7" s="125" t="s">
        <v>221</v>
      </c>
    </row>
    <row r="8" spans="2:17" x14ac:dyDescent="0.35">
      <c r="B8" s="268" t="s">
        <v>141</v>
      </c>
      <c r="C8" s="269"/>
      <c r="D8" s="269"/>
      <c r="E8" s="270"/>
      <c r="F8" s="52"/>
      <c r="G8" s="263" t="str">
        <f>B8</f>
        <v>טיפול באומנות</v>
      </c>
      <c r="H8" s="271"/>
      <c r="I8" s="271"/>
      <c r="J8" s="264"/>
      <c r="K8" s="53"/>
      <c r="L8" s="263" t="str">
        <f>B8</f>
        <v>טיפול באומנות</v>
      </c>
      <c r="M8" s="271"/>
      <c r="N8" s="271"/>
      <c r="O8" s="271"/>
      <c r="P8" s="264"/>
    </row>
    <row r="9" spans="2:17" ht="31" x14ac:dyDescent="0.35">
      <c r="B9" s="91" t="s">
        <v>70</v>
      </c>
      <c r="C9" s="136">
        <v>1</v>
      </c>
      <c r="D9" s="136">
        <v>5000</v>
      </c>
      <c r="E9" s="122">
        <f t="shared" ref="E9:E24" si="0">C9*D9</f>
        <v>5000</v>
      </c>
      <c r="G9" s="126"/>
      <c r="H9" s="127">
        <f>G9*D9</f>
        <v>0</v>
      </c>
      <c r="I9" s="128" t="str">
        <f>IF(H9=0,"",IF(OR(H9-$E9&gt;0,H9-$E9&lt;0), (H9-$E9)/$E9, ""))</f>
        <v/>
      </c>
      <c r="J9" s="120"/>
      <c r="K9" s="48"/>
      <c r="L9" s="132"/>
      <c r="M9" s="132" t="str">
        <f>IF(L9="מאשר",G9,"")</f>
        <v/>
      </c>
      <c r="N9" s="133" t="str">
        <f>IFERROR(M9*D9,"")</f>
        <v/>
      </c>
      <c r="O9" s="134" t="str">
        <f>IFERROR(IF(N9=0,"",IF(OR(N9-$E9&gt;0,N9-$E9&lt;0), (N9-$E9)/$E9, "")),"")</f>
        <v/>
      </c>
      <c r="P9" s="132"/>
    </row>
    <row r="10" spans="2:17" x14ac:dyDescent="0.35">
      <c r="B10" s="91" t="s">
        <v>33</v>
      </c>
      <c r="C10" s="136">
        <v>1</v>
      </c>
      <c r="D10" s="136">
        <v>700</v>
      </c>
      <c r="E10" s="122">
        <f t="shared" si="0"/>
        <v>700</v>
      </c>
      <c r="G10" s="126"/>
      <c r="H10" s="127">
        <f t="shared" ref="H10:H24" si="1">G10*D10</f>
        <v>0</v>
      </c>
      <c r="I10" s="128" t="str">
        <f t="shared" ref="I10:I24" si="2">IF(H10=0,"",IF(OR(H10-$E10&gt;0,H10-$E10&lt;0), (H10-$E10)/$E10, ""))</f>
        <v/>
      </c>
      <c r="J10" s="120"/>
      <c r="K10" s="48"/>
      <c r="L10" s="132"/>
      <c r="M10" s="132" t="str">
        <f t="shared" ref="M10:M24" si="3">IF(L10="מאשר",G10,"")</f>
        <v/>
      </c>
      <c r="N10" s="133" t="str">
        <f t="shared" ref="N10:N24" si="4">IFERROR(M10*D10,"")</f>
        <v/>
      </c>
      <c r="O10" s="134" t="str">
        <f t="shared" ref="O10:O24" si="5">IFERROR(IF(N10=0,"",IF(OR(N10-$E10&gt;0,N10-$E10&lt;0), (N10-$E10)/$E10, "")),"")</f>
        <v/>
      </c>
      <c r="P10" s="132"/>
    </row>
    <row r="11" spans="2:17" x14ac:dyDescent="0.35">
      <c r="B11" s="91" t="s">
        <v>22</v>
      </c>
      <c r="C11" s="136">
        <v>1</v>
      </c>
      <c r="D11" s="136">
        <v>800</v>
      </c>
      <c r="E11" s="122">
        <f t="shared" si="0"/>
        <v>800</v>
      </c>
      <c r="G11" s="126"/>
      <c r="H11" s="127">
        <f t="shared" si="1"/>
        <v>0</v>
      </c>
      <c r="I11" s="128" t="str">
        <f t="shared" si="2"/>
        <v/>
      </c>
      <c r="J11" s="120"/>
      <c r="K11" s="48"/>
      <c r="L11" s="132"/>
      <c r="M11" s="132" t="str">
        <f t="shared" si="3"/>
        <v/>
      </c>
      <c r="N11" s="133" t="str">
        <f t="shared" si="4"/>
        <v/>
      </c>
      <c r="O11" s="134" t="str">
        <f t="shared" si="5"/>
        <v/>
      </c>
      <c r="P11" s="132"/>
    </row>
    <row r="12" spans="2:17" x14ac:dyDescent="0.35">
      <c r="B12" s="91" t="s">
        <v>23</v>
      </c>
      <c r="C12" s="136">
        <v>1</v>
      </c>
      <c r="D12" s="136">
        <v>800</v>
      </c>
      <c r="E12" s="122">
        <f t="shared" si="0"/>
        <v>800</v>
      </c>
      <c r="G12" s="126"/>
      <c r="H12" s="127">
        <f t="shared" si="1"/>
        <v>0</v>
      </c>
      <c r="I12" s="128" t="str">
        <f t="shared" si="2"/>
        <v/>
      </c>
      <c r="J12" s="120"/>
      <c r="K12" s="48"/>
      <c r="L12" s="132"/>
      <c r="M12" s="132" t="str">
        <f t="shared" si="3"/>
        <v/>
      </c>
      <c r="N12" s="133" t="str">
        <f t="shared" si="4"/>
        <v/>
      </c>
      <c r="O12" s="134" t="str">
        <f t="shared" si="5"/>
        <v/>
      </c>
      <c r="P12" s="132"/>
    </row>
    <row r="13" spans="2:17" x14ac:dyDescent="0.35">
      <c r="B13" s="91" t="s">
        <v>24</v>
      </c>
      <c r="C13" s="136">
        <v>1</v>
      </c>
      <c r="D13" s="136">
        <v>500</v>
      </c>
      <c r="E13" s="122">
        <f t="shared" si="0"/>
        <v>500</v>
      </c>
      <c r="G13" s="126"/>
      <c r="H13" s="127">
        <f t="shared" si="1"/>
        <v>0</v>
      </c>
      <c r="I13" s="128" t="str">
        <f t="shared" si="2"/>
        <v/>
      </c>
      <c r="J13" s="120"/>
      <c r="K13" s="48"/>
      <c r="L13" s="132"/>
      <c r="M13" s="132" t="str">
        <f t="shared" si="3"/>
        <v/>
      </c>
      <c r="N13" s="133" t="str">
        <f t="shared" si="4"/>
        <v/>
      </c>
      <c r="O13" s="134" t="str">
        <f t="shared" si="5"/>
        <v/>
      </c>
      <c r="P13" s="132"/>
    </row>
    <row r="14" spans="2:17" x14ac:dyDescent="0.35">
      <c r="B14" s="91" t="s">
        <v>1</v>
      </c>
      <c r="C14" s="136">
        <v>1</v>
      </c>
      <c r="D14" s="136">
        <v>400</v>
      </c>
      <c r="E14" s="122">
        <f t="shared" si="0"/>
        <v>400</v>
      </c>
      <c r="G14" s="126"/>
      <c r="H14" s="127">
        <f t="shared" si="1"/>
        <v>0</v>
      </c>
      <c r="I14" s="128" t="str">
        <f t="shared" si="2"/>
        <v/>
      </c>
      <c r="J14" s="120"/>
      <c r="K14" s="48"/>
      <c r="L14" s="132"/>
      <c r="M14" s="132" t="str">
        <f t="shared" si="3"/>
        <v/>
      </c>
      <c r="N14" s="133" t="str">
        <f t="shared" si="4"/>
        <v/>
      </c>
      <c r="O14" s="134" t="str">
        <f t="shared" si="5"/>
        <v/>
      </c>
      <c r="P14" s="132"/>
    </row>
    <row r="15" spans="2:17" x14ac:dyDescent="0.35">
      <c r="B15" s="91" t="s">
        <v>25</v>
      </c>
      <c r="C15" s="136">
        <v>3</v>
      </c>
      <c r="D15" s="136">
        <v>150</v>
      </c>
      <c r="E15" s="122">
        <f t="shared" si="0"/>
        <v>450</v>
      </c>
      <c r="G15" s="126"/>
      <c r="H15" s="127">
        <f t="shared" si="1"/>
        <v>0</v>
      </c>
      <c r="I15" s="128" t="str">
        <f t="shared" si="2"/>
        <v/>
      </c>
      <c r="J15" s="120"/>
      <c r="K15" s="48"/>
      <c r="L15" s="132"/>
      <c r="M15" s="132" t="str">
        <f t="shared" si="3"/>
        <v/>
      </c>
      <c r="N15" s="133" t="str">
        <f t="shared" si="4"/>
        <v/>
      </c>
      <c r="O15" s="134" t="str">
        <f t="shared" si="5"/>
        <v/>
      </c>
      <c r="P15" s="132"/>
    </row>
    <row r="16" spans="2:17" x14ac:dyDescent="0.35">
      <c r="B16" s="91" t="s">
        <v>89</v>
      </c>
      <c r="C16" s="136">
        <v>2</v>
      </c>
      <c r="D16" s="136">
        <v>700</v>
      </c>
      <c r="E16" s="122">
        <f t="shared" si="0"/>
        <v>1400</v>
      </c>
      <c r="G16" s="126"/>
      <c r="H16" s="127">
        <f t="shared" si="1"/>
        <v>0</v>
      </c>
      <c r="I16" s="128" t="str">
        <f t="shared" si="2"/>
        <v/>
      </c>
      <c r="J16" s="120"/>
      <c r="K16" s="48"/>
      <c r="L16" s="132"/>
      <c r="M16" s="132" t="str">
        <f t="shared" si="3"/>
        <v/>
      </c>
      <c r="N16" s="133" t="str">
        <f t="shared" si="4"/>
        <v/>
      </c>
      <c r="O16" s="134" t="str">
        <f t="shared" si="5"/>
        <v/>
      </c>
      <c r="P16" s="132"/>
    </row>
    <row r="17" spans="2:16" x14ac:dyDescent="0.35">
      <c r="B17" s="91" t="s">
        <v>72</v>
      </c>
      <c r="C17" s="136">
        <v>1</v>
      </c>
      <c r="D17" s="136">
        <v>600</v>
      </c>
      <c r="E17" s="122">
        <f t="shared" si="0"/>
        <v>600</v>
      </c>
      <c r="G17" s="126"/>
      <c r="H17" s="127">
        <f t="shared" si="1"/>
        <v>0</v>
      </c>
      <c r="I17" s="128" t="str">
        <f t="shared" si="2"/>
        <v/>
      </c>
      <c r="J17" s="120"/>
      <c r="K17" s="48"/>
      <c r="L17" s="132"/>
      <c r="M17" s="132" t="str">
        <f t="shared" si="3"/>
        <v/>
      </c>
      <c r="N17" s="133" t="str">
        <f t="shared" si="4"/>
        <v/>
      </c>
      <c r="O17" s="134" t="str">
        <f t="shared" si="5"/>
        <v/>
      </c>
      <c r="P17" s="132"/>
    </row>
    <row r="18" spans="2:16" x14ac:dyDescent="0.35">
      <c r="B18" s="117" t="s">
        <v>296</v>
      </c>
      <c r="C18" s="136">
        <v>1</v>
      </c>
      <c r="D18" s="136">
        <v>500</v>
      </c>
      <c r="E18" s="122">
        <f t="shared" si="0"/>
        <v>500</v>
      </c>
      <c r="G18" s="126"/>
      <c r="H18" s="127">
        <f t="shared" si="1"/>
        <v>0</v>
      </c>
      <c r="I18" s="128" t="str">
        <f t="shared" si="2"/>
        <v/>
      </c>
      <c r="J18" s="120"/>
      <c r="K18" s="48"/>
      <c r="L18" s="132"/>
      <c r="M18" s="132" t="str">
        <f t="shared" si="3"/>
        <v/>
      </c>
      <c r="N18" s="133" t="str">
        <f t="shared" si="4"/>
        <v/>
      </c>
      <c r="O18" s="134" t="str">
        <f t="shared" si="5"/>
        <v/>
      </c>
      <c r="P18" s="132"/>
    </row>
    <row r="19" spans="2:16" x14ac:dyDescent="0.35">
      <c r="B19" s="91" t="s">
        <v>105</v>
      </c>
      <c r="C19" s="136">
        <v>1</v>
      </c>
      <c r="D19" s="136">
        <v>700</v>
      </c>
      <c r="E19" s="122">
        <f t="shared" si="0"/>
        <v>700</v>
      </c>
      <c r="G19" s="126"/>
      <c r="H19" s="127">
        <f t="shared" si="1"/>
        <v>0</v>
      </c>
      <c r="I19" s="128" t="str">
        <f t="shared" si="2"/>
        <v/>
      </c>
      <c r="J19" s="120"/>
      <c r="K19" s="48"/>
      <c r="L19" s="132"/>
      <c r="M19" s="132" t="str">
        <f t="shared" si="3"/>
        <v/>
      </c>
      <c r="N19" s="133" t="str">
        <f t="shared" si="4"/>
        <v/>
      </c>
      <c r="O19" s="134" t="str">
        <f t="shared" si="5"/>
        <v/>
      </c>
      <c r="P19" s="132"/>
    </row>
    <row r="20" spans="2:16" x14ac:dyDescent="0.35">
      <c r="B20" s="91" t="s">
        <v>143</v>
      </c>
      <c r="C20" s="136">
        <v>1</v>
      </c>
      <c r="D20" s="136">
        <v>1000</v>
      </c>
      <c r="E20" s="122">
        <f t="shared" si="0"/>
        <v>1000</v>
      </c>
      <c r="G20" s="126"/>
      <c r="H20" s="127">
        <f t="shared" si="1"/>
        <v>0</v>
      </c>
      <c r="I20" s="128" t="str">
        <f t="shared" si="2"/>
        <v/>
      </c>
      <c r="J20" s="120"/>
      <c r="K20" s="48"/>
      <c r="L20" s="132"/>
      <c r="M20" s="132" t="str">
        <f t="shared" si="3"/>
        <v/>
      </c>
      <c r="N20" s="133" t="str">
        <f t="shared" si="4"/>
        <v/>
      </c>
      <c r="O20" s="134" t="str">
        <f t="shared" si="5"/>
        <v/>
      </c>
      <c r="P20" s="132"/>
    </row>
    <row r="21" spans="2:16" x14ac:dyDescent="0.35">
      <c r="B21" s="91" t="s">
        <v>144</v>
      </c>
      <c r="C21" s="136">
        <v>1</v>
      </c>
      <c r="D21" s="136">
        <v>1500</v>
      </c>
      <c r="E21" s="122">
        <f t="shared" si="0"/>
        <v>1500</v>
      </c>
      <c r="G21" s="126"/>
      <c r="H21" s="127">
        <f t="shared" si="1"/>
        <v>0</v>
      </c>
      <c r="I21" s="128" t="str">
        <f t="shared" si="2"/>
        <v/>
      </c>
      <c r="J21" s="120"/>
      <c r="K21" s="48"/>
      <c r="L21" s="132"/>
      <c r="M21" s="132" t="str">
        <f t="shared" si="3"/>
        <v/>
      </c>
      <c r="N21" s="133" t="str">
        <f t="shared" si="4"/>
        <v/>
      </c>
      <c r="O21" s="134" t="str">
        <f t="shared" si="5"/>
        <v/>
      </c>
      <c r="P21" s="132"/>
    </row>
    <row r="22" spans="2:16" x14ac:dyDescent="0.35">
      <c r="B22" s="91" t="s">
        <v>145</v>
      </c>
      <c r="C22" s="136">
        <v>1</v>
      </c>
      <c r="D22" s="136">
        <v>450</v>
      </c>
      <c r="E22" s="122">
        <f t="shared" si="0"/>
        <v>450</v>
      </c>
      <c r="G22" s="126"/>
      <c r="H22" s="127">
        <f t="shared" si="1"/>
        <v>0</v>
      </c>
      <c r="I22" s="128" t="str">
        <f t="shared" si="2"/>
        <v/>
      </c>
      <c r="J22" s="120"/>
      <c r="K22" s="48"/>
      <c r="L22" s="132"/>
      <c r="M22" s="132" t="str">
        <f t="shared" si="3"/>
        <v/>
      </c>
      <c r="N22" s="133" t="str">
        <f t="shared" si="4"/>
        <v/>
      </c>
      <c r="O22" s="134" t="str">
        <f t="shared" si="5"/>
        <v/>
      </c>
      <c r="P22" s="132"/>
    </row>
    <row r="23" spans="2:16" x14ac:dyDescent="0.35">
      <c r="B23" s="91" t="s">
        <v>104</v>
      </c>
      <c r="C23" s="136">
        <v>1</v>
      </c>
      <c r="D23" s="136">
        <v>200</v>
      </c>
      <c r="E23" s="122">
        <f t="shared" si="0"/>
        <v>200</v>
      </c>
      <c r="G23" s="126"/>
      <c r="H23" s="127">
        <f t="shared" si="1"/>
        <v>0</v>
      </c>
      <c r="I23" s="128" t="str">
        <f t="shared" si="2"/>
        <v/>
      </c>
      <c r="J23" s="120"/>
      <c r="K23" s="48"/>
      <c r="L23" s="132"/>
      <c r="M23" s="132" t="str">
        <f t="shared" si="3"/>
        <v/>
      </c>
      <c r="N23" s="133" t="str">
        <f t="shared" si="4"/>
        <v/>
      </c>
      <c r="O23" s="134" t="str">
        <f t="shared" si="5"/>
        <v/>
      </c>
      <c r="P23" s="132"/>
    </row>
    <row r="24" spans="2:16" x14ac:dyDescent="0.35">
      <c r="B24" s="91" t="s">
        <v>108</v>
      </c>
      <c r="C24" s="136">
        <v>1</v>
      </c>
      <c r="D24" s="136">
        <v>500</v>
      </c>
      <c r="E24" s="122">
        <f t="shared" si="0"/>
        <v>500</v>
      </c>
      <c r="G24" s="126"/>
      <c r="H24" s="127">
        <f t="shared" si="1"/>
        <v>0</v>
      </c>
      <c r="I24" s="128" t="str">
        <f t="shared" si="2"/>
        <v/>
      </c>
      <c r="J24" s="120"/>
      <c r="K24" s="48"/>
      <c r="L24" s="132"/>
      <c r="M24" s="132" t="str">
        <f t="shared" si="3"/>
        <v/>
      </c>
      <c r="N24" s="133" t="str">
        <f t="shared" si="4"/>
        <v/>
      </c>
      <c r="O24" s="134" t="str">
        <f t="shared" si="5"/>
        <v/>
      </c>
      <c r="P24" s="132"/>
    </row>
    <row r="25" spans="2:16" x14ac:dyDescent="0.35">
      <c r="B25" s="265" t="s">
        <v>319</v>
      </c>
      <c r="C25" s="266"/>
      <c r="D25" s="266"/>
      <c r="E25" s="267"/>
      <c r="F25" s="30"/>
      <c r="G25" s="51"/>
      <c r="H25" s="54">
        <f>SUM(H9:H24)</f>
        <v>0</v>
      </c>
      <c r="I25" s="45"/>
      <c r="J25" s="46"/>
      <c r="K25" s="27"/>
      <c r="L25" s="47"/>
      <c r="M25" s="43"/>
      <c r="N25" s="54">
        <f>SUM(N9:N24)</f>
        <v>0</v>
      </c>
      <c r="O25" s="45"/>
      <c r="P25" s="46"/>
    </row>
    <row r="26" spans="2:16" x14ac:dyDescent="0.35">
      <c r="B26" s="250" t="s">
        <v>146</v>
      </c>
      <c r="C26" s="251"/>
      <c r="D26" s="251"/>
      <c r="E26" s="252"/>
      <c r="F26" s="52"/>
      <c r="G26" s="263" t="str">
        <f>B26</f>
        <v xml:space="preserve">טיפול בדרמה ובתנועה </v>
      </c>
      <c r="H26" s="271"/>
      <c r="I26" s="271"/>
      <c r="J26" s="264"/>
      <c r="K26" s="53"/>
      <c r="L26" s="263" t="str">
        <f>B26</f>
        <v xml:space="preserve">טיפול בדרמה ובתנועה </v>
      </c>
      <c r="M26" s="271"/>
      <c r="N26" s="271"/>
      <c r="O26" s="271"/>
      <c r="P26" s="264"/>
    </row>
    <row r="27" spans="2:16" ht="31" x14ac:dyDescent="0.35">
      <c r="B27" s="91" t="s">
        <v>142</v>
      </c>
      <c r="C27" s="136">
        <v>1</v>
      </c>
      <c r="D27" s="136">
        <v>5000</v>
      </c>
      <c r="E27" s="122">
        <f t="shared" ref="E27:E42" si="6">C27*D27</f>
        <v>5000</v>
      </c>
      <c r="G27" s="126"/>
      <c r="H27" s="127">
        <f t="shared" ref="H27:H42" si="7">G27*D27</f>
        <v>0</v>
      </c>
      <c r="I27" s="128" t="str">
        <f t="shared" ref="I27:I42" si="8">IF(H27=0,"",IF(OR(H27-$E27&gt;0,H27-$E27&lt;0), (H27-$E27)/$E27, ""))</f>
        <v/>
      </c>
      <c r="J27" s="120"/>
      <c r="K27" s="48"/>
      <c r="L27" s="132"/>
      <c r="M27" s="132" t="str">
        <f t="shared" ref="M27:M42" si="9">IF(L27="מאשר",G27,"")</f>
        <v/>
      </c>
      <c r="N27" s="133" t="str">
        <f t="shared" ref="N27:N42" si="10">IFERROR(M27*D27,"")</f>
        <v/>
      </c>
      <c r="O27" s="134" t="str">
        <f t="shared" ref="O27:O42" si="11">IFERROR(IF(N27=0,"",IF(OR(N27-$E27&gt;0,N27-$E27&lt;0), (N27-$E27)/$E27, "")),"")</f>
        <v/>
      </c>
      <c r="P27" s="132"/>
    </row>
    <row r="28" spans="2:16" x14ac:dyDescent="0.35">
      <c r="B28" s="91" t="s">
        <v>22</v>
      </c>
      <c r="C28" s="136">
        <v>1</v>
      </c>
      <c r="D28" s="136">
        <v>800</v>
      </c>
      <c r="E28" s="122">
        <f t="shared" si="6"/>
        <v>800</v>
      </c>
      <c r="G28" s="126"/>
      <c r="H28" s="127">
        <f t="shared" si="7"/>
        <v>0</v>
      </c>
      <c r="I28" s="128" t="str">
        <f t="shared" si="8"/>
        <v/>
      </c>
      <c r="J28" s="120"/>
      <c r="K28" s="48"/>
      <c r="L28" s="132"/>
      <c r="M28" s="132" t="str">
        <f t="shared" si="9"/>
        <v/>
      </c>
      <c r="N28" s="133" t="str">
        <f t="shared" si="10"/>
        <v/>
      </c>
      <c r="O28" s="134" t="str">
        <f t="shared" si="11"/>
        <v/>
      </c>
      <c r="P28" s="132"/>
    </row>
    <row r="29" spans="2:16" x14ac:dyDescent="0.35">
      <c r="B29" s="91" t="s">
        <v>23</v>
      </c>
      <c r="C29" s="136">
        <v>1</v>
      </c>
      <c r="D29" s="136">
        <v>800</v>
      </c>
      <c r="E29" s="122">
        <f t="shared" si="6"/>
        <v>800</v>
      </c>
      <c r="G29" s="126"/>
      <c r="H29" s="127">
        <f t="shared" si="7"/>
        <v>0</v>
      </c>
      <c r="I29" s="128" t="str">
        <f t="shared" si="8"/>
        <v/>
      </c>
      <c r="J29" s="120"/>
      <c r="K29" s="48"/>
      <c r="L29" s="132"/>
      <c r="M29" s="132" t="str">
        <f t="shared" si="9"/>
        <v/>
      </c>
      <c r="N29" s="133" t="str">
        <f t="shared" si="10"/>
        <v/>
      </c>
      <c r="O29" s="134" t="str">
        <f t="shared" si="11"/>
        <v/>
      </c>
      <c r="P29" s="132"/>
    </row>
    <row r="30" spans="2:16" x14ac:dyDescent="0.35">
      <c r="B30" s="91" t="s">
        <v>24</v>
      </c>
      <c r="C30" s="136">
        <v>1</v>
      </c>
      <c r="D30" s="136">
        <v>500</v>
      </c>
      <c r="E30" s="122">
        <f t="shared" si="6"/>
        <v>500</v>
      </c>
      <c r="G30" s="126"/>
      <c r="H30" s="127">
        <f t="shared" si="7"/>
        <v>0</v>
      </c>
      <c r="I30" s="128" t="str">
        <f t="shared" si="8"/>
        <v/>
      </c>
      <c r="J30" s="120"/>
      <c r="K30" s="48"/>
      <c r="L30" s="132"/>
      <c r="M30" s="132" t="str">
        <f t="shared" si="9"/>
        <v/>
      </c>
      <c r="N30" s="133" t="str">
        <f t="shared" si="10"/>
        <v/>
      </c>
      <c r="O30" s="134" t="str">
        <f t="shared" si="11"/>
        <v/>
      </c>
      <c r="P30" s="132"/>
    </row>
    <row r="31" spans="2:16" x14ac:dyDescent="0.35">
      <c r="B31" s="91" t="s">
        <v>1</v>
      </c>
      <c r="C31" s="136">
        <v>1</v>
      </c>
      <c r="D31" s="136">
        <v>400</v>
      </c>
      <c r="E31" s="122">
        <f t="shared" si="6"/>
        <v>400</v>
      </c>
      <c r="G31" s="126"/>
      <c r="H31" s="127">
        <f t="shared" si="7"/>
        <v>0</v>
      </c>
      <c r="I31" s="128" t="str">
        <f t="shared" si="8"/>
        <v/>
      </c>
      <c r="J31" s="120"/>
      <c r="K31" s="48"/>
      <c r="L31" s="132"/>
      <c r="M31" s="132" t="str">
        <f t="shared" si="9"/>
        <v/>
      </c>
      <c r="N31" s="133" t="str">
        <f t="shared" si="10"/>
        <v/>
      </c>
      <c r="O31" s="134" t="str">
        <f t="shared" si="11"/>
        <v/>
      </c>
      <c r="P31" s="132"/>
    </row>
    <row r="32" spans="2:16" x14ac:dyDescent="0.35">
      <c r="B32" s="91" t="s">
        <v>25</v>
      </c>
      <c r="C32" s="136">
        <v>3</v>
      </c>
      <c r="D32" s="136">
        <v>150</v>
      </c>
      <c r="E32" s="122">
        <f t="shared" si="6"/>
        <v>450</v>
      </c>
      <c r="G32" s="126"/>
      <c r="H32" s="127">
        <f t="shared" si="7"/>
        <v>0</v>
      </c>
      <c r="I32" s="128" t="str">
        <f t="shared" si="8"/>
        <v/>
      </c>
      <c r="J32" s="120"/>
      <c r="K32" s="48"/>
      <c r="L32" s="132"/>
      <c r="M32" s="132" t="str">
        <f t="shared" si="9"/>
        <v/>
      </c>
      <c r="N32" s="133" t="str">
        <f t="shared" si="10"/>
        <v/>
      </c>
      <c r="O32" s="134" t="str">
        <f t="shared" si="11"/>
        <v/>
      </c>
      <c r="P32" s="132"/>
    </row>
    <row r="33" spans="2:16" x14ac:dyDescent="0.35">
      <c r="B33" s="139" t="s">
        <v>89</v>
      </c>
      <c r="C33" s="136">
        <v>2</v>
      </c>
      <c r="D33" s="136">
        <v>700</v>
      </c>
      <c r="E33" s="122">
        <f t="shared" si="6"/>
        <v>1400</v>
      </c>
      <c r="G33" s="126"/>
      <c r="H33" s="127">
        <f t="shared" si="7"/>
        <v>0</v>
      </c>
      <c r="I33" s="128" t="str">
        <f t="shared" si="8"/>
        <v/>
      </c>
      <c r="J33" s="120"/>
      <c r="K33" s="48"/>
      <c r="L33" s="132"/>
      <c r="M33" s="132" t="str">
        <f t="shared" si="9"/>
        <v/>
      </c>
      <c r="N33" s="133" t="str">
        <f t="shared" si="10"/>
        <v/>
      </c>
      <c r="O33" s="134" t="str">
        <f t="shared" si="11"/>
        <v/>
      </c>
      <c r="P33" s="132"/>
    </row>
    <row r="34" spans="2:16" x14ac:dyDescent="0.35">
      <c r="B34" s="91" t="s">
        <v>72</v>
      </c>
      <c r="C34" s="136">
        <v>1</v>
      </c>
      <c r="D34" s="136">
        <v>400</v>
      </c>
      <c r="E34" s="122">
        <f t="shared" si="6"/>
        <v>400</v>
      </c>
      <c r="G34" s="126"/>
      <c r="H34" s="127">
        <f t="shared" si="7"/>
        <v>0</v>
      </c>
      <c r="I34" s="128" t="str">
        <f t="shared" si="8"/>
        <v/>
      </c>
      <c r="J34" s="120"/>
      <c r="K34" s="48"/>
      <c r="L34" s="132"/>
      <c r="M34" s="132" t="str">
        <f t="shared" si="9"/>
        <v/>
      </c>
      <c r="N34" s="133" t="str">
        <f t="shared" si="10"/>
        <v/>
      </c>
      <c r="O34" s="134" t="str">
        <f t="shared" si="11"/>
        <v/>
      </c>
      <c r="P34" s="132"/>
    </row>
    <row r="35" spans="2:16" x14ac:dyDescent="0.35">
      <c r="B35" s="91" t="s">
        <v>147</v>
      </c>
      <c r="C35" s="136">
        <v>1</v>
      </c>
      <c r="D35" s="136">
        <v>1000</v>
      </c>
      <c r="E35" s="122">
        <f t="shared" si="6"/>
        <v>1000</v>
      </c>
      <c r="G35" s="126"/>
      <c r="H35" s="127">
        <f t="shared" si="7"/>
        <v>0</v>
      </c>
      <c r="I35" s="128" t="str">
        <f t="shared" si="8"/>
        <v/>
      </c>
      <c r="J35" s="120"/>
      <c r="K35" s="48"/>
      <c r="L35" s="132"/>
      <c r="M35" s="132" t="str">
        <f t="shared" si="9"/>
        <v/>
      </c>
      <c r="N35" s="133" t="str">
        <f t="shared" si="10"/>
        <v/>
      </c>
      <c r="O35" s="134" t="str">
        <f t="shared" si="11"/>
        <v/>
      </c>
      <c r="P35" s="132"/>
    </row>
    <row r="36" spans="2:16" x14ac:dyDescent="0.35">
      <c r="B36" s="91" t="s">
        <v>106</v>
      </c>
      <c r="C36" s="136">
        <v>1</v>
      </c>
      <c r="D36" s="136">
        <v>1000</v>
      </c>
      <c r="E36" s="122">
        <f t="shared" si="6"/>
        <v>1000</v>
      </c>
      <c r="G36" s="126"/>
      <c r="H36" s="127">
        <f t="shared" si="7"/>
        <v>0</v>
      </c>
      <c r="I36" s="128" t="str">
        <f t="shared" si="8"/>
        <v/>
      </c>
      <c r="J36" s="120"/>
      <c r="K36" s="48"/>
      <c r="L36" s="132"/>
      <c r="M36" s="132" t="str">
        <f t="shared" si="9"/>
        <v/>
      </c>
      <c r="N36" s="133" t="str">
        <f t="shared" si="10"/>
        <v/>
      </c>
      <c r="O36" s="134" t="str">
        <f t="shared" si="11"/>
        <v/>
      </c>
      <c r="P36" s="132"/>
    </row>
    <row r="37" spans="2:16" ht="19.5" customHeight="1" x14ac:dyDescent="0.35">
      <c r="B37" s="91" t="s">
        <v>107</v>
      </c>
      <c r="C37" s="136">
        <v>1</v>
      </c>
      <c r="D37" s="136">
        <v>1000</v>
      </c>
      <c r="E37" s="122">
        <f t="shared" si="6"/>
        <v>1000</v>
      </c>
      <c r="G37" s="126"/>
      <c r="H37" s="127">
        <f t="shared" si="7"/>
        <v>0</v>
      </c>
      <c r="I37" s="128" t="str">
        <f t="shared" si="8"/>
        <v/>
      </c>
      <c r="J37" s="120"/>
      <c r="K37" s="48"/>
      <c r="L37" s="132"/>
      <c r="M37" s="132" t="str">
        <f t="shared" si="9"/>
        <v/>
      </c>
      <c r="N37" s="133" t="str">
        <f t="shared" si="10"/>
        <v/>
      </c>
      <c r="O37" s="134" t="str">
        <f t="shared" si="11"/>
        <v/>
      </c>
      <c r="P37" s="132"/>
    </row>
    <row r="38" spans="2:16" ht="31" x14ac:dyDescent="0.35">
      <c r="B38" s="91" t="s">
        <v>97</v>
      </c>
      <c r="C38" s="136">
        <v>1</v>
      </c>
      <c r="D38" s="136">
        <v>3000</v>
      </c>
      <c r="E38" s="122">
        <f t="shared" si="6"/>
        <v>3000</v>
      </c>
      <c r="G38" s="126"/>
      <c r="H38" s="127">
        <f t="shared" si="7"/>
        <v>0</v>
      </c>
      <c r="I38" s="128" t="str">
        <f t="shared" si="8"/>
        <v/>
      </c>
      <c r="J38" s="120"/>
      <c r="K38" s="48"/>
      <c r="L38" s="132"/>
      <c r="M38" s="132" t="str">
        <f t="shared" si="9"/>
        <v/>
      </c>
      <c r="N38" s="133" t="str">
        <f t="shared" si="10"/>
        <v/>
      </c>
      <c r="O38" s="134" t="str">
        <f t="shared" si="11"/>
        <v/>
      </c>
      <c r="P38" s="132"/>
    </row>
    <row r="39" spans="2:16" x14ac:dyDescent="0.35">
      <c r="B39" s="91" t="s">
        <v>148</v>
      </c>
      <c r="C39" s="136">
        <v>1</v>
      </c>
      <c r="D39" s="136">
        <v>1500</v>
      </c>
      <c r="E39" s="122">
        <f t="shared" si="6"/>
        <v>1500</v>
      </c>
      <c r="G39" s="126"/>
      <c r="H39" s="127">
        <f t="shared" si="7"/>
        <v>0</v>
      </c>
      <c r="I39" s="128" t="str">
        <f t="shared" si="8"/>
        <v/>
      </c>
      <c r="J39" s="120"/>
      <c r="K39" s="48"/>
      <c r="L39" s="132"/>
      <c r="M39" s="132" t="str">
        <f t="shared" si="9"/>
        <v/>
      </c>
      <c r="N39" s="133" t="str">
        <f t="shared" si="10"/>
        <v/>
      </c>
      <c r="O39" s="134" t="str">
        <f t="shared" si="11"/>
        <v/>
      </c>
      <c r="P39" s="132"/>
    </row>
    <row r="40" spans="2:16" x14ac:dyDescent="0.35">
      <c r="B40" s="91" t="s">
        <v>108</v>
      </c>
      <c r="C40" s="136">
        <v>1</v>
      </c>
      <c r="D40" s="136">
        <v>500</v>
      </c>
      <c r="E40" s="122">
        <f t="shared" si="6"/>
        <v>500</v>
      </c>
      <c r="G40" s="126"/>
      <c r="H40" s="127">
        <f t="shared" si="7"/>
        <v>0</v>
      </c>
      <c r="I40" s="128" t="str">
        <f t="shared" si="8"/>
        <v/>
      </c>
      <c r="J40" s="120"/>
      <c r="K40" s="48"/>
      <c r="L40" s="132"/>
      <c r="M40" s="132" t="str">
        <f t="shared" si="9"/>
        <v/>
      </c>
      <c r="N40" s="133" t="str">
        <f t="shared" si="10"/>
        <v/>
      </c>
      <c r="O40" s="134" t="str">
        <f t="shared" si="11"/>
        <v/>
      </c>
      <c r="P40" s="132"/>
    </row>
    <row r="41" spans="2:16" ht="31" x14ac:dyDescent="0.35">
      <c r="B41" s="28" t="s">
        <v>149</v>
      </c>
      <c r="C41" s="118">
        <v>1</v>
      </c>
      <c r="D41" s="118">
        <v>4000</v>
      </c>
      <c r="E41" s="122">
        <f t="shared" si="6"/>
        <v>4000</v>
      </c>
      <c r="G41" s="126"/>
      <c r="H41" s="127">
        <f t="shared" si="7"/>
        <v>0</v>
      </c>
      <c r="I41" s="128" t="str">
        <f t="shared" si="8"/>
        <v/>
      </c>
      <c r="J41" s="120"/>
      <c r="K41" s="48"/>
      <c r="L41" s="132"/>
      <c r="M41" s="132" t="str">
        <f t="shared" si="9"/>
        <v/>
      </c>
      <c r="N41" s="133" t="str">
        <f t="shared" si="10"/>
        <v/>
      </c>
      <c r="O41" s="134" t="str">
        <f t="shared" si="11"/>
        <v/>
      </c>
      <c r="P41" s="132"/>
    </row>
    <row r="42" spans="2:16" x14ac:dyDescent="0.35">
      <c r="B42" s="28" t="s">
        <v>150</v>
      </c>
      <c r="C42" s="118">
        <v>1</v>
      </c>
      <c r="D42" s="118">
        <v>600</v>
      </c>
      <c r="E42" s="122">
        <f t="shared" si="6"/>
        <v>600</v>
      </c>
      <c r="G42" s="126"/>
      <c r="H42" s="127">
        <f t="shared" si="7"/>
        <v>0</v>
      </c>
      <c r="I42" s="128" t="str">
        <f t="shared" si="8"/>
        <v/>
      </c>
      <c r="J42" s="120"/>
      <c r="K42" s="48"/>
      <c r="L42" s="132"/>
      <c r="M42" s="132" t="str">
        <f t="shared" si="9"/>
        <v/>
      </c>
      <c r="N42" s="133" t="str">
        <f t="shared" si="10"/>
        <v/>
      </c>
      <c r="O42" s="134" t="str">
        <f t="shared" si="11"/>
        <v/>
      </c>
      <c r="P42" s="132"/>
    </row>
    <row r="43" spans="2:16" x14ac:dyDescent="0.35">
      <c r="B43" s="265" t="s">
        <v>320</v>
      </c>
      <c r="C43" s="266"/>
      <c r="D43" s="266"/>
      <c r="E43" s="267"/>
      <c r="F43" s="30"/>
      <c r="G43" s="51"/>
      <c r="H43" s="54">
        <f>SUM(H27:H42)</f>
        <v>0</v>
      </c>
      <c r="I43" s="45"/>
      <c r="J43" s="46"/>
      <c r="K43" s="27"/>
      <c r="L43" s="47"/>
      <c r="M43" s="43"/>
      <c r="N43" s="54">
        <f>SUM(N27:N42)</f>
        <v>0</v>
      </c>
      <c r="O43" s="45"/>
      <c r="P43" s="46"/>
    </row>
    <row r="44" spans="2:16" x14ac:dyDescent="0.35">
      <c r="B44" s="250" t="s">
        <v>151</v>
      </c>
      <c r="C44" s="251"/>
      <c r="D44" s="251"/>
      <c r="E44" s="252"/>
      <c r="F44" s="52"/>
      <c r="G44" s="263" t="str">
        <f>B44</f>
        <v>טיפול במוזיקה</v>
      </c>
      <c r="H44" s="271"/>
      <c r="I44" s="271"/>
      <c r="J44" s="264"/>
      <c r="K44" s="53"/>
      <c r="L44" s="272" t="str">
        <f>B44</f>
        <v>טיפול במוזיקה</v>
      </c>
      <c r="M44" s="273"/>
      <c r="N44" s="273"/>
      <c r="O44" s="273"/>
      <c r="P44" s="274"/>
    </row>
    <row r="45" spans="2:16" ht="31" x14ac:dyDescent="0.35">
      <c r="B45" s="91" t="s">
        <v>142</v>
      </c>
      <c r="C45" s="136">
        <v>1</v>
      </c>
      <c r="D45" s="136">
        <v>5000</v>
      </c>
      <c r="E45" s="122">
        <f t="shared" ref="E45:E62" si="12">C45*D45</f>
        <v>5000</v>
      </c>
      <c r="G45" s="126"/>
      <c r="H45" s="127">
        <f t="shared" ref="H45:H62" si="13">G45*D45</f>
        <v>0</v>
      </c>
      <c r="I45" s="128" t="str">
        <f t="shared" ref="I45:I62" si="14">IF(H45=0,"",IF(OR(H45-$E45&gt;0,H45-$E45&lt;0), (H45-$E45)/$E45, ""))</f>
        <v/>
      </c>
      <c r="J45" s="120"/>
      <c r="K45" s="48"/>
      <c r="L45" s="132"/>
      <c r="M45" s="132" t="str">
        <f t="shared" ref="M45:M62" si="15">IF(L45="מאשר",G45,"")</f>
        <v/>
      </c>
      <c r="N45" s="133" t="str">
        <f t="shared" ref="N45:N62" si="16">IFERROR(M45*D45,"")</f>
        <v/>
      </c>
      <c r="O45" s="134" t="str">
        <f t="shared" ref="O45:O62" si="17">IFERROR(IF(N45=0,"",IF(OR(N45-$E45&gt;0,N45-$E45&lt;0), (N45-$E45)/$E45, "")),"")</f>
        <v/>
      </c>
      <c r="P45" s="132"/>
    </row>
    <row r="46" spans="2:16" x14ac:dyDescent="0.35">
      <c r="B46" s="91" t="s">
        <v>33</v>
      </c>
      <c r="C46" s="136">
        <v>1</v>
      </c>
      <c r="D46" s="136">
        <v>700</v>
      </c>
      <c r="E46" s="122">
        <f t="shared" si="12"/>
        <v>700</v>
      </c>
      <c r="G46" s="126"/>
      <c r="H46" s="127">
        <f t="shared" si="13"/>
        <v>0</v>
      </c>
      <c r="I46" s="128" t="str">
        <f t="shared" si="14"/>
        <v/>
      </c>
      <c r="J46" s="120"/>
      <c r="K46" s="48"/>
      <c r="L46" s="132"/>
      <c r="M46" s="132" t="str">
        <f t="shared" si="15"/>
        <v/>
      </c>
      <c r="N46" s="133" t="str">
        <f t="shared" si="16"/>
        <v/>
      </c>
      <c r="O46" s="134" t="str">
        <f t="shared" si="17"/>
        <v/>
      </c>
      <c r="P46" s="132"/>
    </row>
    <row r="47" spans="2:16" x14ac:dyDescent="0.35">
      <c r="B47" s="91" t="s">
        <v>22</v>
      </c>
      <c r="C47" s="136">
        <v>1</v>
      </c>
      <c r="D47" s="136">
        <v>800</v>
      </c>
      <c r="E47" s="122">
        <f t="shared" si="12"/>
        <v>800</v>
      </c>
      <c r="G47" s="126"/>
      <c r="H47" s="127">
        <f t="shared" si="13"/>
        <v>0</v>
      </c>
      <c r="I47" s="128" t="str">
        <f t="shared" si="14"/>
        <v/>
      </c>
      <c r="J47" s="120"/>
      <c r="K47" s="48"/>
      <c r="L47" s="132"/>
      <c r="M47" s="132" t="str">
        <f t="shared" si="15"/>
        <v/>
      </c>
      <c r="N47" s="133" t="str">
        <f t="shared" si="16"/>
        <v/>
      </c>
      <c r="O47" s="134" t="str">
        <f t="shared" si="17"/>
        <v/>
      </c>
      <c r="P47" s="132"/>
    </row>
    <row r="48" spans="2:16" x14ac:dyDescent="0.35">
      <c r="B48" s="91" t="s">
        <v>23</v>
      </c>
      <c r="C48" s="136">
        <v>1</v>
      </c>
      <c r="D48" s="136">
        <v>800</v>
      </c>
      <c r="E48" s="122">
        <f t="shared" si="12"/>
        <v>800</v>
      </c>
      <c r="G48" s="126"/>
      <c r="H48" s="127">
        <f t="shared" si="13"/>
        <v>0</v>
      </c>
      <c r="I48" s="128" t="str">
        <f t="shared" si="14"/>
        <v/>
      </c>
      <c r="J48" s="120"/>
      <c r="K48" s="48"/>
      <c r="L48" s="132"/>
      <c r="M48" s="132" t="str">
        <f t="shared" si="15"/>
        <v/>
      </c>
      <c r="N48" s="133" t="str">
        <f t="shared" si="16"/>
        <v/>
      </c>
      <c r="O48" s="134" t="str">
        <f t="shared" si="17"/>
        <v/>
      </c>
      <c r="P48" s="132"/>
    </row>
    <row r="49" spans="2:16" x14ac:dyDescent="0.35">
      <c r="B49" s="91" t="s">
        <v>24</v>
      </c>
      <c r="C49" s="136">
        <v>1</v>
      </c>
      <c r="D49" s="136">
        <v>500</v>
      </c>
      <c r="E49" s="122">
        <f t="shared" si="12"/>
        <v>500</v>
      </c>
      <c r="G49" s="126"/>
      <c r="H49" s="127">
        <f t="shared" si="13"/>
        <v>0</v>
      </c>
      <c r="I49" s="128" t="str">
        <f t="shared" si="14"/>
        <v/>
      </c>
      <c r="J49" s="120"/>
      <c r="K49" s="48"/>
      <c r="L49" s="132"/>
      <c r="M49" s="132" t="str">
        <f t="shared" si="15"/>
        <v/>
      </c>
      <c r="N49" s="133" t="str">
        <f t="shared" si="16"/>
        <v/>
      </c>
      <c r="O49" s="134" t="str">
        <f t="shared" si="17"/>
        <v/>
      </c>
      <c r="P49" s="132"/>
    </row>
    <row r="50" spans="2:16" x14ac:dyDescent="0.35">
      <c r="B50" s="91" t="s">
        <v>1</v>
      </c>
      <c r="C50" s="136">
        <v>1</v>
      </c>
      <c r="D50" s="136">
        <v>400</v>
      </c>
      <c r="E50" s="122">
        <f t="shared" si="12"/>
        <v>400</v>
      </c>
      <c r="G50" s="126"/>
      <c r="H50" s="127">
        <f t="shared" si="13"/>
        <v>0</v>
      </c>
      <c r="I50" s="128" t="str">
        <f t="shared" si="14"/>
        <v/>
      </c>
      <c r="J50" s="120"/>
      <c r="K50" s="48"/>
      <c r="L50" s="132"/>
      <c r="M50" s="132" t="str">
        <f t="shared" si="15"/>
        <v/>
      </c>
      <c r="N50" s="133" t="str">
        <f t="shared" si="16"/>
        <v/>
      </c>
      <c r="O50" s="134" t="str">
        <f t="shared" si="17"/>
        <v/>
      </c>
      <c r="P50" s="132"/>
    </row>
    <row r="51" spans="2:16" x14ac:dyDescent="0.35">
      <c r="B51" s="91" t="s">
        <v>25</v>
      </c>
      <c r="C51" s="136">
        <v>3</v>
      </c>
      <c r="D51" s="136">
        <v>150</v>
      </c>
      <c r="E51" s="122">
        <f t="shared" si="12"/>
        <v>450</v>
      </c>
      <c r="G51" s="126"/>
      <c r="H51" s="127">
        <f t="shared" si="13"/>
        <v>0</v>
      </c>
      <c r="I51" s="128" t="str">
        <f t="shared" si="14"/>
        <v/>
      </c>
      <c r="J51" s="120"/>
      <c r="K51" s="48"/>
      <c r="L51" s="132"/>
      <c r="M51" s="132" t="str">
        <f t="shared" si="15"/>
        <v/>
      </c>
      <c r="N51" s="133" t="str">
        <f t="shared" si="16"/>
        <v/>
      </c>
      <c r="O51" s="134" t="str">
        <f t="shared" si="17"/>
        <v/>
      </c>
      <c r="P51" s="132"/>
    </row>
    <row r="52" spans="2:16" x14ac:dyDescent="0.35">
      <c r="B52" s="91" t="s">
        <v>89</v>
      </c>
      <c r="C52" s="136">
        <v>2</v>
      </c>
      <c r="D52" s="136">
        <v>700</v>
      </c>
      <c r="E52" s="122">
        <f t="shared" si="12"/>
        <v>1400</v>
      </c>
      <c r="G52" s="126"/>
      <c r="H52" s="127">
        <f t="shared" si="13"/>
        <v>0</v>
      </c>
      <c r="I52" s="128" t="str">
        <f t="shared" si="14"/>
        <v/>
      </c>
      <c r="J52" s="120"/>
      <c r="K52" s="48"/>
      <c r="L52" s="132"/>
      <c r="M52" s="132" t="str">
        <f t="shared" si="15"/>
        <v/>
      </c>
      <c r="N52" s="133" t="str">
        <f t="shared" si="16"/>
        <v/>
      </c>
      <c r="O52" s="134" t="str">
        <f t="shared" si="17"/>
        <v/>
      </c>
      <c r="P52" s="132"/>
    </row>
    <row r="53" spans="2:16" x14ac:dyDescent="0.35">
      <c r="B53" s="91" t="s">
        <v>72</v>
      </c>
      <c r="C53" s="136">
        <v>1</v>
      </c>
      <c r="D53" s="136">
        <v>600</v>
      </c>
      <c r="E53" s="122">
        <f t="shared" si="12"/>
        <v>600</v>
      </c>
      <c r="G53" s="126"/>
      <c r="H53" s="127">
        <f t="shared" si="13"/>
        <v>0</v>
      </c>
      <c r="I53" s="128" t="str">
        <f t="shared" si="14"/>
        <v/>
      </c>
      <c r="J53" s="120"/>
      <c r="K53" s="48"/>
      <c r="L53" s="132"/>
      <c r="M53" s="132" t="str">
        <f t="shared" si="15"/>
        <v/>
      </c>
      <c r="N53" s="133" t="str">
        <f t="shared" si="16"/>
        <v/>
      </c>
      <c r="O53" s="134" t="str">
        <f t="shared" si="17"/>
        <v/>
      </c>
      <c r="P53" s="132"/>
    </row>
    <row r="54" spans="2:16" x14ac:dyDescent="0.35">
      <c r="B54" s="91" t="s">
        <v>299</v>
      </c>
      <c r="C54" s="136">
        <v>1</v>
      </c>
      <c r="D54" s="136">
        <v>700</v>
      </c>
      <c r="E54" s="122">
        <f t="shared" si="12"/>
        <v>700</v>
      </c>
      <c r="G54" s="126"/>
      <c r="H54" s="127">
        <f t="shared" si="13"/>
        <v>0</v>
      </c>
      <c r="I54" s="128" t="str">
        <f t="shared" si="14"/>
        <v/>
      </c>
      <c r="J54" s="120"/>
      <c r="K54" s="48"/>
      <c r="L54" s="132"/>
      <c r="M54" s="132" t="str">
        <f t="shared" si="15"/>
        <v/>
      </c>
      <c r="N54" s="133" t="str">
        <f t="shared" si="16"/>
        <v/>
      </c>
      <c r="O54" s="134" t="str">
        <f t="shared" si="17"/>
        <v/>
      </c>
      <c r="P54" s="132"/>
    </row>
    <row r="55" spans="2:16" x14ac:dyDescent="0.35">
      <c r="B55" s="91" t="s">
        <v>110</v>
      </c>
      <c r="C55" s="136">
        <v>1</v>
      </c>
      <c r="D55" s="136">
        <v>1500</v>
      </c>
      <c r="E55" s="122">
        <f t="shared" si="12"/>
        <v>1500</v>
      </c>
      <c r="G55" s="126"/>
      <c r="H55" s="127">
        <f t="shared" si="13"/>
        <v>0</v>
      </c>
      <c r="I55" s="128" t="str">
        <f t="shared" si="14"/>
        <v/>
      </c>
      <c r="J55" s="120"/>
      <c r="K55" s="48"/>
      <c r="L55" s="132"/>
      <c r="M55" s="132" t="str">
        <f t="shared" si="15"/>
        <v/>
      </c>
      <c r="N55" s="133" t="str">
        <f t="shared" si="16"/>
        <v/>
      </c>
      <c r="O55" s="134" t="str">
        <f t="shared" si="17"/>
        <v/>
      </c>
      <c r="P55" s="132"/>
    </row>
    <row r="56" spans="2:16" x14ac:dyDescent="0.35">
      <c r="B56" s="91" t="s">
        <v>152</v>
      </c>
      <c r="C56" s="136">
        <v>2</v>
      </c>
      <c r="D56" s="136">
        <v>700</v>
      </c>
      <c r="E56" s="122">
        <f t="shared" si="12"/>
        <v>1400</v>
      </c>
      <c r="G56" s="126"/>
      <c r="H56" s="127">
        <f t="shared" si="13"/>
        <v>0</v>
      </c>
      <c r="I56" s="128" t="str">
        <f t="shared" si="14"/>
        <v/>
      </c>
      <c r="J56" s="120"/>
      <c r="K56" s="48"/>
      <c r="L56" s="132"/>
      <c r="M56" s="132" t="str">
        <f t="shared" si="15"/>
        <v/>
      </c>
      <c r="N56" s="133" t="str">
        <f t="shared" si="16"/>
        <v/>
      </c>
      <c r="O56" s="134" t="str">
        <f t="shared" si="17"/>
        <v/>
      </c>
      <c r="P56" s="132"/>
    </row>
    <row r="57" spans="2:16" x14ac:dyDescent="0.35">
      <c r="B57" s="91" t="s">
        <v>153</v>
      </c>
      <c r="C57" s="136">
        <v>1</v>
      </c>
      <c r="D57" s="136">
        <v>2500</v>
      </c>
      <c r="E57" s="122">
        <f t="shared" si="12"/>
        <v>2500</v>
      </c>
      <c r="G57" s="126"/>
      <c r="H57" s="127">
        <f t="shared" si="13"/>
        <v>0</v>
      </c>
      <c r="I57" s="128" t="str">
        <f t="shared" si="14"/>
        <v/>
      </c>
      <c r="J57" s="120"/>
      <c r="K57" s="48"/>
      <c r="L57" s="132"/>
      <c r="M57" s="132" t="str">
        <f t="shared" si="15"/>
        <v/>
      </c>
      <c r="N57" s="133" t="str">
        <f t="shared" si="16"/>
        <v/>
      </c>
      <c r="O57" s="134" t="str">
        <f t="shared" si="17"/>
        <v/>
      </c>
      <c r="P57" s="132"/>
    </row>
    <row r="58" spans="2:16" ht="31" x14ac:dyDescent="0.35">
      <c r="B58" s="91" t="s">
        <v>154</v>
      </c>
      <c r="C58" s="136">
        <v>1</v>
      </c>
      <c r="D58" s="136">
        <v>3000</v>
      </c>
      <c r="E58" s="122">
        <f t="shared" si="12"/>
        <v>3000</v>
      </c>
      <c r="G58" s="126"/>
      <c r="H58" s="127">
        <f t="shared" si="13"/>
        <v>0</v>
      </c>
      <c r="I58" s="128" t="str">
        <f t="shared" si="14"/>
        <v/>
      </c>
      <c r="J58" s="120"/>
      <c r="K58" s="48"/>
      <c r="L58" s="132"/>
      <c r="M58" s="132" t="str">
        <f t="shared" si="15"/>
        <v/>
      </c>
      <c r="N58" s="133" t="str">
        <f t="shared" si="16"/>
        <v/>
      </c>
      <c r="O58" s="134" t="str">
        <f t="shared" si="17"/>
        <v/>
      </c>
      <c r="P58" s="132"/>
    </row>
    <row r="59" spans="2:16" ht="46.5" x14ac:dyDescent="0.35">
      <c r="B59" s="91" t="s">
        <v>155</v>
      </c>
      <c r="C59" s="136">
        <v>1</v>
      </c>
      <c r="D59" s="136">
        <v>3500</v>
      </c>
      <c r="E59" s="122">
        <f t="shared" si="12"/>
        <v>3500</v>
      </c>
      <c r="G59" s="126"/>
      <c r="H59" s="127">
        <f t="shared" si="13"/>
        <v>0</v>
      </c>
      <c r="I59" s="128" t="str">
        <f t="shared" si="14"/>
        <v/>
      </c>
      <c r="J59" s="120"/>
      <c r="K59" s="48"/>
      <c r="L59" s="132"/>
      <c r="M59" s="132" t="str">
        <f t="shared" si="15"/>
        <v/>
      </c>
      <c r="N59" s="133" t="str">
        <f t="shared" si="16"/>
        <v/>
      </c>
      <c r="O59" s="134" t="str">
        <f t="shared" si="17"/>
        <v/>
      </c>
      <c r="P59" s="132"/>
    </row>
    <row r="60" spans="2:16" x14ac:dyDescent="0.35">
      <c r="B60" s="117" t="s">
        <v>294</v>
      </c>
      <c r="C60" s="150">
        <v>1</v>
      </c>
      <c r="D60" s="151">
        <v>1500</v>
      </c>
      <c r="E60" s="122">
        <f t="shared" si="12"/>
        <v>1500</v>
      </c>
      <c r="G60" s="126"/>
      <c r="H60" s="127">
        <f t="shared" si="13"/>
        <v>0</v>
      </c>
      <c r="I60" s="128" t="str">
        <f t="shared" si="14"/>
        <v/>
      </c>
      <c r="J60" s="120"/>
      <c r="K60" s="48"/>
      <c r="L60" s="132"/>
      <c r="M60" s="132" t="str">
        <f t="shared" si="15"/>
        <v/>
      </c>
      <c r="N60" s="133" t="str">
        <f t="shared" si="16"/>
        <v/>
      </c>
      <c r="O60" s="134" t="str">
        <f t="shared" si="17"/>
        <v/>
      </c>
      <c r="P60" s="132"/>
    </row>
    <row r="61" spans="2:16" x14ac:dyDescent="0.35">
      <c r="B61" s="91" t="s">
        <v>150</v>
      </c>
      <c r="C61" s="136">
        <v>1</v>
      </c>
      <c r="D61" s="136">
        <v>600</v>
      </c>
      <c r="E61" s="122">
        <f t="shared" si="12"/>
        <v>600</v>
      </c>
      <c r="G61" s="126"/>
      <c r="H61" s="127">
        <f t="shared" si="13"/>
        <v>0</v>
      </c>
      <c r="I61" s="128" t="str">
        <f t="shared" si="14"/>
        <v/>
      </c>
      <c r="J61" s="120"/>
      <c r="K61" s="48"/>
      <c r="L61" s="132"/>
      <c r="M61" s="132" t="str">
        <f t="shared" si="15"/>
        <v/>
      </c>
      <c r="N61" s="133" t="str">
        <f t="shared" si="16"/>
        <v/>
      </c>
      <c r="O61" s="134" t="str">
        <f t="shared" si="17"/>
        <v/>
      </c>
      <c r="P61" s="132"/>
    </row>
    <row r="62" spans="2:16" x14ac:dyDescent="0.35">
      <c r="B62" s="117" t="s">
        <v>295</v>
      </c>
      <c r="C62" s="150">
        <v>1</v>
      </c>
      <c r="D62" s="151">
        <v>3500</v>
      </c>
      <c r="E62" s="122">
        <f t="shared" si="12"/>
        <v>3500</v>
      </c>
      <c r="G62" s="126"/>
      <c r="H62" s="127">
        <f t="shared" si="13"/>
        <v>0</v>
      </c>
      <c r="I62" s="128" t="str">
        <f t="shared" si="14"/>
        <v/>
      </c>
      <c r="J62" s="120"/>
      <c r="K62" s="48"/>
      <c r="L62" s="132"/>
      <c r="M62" s="132" t="str">
        <f t="shared" si="15"/>
        <v/>
      </c>
      <c r="N62" s="133" t="str">
        <f t="shared" si="16"/>
        <v/>
      </c>
      <c r="O62" s="134" t="str">
        <f t="shared" si="17"/>
        <v/>
      </c>
      <c r="P62" s="132"/>
    </row>
    <row r="63" spans="2:16" x14ac:dyDescent="0.35">
      <c r="B63" s="265" t="s">
        <v>321</v>
      </c>
      <c r="C63" s="266"/>
      <c r="D63" s="266"/>
      <c r="E63" s="267"/>
      <c r="F63" s="30"/>
      <c r="G63" s="51"/>
      <c r="H63" s="54">
        <f>SUM(H45:H62)</f>
        <v>0</v>
      </c>
      <c r="I63" s="45"/>
      <c r="J63" s="46"/>
      <c r="K63" s="27"/>
      <c r="L63" s="47"/>
      <c r="M63" s="43"/>
      <c r="N63" s="54">
        <f>SUM(N45:N62)</f>
        <v>0</v>
      </c>
      <c r="O63" s="45"/>
      <c r="P63" s="46"/>
    </row>
    <row r="64" spans="2:16" x14ac:dyDescent="0.35">
      <c r="B64" s="250" t="s">
        <v>156</v>
      </c>
      <c r="C64" s="251"/>
      <c r="D64" s="251"/>
      <c r="E64" s="252"/>
      <c r="F64" s="52"/>
      <c r="G64" s="263" t="str">
        <f>B64</f>
        <v>ביבליותרפיה</v>
      </c>
      <c r="H64" s="271"/>
      <c r="I64" s="271"/>
      <c r="J64" s="264"/>
      <c r="K64" s="53"/>
      <c r="L64" s="272" t="str">
        <f>B64</f>
        <v>ביבליותרפיה</v>
      </c>
      <c r="M64" s="273"/>
      <c r="N64" s="273"/>
      <c r="O64" s="273"/>
      <c r="P64" s="274"/>
    </row>
    <row r="65" spans="2:16" ht="31" x14ac:dyDescent="0.35">
      <c r="B65" s="91" t="s">
        <v>142</v>
      </c>
      <c r="C65" s="136">
        <v>1</v>
      </c>
      <c r="D65" s="136">
        <v>5000</v>
      </c>
      <c r="E65" s="122">
        <f t="shared" ref="E65:E73" si="18">C65*D65</f>
        <v>5000</v>
      </c>
      <c r="G65" s="126"/>
      <c r="H65" s="127">
        <f t="shared" ref="H65:H73" si="19">G65*D65</f>
        <v>0</v>
      </c>
      <c r="I65" s="128" t="str">
        <f t="shared" ref="I65:I73" si="20">IF(H65=0,"",IF(OR(H65-$E65&gt;0,H65-$E65&lt;0), (H65-$E65)/$E65, ""))</f>
        <v/>
      </c>
      <c r="J65" s="120"/>
      <c r="K65" s="48"/>
      <c r="L65" s="132"/>
      <c r="M65" s="132" t="str">
        <f t="shared" ref="M65:M73" si="21">IF(L65="מאשר",G65,"")</f>
        <v/>
      </c>
      <c r="N65" s="133" t="str">
        <f t="shared" ref="N65:N73" si="22">IFERROR(M65*D65,"")</f>
        <v/>
      </c>
      <c r="O65" s="134" t="str">
        <f t="shared" ref="O65:O73" si="23">IFERROR(IF(N65=0,"",IF(OR(N65-$E65&gt;0,N65-$E65&lt;0), (N65-$E65)/$E65, "")),"")</f>
        <v/>
      </c>
      <c r="P65" s="132"/>
    </row>
    <row r="66" spans="2:16" x14ac:dyDescent="0.35">
      <c r="B66" s="91" t="s">
        <v>24</v>
      </c>
      <c r="C66" s="136">
        <v>1</v>
      </c>
      <c r="D66" s="136">
        <v>500</v>
      </c>
      <c r="E66" s="122">
        <f t="shared" si="18"/>
        <v>500</v>
      </c>
      <c r="G66" s="126"/>
      <c r="H66" s="127">
        <f t="shared" si="19"/>
        <v>0</v>
      </c>
      <c r="I66" s="128" t="str">
        <f t="shared" si="20"/>
        <v/>
      </c>
      <c r="J66" s="120"/>
      <c r="K66" s="48"/>
      <c r="L66" s="132"/>
      <c r="M66" s="132" t="str">
        <f t="shared" si="21"/>
        <v/>
      </c>
      <c r="N66" s="133" t="str">
        <f t="shared" si="22"/>
        <v/>
      </c>
      <c r="O66" s="134" t="str">
        <f t="shared" si="23"/>
        <v/>
      </c>
      <c r="P66" s="132"/>
    </row>
    <row r="67" spans="2:16" x14ac:dyDescent="0.35">
      <c r="B67" s="91" t="s">
        <v>1</v>
      </c>
      <c r="C67" s="136">
        <v>1</v>
      </c>
      <c r="D67" s="136">
        <v>400</v>
      </c>
      <c r="E67" s="122">
        <f t="shared" si="18"/>
        <v>400</v>
      </c>
      <c r="G67" s="126"/>
      <c r="H67" s="127">
        <f t="shared" si="19"/>
        <v>0</v>
      </c>
      <c r="I67" s="128" t="str">
        <f t="shared" si="20"/>
        <v/>
      </c>
      <c r="J67" s="120"/>
      <c r="K67" s="48"/>
      <c r="L67" s="132"/>
      <c r="M67" s="132" t="str">
        <f t="shared" si="21"/>
        <v/>
      </c>
      <c r="N67" s="133" t="str">
        <f t="shared" si="22"/>
        <v/>
      </c>
      <c r="O67" s="134" t="str">
        <f t="shared" si="23"/>
        <v/>
      </c>
      <c r="P67" s="132"/>
    </row>
    <row r="68" spans="2:16" x14ac:dyDescent="0.35">
      <c r="B68" s="91" t="s">
        <v>25</v>
      </c>
      <c r="C68" s="136">
        <v>3</v>
      </c>
      <c r="D68" s="136">
        <v>150</v>
      </c>
      <c r="E68" s="122">
        <f t="shared" si="18"/>
        <v>450</v>
      </c>
      <c r="G68" s="126"/>
      <c r="H68" s="127">
        <f t="shared" si="19"/>
        <v>0</v>
      </c>
      <c r="I68" s="128" t="str">
        <f t="shared" si="20"/>
        <v/>
      </c>
      <c r="J68" s="120"/>
      <c r="K68" s="48"/>
      <c r="L68" s="132"/>
      <c r="M68" s="132" t="str">
        <f t="shared" si="21"/>
        <v/>
      </c>
      <c r="N68" s="133" t="str">
        <f t="shared" si="22"/>
        <v/>
      </c>
      <c r="O68" s="134" t="str">
        <f t="shared" si="23"/>
        <v/>
      </c>
      <c r="P68" s="132"/>
    </row>
    <row r="69" spans="2:16" x14ac:dyDescent="0.35">
      <c r="B69" s="91" t="s">
        <v>89</v>
      </c>
      <c r="C69" s="136">
        <v>2</v>
      </c>
      <c r="D69" s="136">
        <v>700</v>
      </c>
      <c r="E69" s="122">
        <f t="shared" si="18"/>
        <v>1400</v>
      </c>
      <c r="G69" s="126"/>
      <c r="H69" s="127">
        <f t="shared" si="19"/>
        <v>0</v>
      </c>
      <c r="I69" s="128" t="str">
        <f t="shared" si="20"/>
        <v/>
      </c>
      <c r="J69" s="120"/>
      <c r="K69" s="48"/>
      <c r="L69" s="132"/>
      <c r="M69" s="132" t="str">
        <f t="shared" si="21"/>
        <v/>
      </c>
      <c r="N69" s="133" t="str">
        <f t="shared" si="22"/>
        <v/>
      </c>
      <c r="O69" s="134" t="str">
        <f t="shared" si="23"/>
        <v/>
      </c>
      <c r="P69" s="132"/>
    </row>
    <row r="70" spans="2:16" x14ac:dyDescent="0.35">
      <c r="B70" s="91" t="s">
        <v>72</v>
      </c>
      <c r="C70" s="136">
        <v>1</v>
      </c>
      <c r="D70" s="136">
        <v>600</v>
      </c>
      <c r="E70" s="122">
        <f t="shared" si="18"/>
        <v>600</v>
      </c>
      <c r="G70" s="126"/>
      <c r="H70" s="127">
        <f t="shared" si="19"/>
        <v>0</v>
      </c>
      <c r="I70" s="128" t="str">
        <f t="shared" si="20"/>
        <v/>
      </c>
      <c r="J70" s="120"/>
      <c r="K70" s="48"/>
      <c r="L70" s="132"/>
      <c r="M70" s="132" t="str">
        <f t="shared" si="21"/>
        <v/>
      </c>
      <c r="N70" s="133" t="str">
        <f t="shared" si="22"/>
        <v/>
      </c>
      <c r="O70" s="134" t="str">
        <f t="shared" si="23"/>
        <v/>
      </c>
      <c r="P70" s="132"/>
    </row>
    <row r="71" spans="2:16" x14ac:dyDescent="0.35">
      <c r="B71" s="91" t="s">
        <v>299</v>
      </c>
      <c r="C71" s="136">
        <v>1</v>
      </c>
      <c r="D71" s="136">
        <v>700</v>
      </c>
      <c r="E71" s="122">
        <f t="shared" si="18"/>
        <v>700</v>
      </c>
      <c r="G71" s="126"/>
      <c r="H71" s="127">
        <f t="shared" si="19"/>
        <v>0</v>
      </c>
      <c r="I71" s="128" t="str">
        <f t="shared" si="20"/>
        <v/>
      </c>
      <c r="J71" s="120"/>
      <c r="K71" s="48"/>
      <c r="L71" s="132"/>
      <c r="M71" s="132" t="str">
        <f t="shared" si="21"/>
        <v/>
      </c>
      <c r="N71" s="133" t="str">
        <f t="shared" si="22"/>
        <v/>
      </c>
      <c r="O71" s="134" t="str">
        <f t="shared" si="23"/>
        <v/>
      </c>
      <c r="P71" s="132"/>
    </row>
    <row r="72" spans="2:16" x14ac:dyDescent="0.35">
      <c r="B72" s="91" t="s">
        <v>109</v>
      </c>
      <c r="C72" s="136">
        <v>1</v>
      </c>
      <c r="D72" s="136">
        <v>3000</v>
      </c>
      <c r="E72" s="122">
        <f t="shared" si="18"/>
        <v>3000</v>
      </c>
      <c r="G72" s="126"/>
      <c r="H72" s="127">
        <f t="shared" si="19"/>
        <v>0</v>
      </c>
      <c r="I72" s="128" t="str">
        <f t="shared" si="20"/>
        <v/>
      </c>
      <c r="J72" s="120"/>
      <c r="K72" s="48"/>
      <c r="L72" s="132"/>
      <c r="M72" s="132" t="str">
        <f t="shared" si="21"/>
        <v/>
      </c>
      <c r="N72" s="133" t="str">
        <f t="shared" si="22"/>
        <v/>
      </c>
      <c r="O72" s="134" t="str">
        <f t="shared" si="23"/>
        <v/>
      </c>
      <c r="P72" s="132"/>
    </row>
    <row r="73" spans="2:16" x14ac:dyDescent="0.35">
      <c r="B73" s="91" t="s">
        <v>157</v>
      </c>
      <c r="C73" s="136">
        <v>1</v>
      </c>
      <c r="D73" s="136">
        <v>2000</v>
      </c>
      <c r="E73" s="122">
        <f t="shared" si="18"/>
        <v>2000</v>
      </c>
      <c r="G73" s="126"/>
      <c r="H73" s="127">
        <f t="shared" si="19"/>
        <v>0</v>
      </c>
      <c r="I73" s="128" t="str">
        <f t="shared" si="20"/>
        <v/>
      </c>
      <c r="J73" s="120"/>
      <c r="K73" s="48"/>
      <c r="L73" s="132"/>
      <c r="M73" s="132" t="str">
        <f t="shared" si="21"/>
        <v/>
      </c>
      <c r="N73" s="133" t="str">
        <f t="shared" si="22"/>
        <v/>
      </c>
      <c r="O73" s="134" t="str">
        <f t="shared" si="23"/>
        <v/>
      </c>
      <c r="P73" s="132"/>
    </row>
    <row r="74" spans="2:16" x14ac:dyDescent="0.35">
      <c r="B74" s="265" t="s">
        <v>322</v>
      </c>
      <c r="C74" s="266"/>
      <c r="D74" s="266"/>
      <c r="E74" s="267"/>
      <c r="F74" s="30"/>
      <c r="G74" s="51"/>
      <c r="H74" s="54">
        <f>SUM(H65:H73)</f>
        <v>0</v>
      </c>
      <c r="I74" s="45"/>
      <c r="J74" s="46"/>
      <c r="K74" s="27"/>
      <c r="L74" s="47"/>
      <c r="M74" s="43"/>
      <c r="N74" s="54">
        <f>SUM(N65:N73)</f>
        <v>0</v>
      </c>
      <c r="O74" s="45"/>
      <c r="P74" s="46"/>
    </row>
    <row r="75" spans="2:16" x14ac:dyDescent="0.35">
      <c r="B75" s="250" t="s">
        <v>318</v>
      </c>
      <c r="C75" s="251"/>
      <c r="D75" s="251"/>
      <c r="E75" s="252"/>
      <c r="G75" s="140"/>
      <c r="H75" s="44">
        <f>H25+H43+H63+H74</f>
        <v>0</v>
      </c>
      <c r="I75" s="263"/>
      <c r="J75" s="264"/>
      <c r="K75" s="27"/>
      <c r="L75" s="263"/>
      <c r="M75" s="264"/>
      <c r="N75" s="44">
        <f>N25+N43+N63+N74</f>
        <v>0</v>
      </c>
      <c r="O75" s="263"/>
      <c r="P75" s="264"/>
    </row>
    <row r="76" spans="2:16" x14ac:dyDescent="0.35">
      <c r="D76" s="42"/>
      <c r="K76" s="27"/>
    </row>
    <row r="77" spans="2:16" x14ac:dyDescent="0.35">
      <c r="B77" s="275" t="s">
        <v>158</v>
      </c>
      <c r="C77" s="276"/>
      <c r="D77" s="276"/>
      <c r="E77" s="277"/>
      <c r="K77" s="27"/>
    </row>
    <row r="78" spans="2:16" x14ac:dyDescent="0.35">
      <c r="K78" s="27"/>
    </row>
  </sheetData>
  <sheetProtection algorithmName="SHA-512" hashValue="Hi4KqfbYyGjUUQlCnLl6M01l4ativv0Wto8IhfPI6XXyDtwCNOrbq+22KMoFIpNEqsPX+FPCtQn3QiIg29N2JA==" saltValue="6rvdAhKyLAOBU2z1Ci6rbQ==" spinCount="100000" sheet="1" formatCells="0" formatColumns="0" formatRows="0"/>
  <mergeCells count="26">
    <mergeCell ref="B77:E77"/>
    <mergeCell ref="B74:E74"/>
    <mergeCell ref="B75:E75"/>
    <mergeCell ref="B44:E44"/>
    <mergeCell ref="G44:J44"/>
    <mergeCell ref="I75:J75"/>
    <mergeCell ref="L75:M75"/>
    <mergeCell ref="O75:P75"/>
    <mergeCell ref="B25:E25"/>
    <mergeCell ref="B8:E8"/>
    <mergeCell ref="G8:J8"/>
    <mergeCell ref="L8:P8"/>
    <mergeCell ref="B43:E43"/>
    <mergeCell ref="B26:E26"/>
    <mergeCell ref="G26:J26"/>
    <mergeCell ref="L26:P26"/>
    <mergeCell ref="L44:P44"/>
    <mergeCell ref="B63:E63"/>
    <mergeCell ref="B64:E64"/>
    <mergeCell ref="G64:J64"/>
    <mergeCell ref="L64:P64"/>
    <mergeCell ref="B2:P2"/>
    <mergeCell ref="B6:E6"/>
    <mergeCell ref="G6:J6"/>
    <mergeCell ref="L6:P6"/>
    <mergeCell ref="B4:P4"/>
  </mergeCells>
  <conditionalFormatting sqref="I9:I24 O9:O24">
    <cfRule type="cellIs" dxfId="12" priority="4" operator="greaterThan">
      <formula>0</formula>
    </cfRule>
  </conditionalFormatting>
  <conditionalFormatting sqref="I27:I42 O27:O42">
    <cfRule type="cellIs" dxfId="11" priority="3" operator="greaterThan">
      <formula>0</formula>
    </cfRule>
  </conditionalFormatting>
  <conditionalFormatting sqref="I45:I62 O45:O62">
    <cfRule type="cellIs" dxfId="10" priority="2" operator="greaterThan">
      <formula>0</formula>
    </cfRule>
  </conditionalFormatting>
  <conditionalFormatting sqref="I65:I73 O65:O73">
    <cfRule type="cellIs" dxfId="9" priority="1" operator="greaterThan">
      <formula>0</formula>
    </cfRule>
  </conditionalFormatting>
  <dataValidations count="1">
    <dataValidation type="list" allowBlank="1" showInputMessage="1" showErrorMessage="1" sqref="L45:L62 L9:L24 L27:L42 L65:L73" xr:uid="{00000000-0002-0000-0500-000000000000}">
      <formula1>"מאשר, מאשר חלקי"</formula1>
    </dataValidation>
  </dataValidations>
  <pageMargins left="0.7" right="0.7" top="0.75" bottom="0.75" header="0.3" footer="0.3"/>
  <pageSetup paperSize="9"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Worksheet______7"/>
  <dimension ref="A1:P33"/>
  <sheetViews>
    <sheetView showGridLines="0" rightToLeft="1" zoomScale="80" zoomScaleNormal="80" workbookViewId="0">
      <pane ySplit="4" topLeftCell="A5" activePane="bottomLeft" state="frozen"/>
      <selection pane="bottomLeft" activeCell="G10" sqref="G10"/>
    </sheetView>
  </sheetViews>
  <sheetFormatPr defaultColWidth="9" defaultRowHeight="15.5" x14ac:dyDescent="0.35"/>
  <cols>
    <col min="1" max="1" width="3.25" customWidth="1"/>
    <col min="2" max="2" width="48" customWidth="1"/>
    <col min="3" max="3" width="9.08203125" customWidth="1"/>
    <col min="4" max="4" width="9.08203125"/>
    <col min="5" max="5" width="9.08203125" customWidth="1"/>
    <col min="6" max="6" width="1.58203125" customWidth="1"/>
    <col min="7" max="7" width="9.08203125"/>
    <col min="8" max="8" width="11.75" customWidth="1"/>
    <col min="9" max="9" width="9.08203125"/>
    <col min="10" max="10" width="15.25" customWidth="1"/>
    <col min="11" max="11" width="1.25" customWidth="1"/>
    <col min="12" max="13" width="9.08203125"/>
    <col min="14" max="14" width="12.25" customWidth="1"/>
    <col min="15" max="15" width="9.08203125"/>
    <col min="16" max="16" width="13" customWidth="1"/>
    <col min="17" max="18" width="9" style="24"/>
    <col min="19" max="19" width="11.58203125" style="24" customWidth="1"/>
    <col min="20" max="16384" width="9" style="24"/>
  </cols>
  <sheetData>
    <row r="1" spans="1:16" ht="16.5" customHeight="1" thickBot="1" x14ac:dyDescent="0.4">
      <c r="B1" s="176" t="s">
        <v>332</v>
      </c>
    </row>
    <row r="2" spans="1:16" ht="18.5" thickBot="1" x14ac:dyDescent="0.4">
      <c r="A2" s="158"/>
      <c r="B2" s="253" t="s">
        <v>222</v>
      </c>
      <c r="C2" s="254"/>
      <c r="D2" s="254"/>
      <c r="E2" s="254"/>
      <c r="F2" s="254"/>
      <c r="G2" s="254"/>
      <c r="H2" s="254"/>
      <c r="I2" s="254"/>
      <c r="J2" s="254"/>
      <c r="K2" s="254"/>
      <c r="L2" s="254"/>
      <c r="M2" s="254"/>
      <c r="N2" s="254"/>
      <c r="O2" s="254"/>
      <c r="P2" s="255"/>
    </row>
    <row r="3" spans="1:16" s="87" customFormat="1" ht="18" x14ac:dyDescent="0.35">
      <c r="B3" s="154">
        <f>'שאלון-חובה'!$D$5</f>
        <v>0</v>
      </c>
      <c r="C3" s="31"/>
      <c r="D3" s="31"/>
      <c r="E3" s="31"/>
      <c r="F3" s="24"/>
      <c r="G3" s="24"/>
      <c r="H3" s="24"/>
      <c r="I3" s="24"/>
      <c r="J3" s="25"/>
      <c r="K3" s="24"/>
      <c r="L3" s="24"/>
      <c r="M3" s="26"/>
      <c r="N3" s="24"/>
      <c r="O3" s="24"/>
      <c r="P3" s="24"/>
    </row>
    <row r="4" spans="1:16" s="87" customFormat="1" ht="13.5" customHeight="1" x14ac:dyDescent="0.35">
      <c r="B4" s="262" t="s">
        <v>246</v>
      </c>
      <c r="C4" s="262"/>
      <c r="D4" s="262"/>
      <c r="E4" s="262"/>
      <c r="F4" s="262"/>
      <c r="G4" s="262"/>
      <c r="H4" s="262"/>
      <c r="I4" s="262"/>
      <c r="J4" s="262"/>
      <c r="K4" s="262"/>
      <c r="L4" s="262"/>
      <c r="M4" s="262"/>
      <c r="N4" s="262"/>
      <c r="O4" s="262"/>
      <c r="P4" s="262"/>
    </row>
    <row r="5" spans="1:16" ht="5.25" customHeight="1" thickBot="1" x14ac:dyDescent="0.4">
      <c r="A5" s="159"/>
      <c r="B5" s="160"/>
      <c r="C5" s="159"/>
      <c r="D5" s="159"/>
      <c r="E5" s="159"/>
      <c r="F5" s="159"/>
      <c r="G5" s="159"/>
      <c r="H5" s="159"/>
      <c r="I5" s="159"/>
      <c r="J5" s="159"/>
      <c r="K5" s="159"/>
      <c r="L5" s="159"/>
      <c r="M5" s="159"/>
      <c r="N5" s="159"/>
      <c r="O5" s="159"/>
      <c r="P5" s="159"/>
    </row>
    <row r="6" spans="1:16" ht="18.75" customHeight="1" thickBot="1" x14ac:dyDescent="0.45">
      <c r="A6" s="161"/>
      <c r="B6" s="256" t="s">
        <v>54</v>
      </c>
      <c r="C6" s="257"/>
      <c r="D6" s="257"/>
      <c r="E6" s="258"/>
      <c r="F6" s="49"/>
      <c r="G6" s="259" t="s">
        <v>9</v>
      </c>
      <c r="H6" s="260"/>
      <c r="I6" s="260"/>
      <c r="J6" s="261"/>
      <c r="K6" s="50"/>
      <c r="L6" s="259" t="s">
        <v>219</v>
      </c>
      <c r="M6" s="260"/>
      <c r="N6" s="260"/>
      <c r="O6" s="260"/>
      <c r="P6" s="261"/>
    </row>
    <row r="7" spans="1:16" ht="62.5" thickBot="1" x14ac:dyDescent="0.4">
      <c r="A7" s="24"/>
      <c r="B7" s="123" t="s">
        <v>0</v>
      </c>
      <c r="C7" s="124" t="s">
        <v>20</v>
      </c>
      <c r="D7" s="124" t="s">
        <v>2</v>
      </c>
      <c r="E7" s="125" t="s">
        <v>3</v>
      </c>
      <c r="F7" s="31"/>
      <c r="G7" s="129" t="s">
        <v>40</v>
      </c>
      <c r="H7" s="130" t="s">
        <v>10</v>
      </c>
      <c r="I7" s="131" t="s">
        <v>11</v>
      </c>
      <c r="J7" s="125" t="s">
        <v>12</v>
      </c>
      <c r="K7" s="48"/>
      <c r="L7" s="129" t="s">
        <v>220</v>
      </c>
      <c r="M7" s="130" t="s">
        <v>21</v>
      </c>
      <c r="N7" s="130" t="s">
        <v>13</v>
      </c>
      <c r="O7" s="124" t="s">
        <v>11</v>
      </c>
      <c r="P7" s="125" t="s">
        <v>221</v>
      </c>
    </row>
    <row r="8" spans="1:16" ht="31" x14ac:dyDescent="0.35">
      <c r="A8" s="24"/>
      <c r="B8" s="144" t="s">
        <v>275</v>
      </c>
      <c r="C8" s="145">
        <v>1</v>
      </c>
      <c r="D8" s="145">
        <v>2000</v>
      </c>
      <c r="E8" s="122">
        <f t="shared" ref="E8" si="0">C8*D8</f>
        <v>2000</v>
      </c>
      <c r="F8" s="24"/>
      <c r="G8" s="126"/>
      <c r="H8" s="127">
        <f>G8*D8</f>
        <v>0</v>
      </c>
      <c r="I8" s="128" t="str">
        <f>IF(H8=0,"",IF(OR(H8-$E8&gt;0,H8-$E8&lt;0), (H8-$E8)/$E8, ""))</f>
        <v/>
      </c>
      <c r="J8" s="120"/>
      <c r="K8" s="48"/>
      <c r="L8" s="132"/>
      <c r="M8" s="132" t="str">
        <f>IF(L8="מאשר",G8,"")</f>
        <v/>
      </c>
      <c r="N8" s="133" t="str">
        <f>IFERROR(M8*D8,"")</f>
        <v/>
      </c>
      <c r="O8" s="134" t="str">
        <f>IFERROR(IF(N8=0,"",IF(OR(N8-$E8&gt;0,N8-$E8&lt;0), (N8-$E8)/$E8, "")),"")</f>
        <v/>
      </c>
      <c r="P8" s="132"/>
    </row>
    <row r="9" spans="1:16" ht="31.5" customHeight="1" x14ac:dyDescent="0.35">
      <c r="A9" s="24"/>
      <c r="B9" s="144" t="s">
        <v>278</v>
      </c>
      <c r="C9" s="145">
        <v>1</v>
      </c>
      <c r="D9" s="145">
        <v>1500</v>
      </c>
      <c r="E9" s="122">
        <f t="shared" ref="E9:E26" si="1">C9*D9</f>
        <v>1500</v>
      </c>
      <c r="F9" s="24"/>
      <c r="G9" s="126"/>
      <c r="H9" s="127">
        <f t="shared" ref="H9:H26" si="2">G9*D9</f>
        <v>0</v>
      </c>
      <c r="I9" s="128" t="str">
        <f t="shared" ref="I9:I26" si="3">IF(H9=0,"",IF(OR(H9-$E9&gt;0,H9-$E9&lt;0), (H9-$E9)/$E9, ""))</f>
        <v/>
      </c>
      <c r="J9" s="120"/>
      <c r="K9" s="48"/>
      <c r="L9" s="132"/>
      <c r="M9" s="132" t="str">
        <f t="shared" ref="M9:M26" si="4">IF(L9="מאשר",G9,"")</f>
        <v/>
      </c>
      <c r="N9" s="133" t="str">
        <f t="shared" ref="N9:N26" si="5">IFERROR(M9*D9,"")</f>
        <v/>
      </c>
      <c r="O9" s="134" t="str">
        <f t="shared" ref="O9:O26" si="6">IFERROR(IF(N9=0,"",IF(OR(N9-$E9&gt;0,N9-$E9&lt;0), (N9-$E9)/$E9, "")),"")</f>
        <v/>
      </c>
      <c r="P9" s="132"/>
    </row>
    <row r="10" spans="1:16" ht="43.5" customHeight="1" x14ac:dyDescent="0.35">
      <c r="A10" s="24"/>
      <c r="B10" s="144" t="s">
        <v>276</v>
      </c>
      <c r="C10" s="145">
        <v>1</v>
      </c>
      <c r="D10" s="145">
        <v>3000</v>
      </c>
      <c r="E10" s="122">
        <f t="shared" si="1"/>
        <v>3000</v>
      </c>
      <c r="F10" s="24"/>
      <c r="G10" s="126"/>
      <c r="H10" s="127">
        <f t="shared" si="2"/>
        <v>0</v>
      </c>
      <c r="I10" s="128" t="str">
        <f t="shared" si="3"/>
        <v/>
      </c>
      <c r="J10" s="120"/>
      <c r="K10" s="48"/>
      <c r="L10" s="132"/>
      <c r="M10" s="132" t="str">
        <f t="shared" si="4"/>
        <v/>
      </c>
      <c r="N10" s="133" t="str">
        <f t="shared" si="5"/>
        <v/>
      </c>
      <c r="O10" s="134" t="str">
        <f t="shared" si="6"/>
        <v/>
      </c>
      <c r="P10" s="132"/>
    </row>
    <row r="11" spans="1:16" x14ac:dyDescent="0.35">
      <c r="A11" s="24"/>
      <c r="B11" s="144" t="s">
        <v>277</v>
      </c>
      <c r="C11" s="145">
        <v>1</v>
      </c>
      <c r="D11" s="145">
        <v>400</v>
      </c>
      <c r="E11" s="122">
        <f t="shared" si="1"/>
        <v>400</v>
      </c>
      <c r="F11" s="24"/>
      <c r="G11" s="126"/>
      <c r="H11" s="127">
        <f t="shared" si="2"/>
        <v>0</v>
      </c>
      <c r="I11" s="128" t="str">
        <f t="shared" si="3"/>
        <v/>
      </c>
      <c r="J11" s="120"/>
      <c r="K11" s="48"/>
      <c r="L11" s="132"/>
      <c r="M11" s="132" t="str">
        <f t="shared" si="4"/>
        <v/>
      </c>
      <c r="N11" s="133" t="str">
        <f t="shared" si="5"/>
        <v/>
      </c>
      <c r="O11" s="134" t="str">
        <f t="shared" si="6"/>
        <v/>
      </c>
      <c r="P11" s="132"/>
    </row>
    <row r="12" spans="1:16" x14ac:dyDescent="0.35">
      <c r="A12" s="24"/>
      <c r="B12" s="144" t="s">
        <v>285</v>
      </c>
      <c r="C12" s="145">
        <v>1</v>
      </c>
      <c r="D12" s="145">
        <v>4500</v>
      </c>
      <c r="E12" s="122">
        <f t="shared" si="1"/>
        <v>4500</v>
      </c>
      <c r="F12" s="24"/>
      <c r="G12" s="126"/>
      <c r="H12" s="127">
        <f t="shared" si="2"/>
        <v>0</v>
      </c>
      <c r="I12" s="128" t="str">
        <f t="shared" si="3"/>
        <v/>
      </c>
      <c r="J12" s="120"/>
      <c r="K12" s="48"/>
      <c r="L12" s="132"/>
      <c r="M12" s="132" t="str">
        <f t="shared" si="4"/>
        <v/>
      </c>
      <c r="N12" s="133" t="str">
        <f t="shared" si="5"/>
        <v/>
      </c>
      <c r="O12" s="134" t="str">
        <f t="shared" si="6"/>
        <v/>
      </c>
      <c r="P12" s="132"/>
    </row>
    <row r="13" spans="1:16" x14ac:dyDescent="0.35">
      <c r="A13" s="24"/>
      <c r="B13" s="144" t="s">
        <v>274</v>
      </c>
      <c r="C13" s="145">
        <v>1</v>
      </c>
      <c r="D13" s="145">
        <v>375</v>
      </c>
      <c r="E13" s="122">
        <f t="shared" si="1"/>
        <v>375</v>
      </c>
      <c r="F13" s="24"/>
      <c r="G13" s="126"/>
      <c r="H13" s="127">
        <f t="shared" si="2"/>
        <v>0</v>
      </c>
      <c r="I13" s="128" t="str">
        <f t="shared" si="3"/>
        <v/>
      </c>
      <c r="J13" s="120"/>
      <c r="K13" s="48"/>
      <c r="L13" s="132"/>
      <c r="M13" s="132" t="str">
        <f t="shared" si="4"/>
        <v/>
      </c>
      <c r="N13" s="133" t="str">
        <f t="shared" si="5"/>
        <v/>
      </c>
      <c r="O13" s="134" t="str">
        <f t="shared" si="6"/>
        <v/>
      </c>
      <c r="P13" s="132"/>
    </row>
    <row r="14" spans="1:16" x14ac:dyDescent="0.35">
      <c r="A14" s="24"/>
      <c r="B14" s="146" t="s">
        <v>286</v>
      </c>
      <c r="C14" s="145">
        <v>1</v>
      </c>
      <c r="D14" s="145">
        <v>1500</v>
      </c>
      <c r="E14" s="122">
        <f t="shared" si="1"/>
        <v>1500</v>
      </c>
      <c r="F14" s="24"/>
      <c r="G14" s="126"/>
      <c r="H14" s="127">
        <f t="shared" si="2"/>
        <v>0</v>
      </c>
      <c r="I14" s="128" t="str">
        <f t="shared" si="3"/>
        <v/>
      </c>
      <c r="J14" s="120"/>
      <c r="K14" s="48"/>
      <c r="L14" s="132"/>
      <c r="M14" s="132" t="str">
        <f t="shared" si="4"/>
        <v/>
      </c>
      <c r="N14" s="133" t="str">
        <f t="shared" si="5"/>
        <v/>
      </c>
      <c r="O14" s="134" t="str">
        <f t="shared" si="6"/>
        <v/>
      </c>
      <c r="P14" s="132"/>
    </row>
    <row r="15" spans="1:16" x14ac:dyDescent="0.35">
      <c r="A15" s="24"/>
      <c r="B15" s="137" t="s">
        <v>72</v>
      </c>
      <c r="C15" s="145">
        <v>1</v>
      </c>
      <c r="D15" s="145">
        <v>600</v>
      </c>
      <c r="E15" s="122">
        <f t="shared" si="1"/>
        <v>600</v>
      </c>
      <c r="F15" s="24"/>
      <c r="G15" s="126"/>
      <c r="H15" s="127">
        <f t="shared" si="2"/>
        <v>0</v>
      </c>
      <c r="I15" s="128" t="str">
        <f t="shared" si="3"/>
        <v/>
      </c>
      <c r="J15" s="120"/>
      <c r="K15" s="48"/>
      <c r="L15" s="132"/>
      <c r="M15" s="132" t="str">
        <f t="shared" si="4"/>
        <v/>
      </c>
      <c r="N15" s="133" t="str">
        <f t="shared" si="5"/>
        <v/>
      </c>
      <c r="O15" s="134" t="str">
        <f t="shared" si="6"/>
        <v/>
      </c>
      <c r="P15" s="132"/>
    </row>
    <row r="16" spans="1:16" x14ac:dyDescent="0.35">
      <c r="A16" s="24"/>
      <c r="B16" s="139" t="s">
        <v>89</v>
      </c>
      <c r="C16" s="138">
        <v>3</v>
      </c>
      <c r="D16" s="138">
        <v>700</v>
      </c>
      <c r="E16" s="122">
        <f t="shared" si="1"/>
        <v>2100</v>
      </c>
      <c r="F16" s="24"/>
      <c r="G16" s="126"/>
      <c r="H16" s="127">
        <f t="shared" si="2"/>
        <v>0</v>
      </c>
      <c r="I16" s="128" t="str">
        <f t="shared" si="3"/>
        <v/>
      </c>
      <c r="J16" s="120"/>
      <c r="K16" s="48"/>
      <c r="L16" s="132"/>
      <c r="M16" s="132" t="str">
        <f t="shared" si="4"/>
        <v/>
      </c>
      <c r="N16" s="133" t="str">
        <f t="shared" si="5"/>
        <v/>
      </c>
      <c r="O16" s="134" t="str">
        <f t="shared" si="6"/>
        <v/>
      </c>
      <c r="P16" s="132"/>
    </row>
    <row r="17" spans="1:16" ht="15.75" customHeight="1" x14ac:dyDescent="0.35">
      <c r="A17" s="24"/>
      <c r="B17" s="147" t="s">
        <v>317</v>
      </c>
      <c r="C17" s="148">
        <v>50</v>
      </c>
      <c r="D17" s="136">
        <v>350</v>
      </c>
      <c r="E17" s="122">
        <f t="shared" si="1"/>
        <v>17500</v>
      </c>
      <c r="F17" s="24"/>
      <c r="G17" s="126"/>
      <c r="H17" s="127">
        <f t="shared" si="2"/>
        <v>0</v>
      </c>
      <c r="I17" s="128" t="str">
        <f t="shared" si="3"/>
        <v/>
      </c>
      <c r="J17" s="120"/>
      <c r="K17" s="48"/>
      <c r="L17" s="132"/>
      <c r="M17" s="132" t="str">
        <f t="shared" si="4"/>
        <v/>
      </c>
      <c r="N17" s="133" t="str">
        <f t="shared" si="5"/>
        <v/>
      </c>
      <c r="O17" s="134" t="str">
        <f t="shared" si="6"/>
        <v/>
      </c>
      <c r="P17" s="132"/>
    </row>
    <row r="18" spans="1:16" x14ac:dyDescent="0.35">
      <c r="A18" s="24"/>
      <c r="B18" s="147" t="s">
        <v>111</v>
      </c>
      <c r="C18" s="148">
        <v>1</v>
      </c>
      <c r="D18" s="136">
        <v>3000</v>
      </c>
      <c r="E18" s="122">
        <f t="shared" si="1"/>
        <v>3000</v>
      </c>
      <c r="F18" s="24"/>
      <c r="G18" s="126"/>
      <c r="H18" s="127">
        <f t="shared" si="2"/>
        <v>0</v>
      </c>
      <c r="I18" s="128" t="str">
        <f t="shared" si="3"/>
        <v/>
      </c>
      <c r="J18" s="120"/>
      <c r="K18" s="48"/>
      <c r="L18" s="132"/>
      <c r="M18" s="132" t="str">
        <f t="shared" si="4"/>
        <v/>
      </c>
      <c r="N18" s="133" t="str">
        <f t="shared" si="5"/>
        <v/>
      </c>
      <c r="O18" s="134" t="str">
        <f t="shared" si="6"/>
        <v/>
      </c>
      <c r="P18" s="132"/>
    </row>
    <row r="19" spans="1:16" x14ac:dyDescent="0.35">
      <c r="A19" s="24"/>
      <c r="B19" s="149" t="s">
        <v>300</v>
      </c>
      <c r="C19" s="148">
        <v>3</v>
      </c>
      <c r="D19" s="136">
        <v>2000</v>
      </c>
      <c r="E19" s="122">
        <f t="shared" si="1"/>
        <v>6000</v>
      </c>
      <c r="F19" s="24"/>
      <c r="G19" s="126"/>
      <c r="H19" s="127">
        <f t="shared" si="2"/>
        <v>0</v>
      </c>
      <c r="I19" s="128" t="str">
        <f t="shared" si="3"/>
        <v/>
      </c>
      <c r="J19" s="120"/>
      <c r="K19" s="48"/>
      <c r="L19" s="132"/>
      <c r="M19" s="132" t="str">
        <f t="shared" si="4"/>
        <v/>
      </c>
      <c r="N19" s="133" t="str">
        <f t="shared" si="5"/>
        <v/>
      </c>
      <c r="O19" s="134" t="str">
        <f t="shared" si="6"/>
        <v/>
      </c>
      <c r="P19" s="132"/>
    </row>
    <row r="20" spans="1:16" x14ac:dyDescent="0.35">
      <c r="A20" s="24"/>
      <c r="B20" s="147" t="s">
        <v>253</v>
      </c>
      <c r="C20" s="148">
        <v>1</v>
      </c>
      <c r="D20" s="136">
        <v>13500</v>
      </c>
      <c r="E20" s="122">
        <f t="shared" si="1"/>
        <v>13500</v>
      </c>
      <c r="F20" s="24"/>
      <c r="G20" s="126"/>
      <c r="H20" s="127">
        <f t="shared" si="2"/>
        <v>0</v>
      </c>
      <c r="I20" s="128" t="str">
        <f t="shared" si="3"/>
        <v/>
      </c>
      <c r="J20" s="120"/>
      <c r="K20" s="48"/>
      <c r="L20" s="132"/>
      <c r="M20" s="132" t="str">
        <f t="shared" si="4"/>
        <v/>
      </c>
      <c r="N20" s="133" t="str">
        <f t="shared" si="5"/>
        <v/>
      </c>
      <c r="O20" s="134" t="str">
        <f t="shared" si="6"/>
        <v/>
      </c>
      <c r="P20" s="132"/>
    </row>
    <row r="21" spans="1:16" x14ac:dyDescent="0.35">
      <c r="A21" s="24"/>
      <c r="B21" s="147" t="s">
        <v>254</v>
      </c>
      <c r="C21" s="148">
        <v>1</v>
      </c>
      <c r="D21" s="136">
        <v>7000</v>
      </c>
      <c r="E21" s="122">
        <f t="shared" si="1"/>
        <v>7000</v>
      </c>
      <c r="F21" s="24"/>
      <c r="G21" s="126"/>
      <c r="H21" s="127">
        <f t="shared" si="2"/>
        <v>0</v>
      </c>
      <c r="I21" s="128" t="str">
        <f t="shared" si="3"/>
        <v/>
      </c>
      <c r="J21" s="120"/>
      <c r="K21" s="48"/>
      <c r="L21" s="132"/>
      <c r="M21" s="132" t="str">
        <f t="shared" si="4"/>
        <v/>
      </c>
      <c r="N21" s="133" t="str">
        <f t="shared" si="5"/>
        <v/>
      </c>
      <c r="O21" s="134" t="str">
        <f t="shared" si="6"/>
        <v/>
      </c>
      <c r="P21" s="132"/>
    </row>
    <row r="22" spans="1:16" x14ac:dyDescent="0.35">
      <c r="A22" s="24"/>
      <c r="B22" s="147" t="s">
        <v>255</v>
      </c>
      <c r="C22" s="148">
        <v>1</v>
      </c>
      <c r="D22" s="136">
        <v>9000</v>
      </c>
      <c r="E22" s="122">
        <f t="shared" si="1"/>
        <v>9000</v>
      </c>
      <c r="F22" s="24"/>
      <c r="G22" s="126"/>
      <c r="H22" s="127">
        <f t="shared" si="2"/>
        <v>0</v>
      </c>
      <c r="I22" s="128" t="str">
        <f t="shared" si="3"/>
        <v/>
      </c>
      <c r="J22" s="120"/>
      <c r="K22" s="48"/>
      <c r="L22" s="132"/>
      <c r="M22" s="132" t="str">
        <f t="shared" si="4"/>
        <v/>
      </c>
      <c r="N22" s="133" t="str">
        <f t="shared" si="5"/>
        <v/>
      </c>
      <c r="O22" s="134" t="str">
        <f t="shared" si="6"/>
        <v/>
      </c>
      <c r="P22" s="132"/>
    </row>
    <row r="23" spans="1:16" x14ac:dyDescent="0.35">
      <c r="A23" s="24"/>
      <c r="B23" s="147" t="s">
        <v>112</v>
      </c>
      <c r="C23" s="148">
        <v>1</v>
      </c>
      <c r="D23" s="136">
        <v>5500</v>
      </c>
      <c r="E23" s="122">
        <f t="shared" si="1"/>
        <v>5500</v>
      </c>
      <c r="F23" s="24"/>
      <c r="G23" s="126"/>
      <c r="H23" s="127">
        <f t="shared" si="2"/>
        <v>0</v>
      </c>
      <c r="I23" s="128" t="str">
        <f t="shared" si="3"/>
        <v/>
      </c>
      <c r="J23" s="120"/>
      <c r="K23" s="48"/>
      <c r="L23" s="132"/>
      <c r="M23" s="132" t="str">
        <f t="shared" si="4"/>
        <v/>
      </c>
      <c r="N23" s="133" t="str">
        <f t="shared" si="5"/>
        <v/>
      </c>
      <c r="O23" s="134" t="str">
        <f t="shared" si="6"/>
        <v/>
      </c>
      <c r="P23" s="132"/>
    </row>
    <row r="24" spans="1:16" x14ac:dyDescent="0.35">
      <c r="A24" s="24"/>
      <c r="B24" s="147" t="s">
        <v>256</v>
      </c>
      <c r="C24" s="148">
        <v>1</v>
      </c>
      <c r="D24" s="136">
        <v>6500</v>
      </c>
      <c r="E24" s="122">
        <f t="shared" si="1"/>
        <v>6500</v>
      </c>
      <c r="F24" s="24"/>
      <c r="G24" s="126"/>
      <c r="H24" s="127">
        <f t="shared" si="2"/>
        <v>0</v>
      </c>
      <c r="I24" s="128" t="str">
        <f t="shared" si="3"/>
        <v/>
      </c>
      <c r="J24" s="120"/>
      <c r="K24" s="48"/>
      <c r="L24" s="132"/>
      <c r="M24" s="132" t="str">
        <f t="shared" si="4"/>
        <v/>
      </c>
      <c r="N24" s="133" t="str">
        <f t="shared" si="5"/>
        <v/>
      </c>
      <c r="O24" s="134" t="str">
        <f t="shared" si="6"/>
        <v/>
      </c>
      <c r="P24" s="132"/>
    </row>
    <row r="25" spans="1:16" ht="16.5" customHeight="1" x14ac:dyDescent="0.35">
      <c r="A25" s="24"/>
      <c r="B25" s="147" t="s">
        <v>315</v>
      </c>
      <c r="C25" s="148">
        <v>1</v>
      </c>
      <c r="D25" s="136">
        <v>7500</v>
      </c>
      <c r="E25" s="122">
        <f t="shared" si="1"/>
        <v>7500</v>
      </c>
      <c r="F25" s="24"/>
      <c r="G25" s="126"/>
      <c r="H25" s="127">
        <f t="shared" si="2"/>
        <v>0</v>
      </c>
      <c r="I25" s="128" t="str">
        <f t="shared" si="3"/>
        <v/>
      </c>
      <c r="J25" s="120"/>
      <c r="K25" s="48"/>
      <c r="L25" s="132"/>
      <c r="M25" s="132" t="str">
        <f t="shared" si="4"/>
        <v/>
      </c>
      <c r="N25" s="133" t="str">
        <f t="shared" si="5"/>
        <v/>
      </c>
      <c r="O25" s="134" t="str">
        <f t="shared" si="6"/>
        <v/>
      </c>
      <c r="P25" s="132"/>
    </row>
    <row r="26" spans="1:16" x14ac:dyDescent="0.35">
      <c r="A26" s="24"/>
      <c r="B26" s="147" t="s">
        <v>257</v>
      </c>
      <c r="C26" s="148">
        <v>1</v>
      </c>
      <c r="D26" s="136">
        <v>25000</v>
      </c>
      <c r="E26" s="122">
        <f t="shared" si="1"/>
        <v>25000</v>
      </c>
      <c r="F26" s="24"/>
      <c r="G26" s="126"/>
      <c r="H26" s="127">
        <f t="shared" si="2"/>
        <v>0</v>
      </c>
      <c r="I26" s="128" t="str">
        <f t="shared" si="3"/>
        <v/>
      </c>
      <c r="J26" s="120"/>
      <c r="K26" s="48"/>
      <c r="L26" s="132"/>
      <c r="M26" s="132" t="str">
        <f t="shared" si="4"/>
        <v/>
      </c>
      <c r="N26" s="133" t="str">
        <f t="shared" si="5"/>
        <v/>
      </c>
      <c r="O26" s="134" t="str">
        <f t="shared" si="6"/>
        <v/>
      </c>
      <c r="P26" s="132"/>
    </row>
    <row r="27" spans="1:16" x14ac:dyDescent="0.35">
      <c r="A27" s="24"/>
      <c r="B27" s="250" t="s">
        <v>316</v>
      </c>
      <c r="C27" s="251"/>
      <c r="D27" s="251"/>
      <c r="E27" s="252"/>
      <c r="F27" s="24"/>
      <c r="G27" s="140"/>
      <c r="H27" s="44">
        <f>SUM(H8:H26)</f>
        <v>0</v>
      </c>
      <c r="I27" s="263"/>
      <c r="J27" s="264"/>
      <c r="K27" s="27"/>
      <c r="L27" s="263"/>
      <c r="M27" s="264"/>
      <c r="N27" s="44">
        <f>SUM(N8:N26)</f>
        <v>0</v>
      </c>
      <c r="O27" s="263"/>
      <c r="P27" s="264"/>
    </row>
    <row r="28" spans="1:16" ht="16" thickBot="1" x14ac:dyDescent="0.4"/>
    <row r="29" spans="1:16" x14ac:dyDescent="0.35">
      <c r="B29" s="281" t="s">
        <v>267</v>
      </c>
      <c r="C29" s="282"/>
      <c r="D29" s="282"/>
      <c r="E29" s="282"/>
      <c r="F29" s="282"/>
      <c r="G29" s="282"/>
      <c r="H29" s="282"/>
      <c r="I29" s="282"/>
      <c r="J29" s="282"/>
      <c r="K29" s="282"/>
      <c r="L29" s="282"/>
      <c r="M29" s="282"/>
      <c r="N29" s="282"/>
      <c r="O29" s="282"/>
      <c r="P29" s="283"/>
    </row>
    <row r="30" spans="1:16" x14ac:dyDescent="0.35">
      <c r="B30" s="284" t="s">
        <v>268</v>
      </c>
      <c r="C30" s="285"/>
      <c r="D30" s="285"/>
      <c r="E30" s="285"/>
      <c r="F30" s="285"/>
      <c r="G30" s="285"/>
      <c r="H30" s="285"/>
      <c r="I30" s="285"/>
      <c r="J30" s="285"/>
      <c r="K30" s="285"/>
      <c r="L30" s="285"/>
      <c r="M30" s="285"/>
      <c r="N30" s="285"/>
      <c r="O30" s="285"/>
      <c r="P30" s="286"/>
    </row>
    <row r="31" spans="1:16" x14ac:dyDescent="0.35">
      <c r="B31" s="284" t="s">
        <v>269</v>
      </c>
      <c r="C31" s="285"/>
      <c r="D31" s="285"/>
      <c r="E31" s="285"/>
      <c r="F31" s="285"/>
      <c r="G31" s="285"/>
      <c r="H31" s="285"/>
      <c r="I31" s="285"/>
      <c r="J31" s="285"/>
      <c r="K31" s="285"/>
      <c r="L31" s="285"/>
      <c r="M31" s="285"/>
      <c r="N31" s="285"/>
      <c r="O31" s="285"/>
      <c r="P31" s="286"/>
    </row>
    <row r="32" spans="1:16" x14ac:dyDescent="0.35">
      <c r="B32" s="284" t="s">
        <v>270</v>
      </c>
      <c r="C32" s="285"/>
      <c r="D32" s="285"/>
      <c r="E32" s="285"/>
      <c r="F32" s="285"/>
      <c r="G32" s="285"/>
      <c r="H32" s="285"/>
      <c r="I32" s="285"/>
      <c r="J32" s="285"/>
      <c r="K32" s="285"/>
      <c r="L32" s="285"/>
      <c r="M32" s="285"/>
      <c r="N32" s="285"/>
      <c r="O32" s="285"/>
      <c r="P32" s="286"/>
    </row>
    <row r="33" spans="2:16" ht="16" thickBot="1" x14ac:dyDescent="0.4">
      <c r="B33" s="278" t="s">
        <v>271</v>
      </c>
      <c r="C33" s="279"/>
      <c r="D33" s="279"/>
      <c r="E33" s="279"/>
      <c r="F33" s="279"/>
      <c r="G33" s="279"/>
      <c r="H33" s="279"/>
      <c r="I33" s="279"/>
      <c r="J33" s="279"/>
      <c r="K33" s="279"/>
      <c r="L33" s="279"/>
      <c r="M33" s="279"/>
      <c r="N33" s="279"/>
      <c r="O33" s="279"/>
      <c r="P33" s="280"/>
    </row>
  </sheetData>
  <sheetProtection algorithmName="SHA-512" hashValue="fcE0LhtHQueqpuLSkfnYPVSRioqhtWtTZw/8BKPz1Y8E+MJHK4AR3y7TvH4uIRSDIiIU5W7hX4qEGEkuZXQNfg==" saltValue="dusQHcIMPDnN/Lt4ss9FDw==" spinCount="100000" sheet="1" formatCells="0" formatColumns="0" formatRows="0"/>
  <mergeCells count="14">
    <mergeCell ref="B27:E27"/>
    <mergeCell ref="B33:P33"/>
    <mergeCell ref="B2:P2"/>
    <mergeCell ref="B6:E6"/>
    <mergeCell ref="G6:J6"/>
    <mergeCell ref="L6:P6"/>
    <mergeCell ref="I27:J27"/>
    <mergeCell ref="L27:M27"/>
    <mergeCell ref="O27:P27"/>
    <mergeCell ref="B4:P4"/>
    <mergeCell ref="B29:P29"/>
    <mergeCell ref="B30:P30"/>
    <mergeCell ref="B31:P31"/>
    <mergeCell ref="B32:P32"/>
  </mergeCells>
  <conditionalFormatting sqref="I8:I26 O8:O26">
    <cfRule type="cellIs" dxfId="8" priority="1" operator="greaterThan">
      <formula>0</formula>
    </cfRule>
  </conditionalFormatting>
  <dataValidations count="1">
    <dataValidation type="list" allowBlank="1" showInputMessage="1" showErrorMessage="1" sqref="L8:L26" xr:uid="{00000000-0002-0000-0600-000000000000}">
      <formula1>"מאשר, מאשר חלקי"</formula1>
    </dataValidation>
  </dataValidations>
  <pageMargins left="0.7" right="0.7" top="0.75" bottom="0.75" header="0.3" footer="0.3"/>
  <pageSetup paperSize="9"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Worksheet______9"/>
  <dimension ref="B1:Q37"/>
  <sheetViews>
    <sheetView showGridLines="0" rightToLeft="1" zoomScale="80" zoomScaleNormal="80" workbookViewId="0">
      <pane ySplit="7" topLeftCell="A8" activePane="bottomLeft" state="frozen"/>
      <selection pane="bottomLeft" activeCell="G14" sqref="G14"/>
    </sheetView>
  </sheetViews>
  <sheetFormatPr defaultColWidth="9" defaultRowHeight="15.5" x14ac:dyDescent="0.35"/>
  <cols>
    <col min="1" max="1" width="3.58203125" style="24" customWidth="1"/>
    <col min="2" max="2" width="37.25" style="24" customWidth="1"/>
    <col min="3" max="3" width="10.25" style="31" customWidth="1"/>
    <col min="4" max="4" width="12.25" style="31" customWidth="1"/>
    <col min="5" max="5" width="12" style="31" customWidth="1"/>
    <col min="6" max="6" width="1.58203125" style="24" customWidth="1"/>
    <col min="7" max="7" width="11.25" style="24" customWidth="1"/>
    <col min="8" max="8" width="11" style="24" customWidth="1"/>
    <col min="9" max="9" width="15.25" style="24" customWidth="1"/>
    <col min="10" max="10" width="26.58203125" style="25" customWidth="1"/>
    <col min="11" max="11" width="1.08203125" style="24" customWidth="1"/>
    <col min="12" max="12" width="12.25" style="24" customWidth="1"/>
    <col min="13" max="13" width="10.08203125" style="26" customWidth="1"/>
    <col min="14" max="14" width="10.58203125" style="24" customWidth="1"/>
    <col min="15" max="15" width="8.58203125" style="24" customWidth="1"/>
    <col min="16" max="16" width="19.25" style="24" customWidth="1"/>
    <col min="17" max="16384" width="9" style="24"/>
  </cols>
  <sheetData>
    <row r="1" spans="2:17" s="87" customFormat="1" ht="16" thickBot="1" x14ac:dyDescent="0.4">
      <c r="B1" s="30" t="s">
        <v>333</v>
      </c>
      <c r="C1" s="31"/>
      <c r="D1" s="31"/>
      <c r="E1" s="31"/>
      <c r="F1" s="24"/>
      <c r="G1" s="24"/>
      <c r="H1" s="24"/>
      <c r="I1" s="24"/>
      <c r="J1" s="25"/>
      <c r="K1" s="24"/>
      <c r="L1" s="24"/>
      <c r="M1" s="26"/>
      <c r="N1" s="24"/>
      <c r="O1" s="24"/>
      <c r="P1" s="24"/>
    </row>
    <row r="2" spans="2:17" s="88" customFormat="1" ht="20.25" customHeight="1" thickBot="1" x14ac:dyDescent="0.4">
      <c r="B2" s="247" t="s">
        <v>223</v>
      </c>
      <c r="C2" s="248"/>
      <c r="D2" s="248"/>
      <c r="E2" s="248"/>
      <c r="F2" s="248"/>
      <c r="G2" s="248"/>
      <c r="H2" s="248"/>
      <c r="I2" s="248"/>
      <c r="J2" s="248"/>
      <c r="K2" s="248"/>
      <c r="L2" s="248"/>
      <c r="M2" s="248"/>
      <c r="N2" s="248"/>
      <c r="O2" s="248"/>
      <c r="P2" s="249"/>
      <c r="Q2" s="87"/>
    </row>
    <row r="3" spans="2:17" s="87" customFormat="1" ht="18" x14ac:dyDescent="0.35">
      <c r="B3" s="154">
        <f>'שאלון-חובה'!$D$5</f>
        <v>0</v>
      </c>
      <c r="C3" s="31"/>
      <c r="D3" s="31"/>
      <c r="E3" s="31"/>
      <c r="F3" s="24"/>
      <c r="G3" s="24"/>
      <c r="H3" s="24"/>
      <c r="I3" s="24"/>
      <c r="J3" s="25"/>
      <c r="K3" s="24"/>
      <c r="L3" s="24"/>
      <c r="M3" s="26"/>
      <c r="N3" s="24"/>
      <c r="O3" s="24"/>
      <c r="P3" s="24"/>
    </row>
    <row r="4" spans="2:17" s="87" customFormat="1" ht="16.5" customHeight="1" x14ac:dyDescent="0.35">
      <c r="B4" s="287" t="s">
        <v>246</v>
      </c>
      <c r="C4" s="287"/>
      <c r="D4" s="287"/>
      <c r="E4" s="287"/>
      <c r="F4" s="287"/>
      <c r="G4" s="287"/>
      <c r="H4" s="287"/>
      <c r="I4" s="287"/>
      <c r="J4" s="287"/>
      <c r="K4" s="287"/>
      <c r="L4" s="287"/>
      <c r="M4" s="287"/>
      <c r="N4" s="287"/>
      <c r="O4" s="287"/>
      <c r="P4" s="287"/>
    </row>
    <row r="5" spans="2:17" s="87" customFormat="1" ht="5.25" customHeight="1" thickBot="1" x14ac:dyDescent="0.4">
      <c r="B5" s="82"/>
      <c r="C5" s="24"/>
      <c r="D5" s="24"/>
      <c r="E5" s="24"/>
      <c r="F5" s="24"/>
      <c r="G5" s="24"/>
      <c r="H5" s="24"/>
      <c r="I5" s="24"/>
      <c r="J5" s="25"/>
      <c r="K5" s="24"/>
      <c r="L5" s="24"/>
      <c r="M5" s="26"/>
      <c r="N5" s="24"/>
      <c r="O5" s="24"/>
      <c r="P5" s="24"/>
    </row>
    <row r="6" spans="2:17" s="49" customFormat="1" ht="18.75" customHeight="1" thickBot="1" x14ac:dyDescent="0.45">
      <c r="B6" s="256" t="s">
        <v>54</v>
      </c>
      <c r="C6" s="257"/>
      <c r="D6" s="257"/>
      <c r="E6" s="258"/>
      <c r="G6" s="259" t="s">
        <v>9</v>
      </c>
      <c r="H6" s="260"/>
      <c r="I6" s="260"/>
      <c r="J6" s="261"/>
      <c r="K6" s="50"/>
      <c r="L6" s="259" t="s">
        <v>219</v>
      </c>
      <c r="M6" s="260"/>
      <c r="N6" s="260"/>
      <c r="O6" s="260"/>
      <c r="P6" s="261"/>
    </row>
    <row r="7" spans="2:17" s="68" customFormat="1" ht="31.5" thickBot="1" x14ac:dyDescent="0.35">
      <c r="B7" s="123" t="s">
        <v>0</v>
      </c>
      <c r="C7" s="124" t="s">
        <v>20</v>
      </c>
      <c r="D7" s="124" t="s">
        <v>2</v>
      </c>
      <c r="E7" s="125" t="s">
        <v>3</v>
      </c>
      <c r="F7" s="31"/>
      <c r="G7" s="129" t="s">
        <v>40</v>
      </c>
      <c r="H7" s="130" t="s">
        <v>10</v>
      </c>
      <c r="I7" s="131" t="s">
        <v>11</v>
      </c>
      <c r="J7" s="125" t="s">
        <v>12</v>
      </c>
      <c r="K7" s="48"/>
      <c r="L7" s="129" t="s">
        <v>220</v>
      </c>
      <c r="M7" s="130" t="s">
        <v>21</v>
      </c>
      <c r="N7" s="130" t="s">
        <v>13</v>
      </c>
      <c r="O7" s="124" t="s">
        <v>11</v>
      </c>
      <c r="P7" s="125" t="s">
        <v>221</v>
      </c>
    </row>
    <row r="8" spans="2:17" ht="31" x14ac:dyDescent="0.35">
      <c r="B8" s="91" t="s">
        <v>132</v>
      </c>
      <c r="C8" s="115">
        <v>1</v>
      </c>
      <c r="D8" s="138">
        <v>11000</v>
      </c>
      <c r="E8" s="122">
        <f t="shared" ref="E8:E32" si="0">C8*D8</f>
        <v>11000</v>
      </c>
      <c r="G8" s="126"/>
      <c r="H8" s="127">
        <f t="shared" ref="H8:H32" si="1">G8*D8</f>
        <v>0</v>
      </c>
      <c r="I8" s="128" t="str">
        <f t="shared" ref="I8:I32" si="2">IF(H8=0,"",IF(OR(H8-$E8&gt;0,H8-$E8&lt;0), (H8-$E8)/$E8, ""))</f>
        <v/>
      </c>
      <c r="J8" s="120"/>
      <c r="K8" s="48"/>
      <c r="L8" s="132"/>
      <c r="M8" s="132" t="str">
        <f t="shared" ref="M8:M32" si="3">IF(L8="מאשר",G8,"")</f>
        <v/>
      </c>
      <c r="N8" s="133" t="str">
        <f t="shared" ref="N8:N32" si="4">IFERROR(M8*D8,"")</f>
        <v/>
      </c>
      <c r="O8" s="134" t="str">
        <f t="shared" ref="O8:O32" si="5">IFERROR(IF(N8=0,"",IF(OR(N8-$E8&gt;0,N8-$E8&lt;0), (N8-$E8)/$E8, "")),"")</f>
        <v/>
      </c>
      <c r="P8" s="132"/>
    </row>
    <row r="9" spans="2:17" x14ac:dyDescent="0.35">
      <c r="B9" s="91" t="s">
        <v>159</v>
      </c>
      <c r="C9" s="115">
        <v>1</v>
      </c>
      <c r="D9" s="138">
        <v>3000</v>
      </c>
      <c r="E9" s="122">
        <f t="shared" si="0"/>
        <v>3000</v>
      </c>
      <c r="G9" s="126"/>
      <c r="H9" s="127">
        <f t="shared" si="1"/>
        <v>0</v>
      </c>
      <c r="I9" s="128" t="str">
        <f t="shared" si="2"/>
        <v/>
      </c>
      <c r="J9" s="120"/>
      <c r="K9" s="48"/>
      <c r="L9" s="132"/>
      <c r="M9" s="132" t="str">
        <f t="shared" si="3"/>
        <v/>
      </c>
      <c r="N9" s="133" t="str">
        <f t="shared" si="4"/>
        <v/>
      </c>
      <c r="O9" s="134" t="str">
        <f t="shared" si="5"/>
        <v/>
      </c>
      <c r="P9" s="132"/>
    </row>
    <row r="10" spans="2:17" x14ac:dyDescent="0.35">
      <c r="B10" s="91" t="s">
        <v>160</v>
      </c>
      <c r="C10" s="115">
        <v>1</v>
      </c>
      <c r="D10" s="138">
        <v>400</v>
      </c>
      <c r="E10" s="122">
        <f t="shared" si="0"/>
        <v>400</v>
      </c>
      <c r="G10" s="126"/>
      <c r="H10" s="127">
        <f t="shared" si="1"/>
        <v>0</v>
      </c>
      <c r="I10" s="128" t="str">
        <f t="shared" si="2"/>
        <v/>
      </c>
      <c r="J10" s="120"/>
      <c r="K10" s="48"/>
      <c r="L10" s="132"/>
      <c r="M10" s="132" t="str">
        <f t="shared" si="3"/>
        <v/>
      </c>
      <c r="N10" s="133" t="str">
        <f t="shared" si="4"/>
        <v/>
      </c>
      <c r="O10" s="134" t="str">
        <f t="shared" si="5"/>
        <v/>
      </c>
      <c r="P10" s="132"/>
    </row>
    <row r="11" spans="2:17" x14ac:dyDescent="0.35">
      <c r="B11" s="91" t="s">
        <v>161</v>
      </c>
      <c r="C11" s="115">
        <v>1</v>
      </c>
      <c r="D11" s="138">
        <v>500</v>
      </c>
      <c r="E11" s="122">
        <f t="shared" si="0"/>
        <v>500</v>
      </c>
      <c r="G11" s="126"/>
      <c r="H11" s="127">
        <f t="shared" si="1"/>
        <v>0</v>
      </c>
      <c r="I11" s="128" t="str">
        <f t="shared" si="2"/>
        <v/>
      </c>
      <c r="J11" s="120"/>
      <c r="K11" s="48"/>
      <c r="L11" s="132"/>
      <c r="M11" s="132" t="str">
        <f t="shared" si="3"/>
        <v/>
      </c>
      <c r="N11" s="133" t="str">
        <f t="shared" si="4"/>
        <v/>
      </c>
      <c r="O11" s="134" t="str">
        <f t="shared" si="5"/>
        <v/>
      </c>
      <c r="P11" s="132"/>
    </row>
    <row r="12" spans="2:17" x14ac:dyDescent="0.35">
      <c r="B12" s="91" t="s">
        <v>162</v>
      </c>
      <c r="C12" s="115">
        <v>1</v>
      </c>
      <c r="D12" s="138">
        <v>1800</v>
      </c>
      <c r="E12" s="122">
        <f t="shared" si="0"/>
        <v>1800</v>
      </c>
      <c r="G12" s="126"/>
      <c r="H12" s="127">
        <f t="shared" si="1"/>
        <v>0</v>
      </c>
      <c r="I12" s="128" t="str">
        <f t="shared" si="2"/>
        <v/>
      </c>
      <c r="J12" s="120"/>
      <c r="K12" s="48"/>
      <c r="L12" s="132"/>
      <c r="M12" s="132" t="str">
        <f t="shared" si="3"/>
        <v/>
      </c>
      <c r="N12" s="133" t="str">
        <f t="shared" si="4"/>
        <v/>
      </c>
      <c r="O12" s="134" t="str">
        <f t="shared" si="5"/>
        <v/>
      </c>
      <c r="P12" s="132"/>
    </row>
    <row r="13" spans="2:17" x14ac:dyDescent="0.35">
      <c r="B13" s="91" t="s">
        <v>163</v>
      </c>
      <c r="C13" s="115">
        <v>1</v>
      </c>
      <c r="D13" s="138">
        <v>10000</v>
      </c>
      <c r="E13" s="122">
        <f t="shared" si="0"/>
        <v>10000</v>
      </c>
      <c r="G13" s="126"/>
      <c r="H13" s="127">
        <f t="shared" si="1"/>
        <v>0</v>
      </c>
      <c r="I13" s="128" t="str">
        <f t="shared" si="2"/>
        <v/>
      </c>
      <c r="J13" s="120"/>
      <c r="K13" s="48"/>
      <c r="L13" s="132"/>
      <c r="M13" s="132" t="str">
        <f t="shared" si="3"/>
        <v/>
      </c>
      <c r="N13" s="133" t="str">
        <f t="shared" si="4"/>
        <v/>
      </c>
      <c r="O13" s="134" t="str">
        <f t="shared" si="5"/>
        <v/>
      </c>
      <c r="P13" s="132"/>
    </row>
    <row r="14" spans="2:17" x14ac:dyDescent="0.35">
      <c r="B14" s="91" t="s">
        <v>164</v>
      </c>
      <c r="C14" s="115">
        <v>1</v>
      </c>
      <c r="D14" s="138">
        <v>2500</v>
      </c>
      <c r="E14" s="122">
        <f t="shared" si="0"/>
        <v>2500</v>
      </c>
      <c r="G14" s="126"/>
      <c r="H14" s="127">
        <f t="shared" si="1"/>
        <v>0</v>
      </c>
      <c r="I14" s="128" t="str">
        <f t="shared" si="2"/>
        <v/>
      </c>
      <c r="J14" s="120"/>
      <c r="K14" s="48"/>
      <c r="L14" s="132"/>
      <c r="M14" s="132" t="str">
        <f t="shared" si="3"/>
        <v/>
      </c>
      <c r="N14" s="133" t="str">
        <f t="shared" si="4"/>
        <v/>
      </c>
      <c r="O14" s="134" t="str">
        <f t="shared" si="5"/>
        <v/>
      </c>
      <c r="P14" s="132"/>
    </row>
    <row r="15" spans="2:17" x14ac:dyDescent="0.35">
      <c r="B15" s="91" t="s">
        <v>201</v>
      </c>
      <c r="C15" s="138">
        <v>1</v>
      </c>
      <c r="D15" s="138">
        <v>2000</v>
      </c>
      <c r="E15" s="122">
        <f t="shared" si="0"/>
        <v>2000</v>
      </c>
      <c r="G15" s="126"/>
      <c r="H15" s="127">
        <f t="shared" si="1"/>
        <v>0</v>
      </c>
      <c r="I15" s="128" t="str">
        <f t="shared" si="2"/>
        <v/>
      </c>
      <c r="J15" s="120"/>
      <c r="K15" s="48"/>
      <c r="L15" s="132"/>
      <c r="M15" s="132" t="str">
        <f t="shared" si="3"/>
        <v/>
      </c>
      <c r="N15" s="133" t="str">
        <f t="shared" si="4"/>
        <v/>
      </c>
      <c r="O15" s="134" t="str">
        <f t="shared" si="5"/>
        <v/>
      </c>
      <c r="P15" s="132"/>
    </row>
    <row r="16" spans="2:17" x14ac:dyDescent="0.35">
      <c r="B16" s="91" t="s">
        <v>165</v>
      </c>
      <c r="C16" s="115">
        <v>1</v>
      </c>
      <c r="D16" s="138">
        <v>470</v>
      </c>
      <c r="E16" s="122">
        <f t="shared" si="0"/>
        <v>470</v>
      </c>
      <c r="G16" s="126"/>
      <c r="H16" s="127">
        <f t="shared" si="1"/>
        <v>0</v>
      </c>
      <c r="I16" s="128" t="str">
        <f t="shared" si="2"/>
        <v/>
      </c>
      <c r="J16" s="120"/>
      <c r="K16" s="48"/>
      <c r="L16" s="132"/>
      <c r="M16" s="132" t="str">
        <f t="shared" si="3"/>
        <v/>
      </c>
      <c r="N16" s="133" t="str">
        <f t="shared" si="4"/>
        <v/>
      </c>
      <c r="O16" s="134" t="str">
        <f t="shared" si="5"/>
        <v/>
      </c>
      <c r="P16" s="132"/>
    </row>
    <row r="17" spans="2:16" x14ac:dyDescent="0.35">
      <c r="B17" s="91" t="s">
        <v>166</v>
      </c>
      <c r="C17" s="115">
        <v>1</v>
      </c>
      <c r="D17" s="138">
        <v>500</v>
      </c>
      <c r="E17" s="122">
        <f t="shared" si="0"/>
        <v>500</v>
      </c>
      <c r="G17" s="126"/>
      <c r="H17" s="127">
        <f t="shared" si="1"/>
        <v>0</v>
      </c>
      <c r="I17" s="128" t="str">
        <f t="shared" si="2"/>
        <v/>
      </c>
      <c r="J17" s="120"/>
      <c r="K17" s="48"/>
      <c r="L17" s="132"/>
      <c r="M17" s="132" t="str">
        <f t="shared" si="3"/>
        <v/>
      </c>
      <c r="N17" s="133" t="str">
        <f t="shared" si="4"/>
        <v/>
      </c>
      <c r="O17" s="134" t="str">
        <f t="shared" si="5"/>
        <v/>
      </c>
      <c r="P17" s="132"/>
    </row>
    <row r="18" spans="2:16" x14ac:dyDescent="0.35">
      <c r="B18" s="91" t="s">
        <v>167</v>
      </c>
      <c r="C18" s="115">
        <v>1</v>
      </c>
      <c r="D18" s="138">
        <v>200</v>
      </c>
      <c r="E18" s="122">
        <f t="shared" si="0"/>
        <v>200</v>
      </c>
      <c r="G18" s="126"/>
      <c r="H18" s="127">
        <f t="shared" si="1"/>
        <v>0</v>
      </c>
      <c r="I18" s="128" t="str">
        <f t="shared" si="2"/>
        <v/>
      </c>
      <c r="J18" s="120"/>
      <c r="K18" s="48"/>
      <c r="L18" s="132"/>
      <c r="M18" s="132" t="str">
        <f t="shared" si="3"/>
        <v/>
      </c>
      <c r="N18" s="133" t="str">
        <f t="shared" si="4"/>
        <v/>
      </c>
      <c r="O18" s="134" t="str">
        <f t="shared" si="5"/>
        <v/>
      </c>
      <c r="P18" s="132"/>
    </row>
    <row r="19" spans="2:16" x14ac:dyDescent="0.35">
      <c r="B19" s="91" t="s">
        <v>168</v>
      </c>
      <c r="C19" s="115">
        <v>1</v>
      </c>
      <c r="D19" s="138">
        <v>300</v>
      </c>
      <c r="E19" s="122">
        <f t="shared" si="0"/>
        <v>300</v>
      </c>
      <c r="G19" s="126"/>
      <c r="H19" s="127">
        <f t="shared" si="1"/>
        <v>0</v>
      </c>
      <c r="I19" s="128" t="str">
        <f t="shared" si="2"/>
        <v/>
      </c>
      <c r="J19" s="120"/>
      <c r="K19" s="48"/>
      <c r="L19" s="132"/>
      <c r="M19" s="132" t="str">
        <f t="shared" si="3"/>
        <v/>
      </c>
      <c r="N19" s="133" t="str">
        <f t="shared" si="4"/>
        <v/>
      </c>
      <c r="O19" s="134" t="str">
        <f t="shared" si="5"/>
        <v/>
      </c>
      <c r="P19" s="132"/>
    </row>
    <row r="20" spans="2:16" x14ac:dyDescent="0.35">
      <c r="B20" s="91" t="s">
        <v>196</v>
      </c>
      <c r="C20" s="138">
        <v>1</v>
      </c>
      <c r="D20" s="138">
        <v>2600</v>
      </c>
      <c r="E20" s="122">
        <f t="shared" si="0"/>
        <v>2600</v>
      </c>
      <c r="G20" s="126"/>
      <c r="H20" s="127">
        <f t="shared" si="1"/>
        <v>0</v>
      </c>
      <c r="I20" s="128" t="str">
        <f t="shared" si="2"/>
        <v/>
      </c>
      <c r="J20" s="120"/>
      <c r="K20" s="48"/>
      <c r="L20" s="132"/>
      <c r="M20" s="132" t="str">
        <f t="shared" si="3"/>
        <v/>
      </c>
      <c r="N20" s="133" t="str">
        <f t="shared" si="4"/>
        <v/>
      </c>
      <c r="O20" s="134" t="str">
        <f t="shared" si="5"/>
        <v/>
      </c>
      <c r="P20" s="132"/>
    </row>
    <row r="21" spans="2:16" x14ac:dyDescent="0.35">
      <c r="B21" s="91" t="s">
        <v>197</v>
      </c>
      <c r="C21" s="138">
        <v>1</v>
      </c>
      <c r="D21" s="138">
        <v>1400</v>
      </c>
      <c r="E21" s="122">
        <f t="shared" si="0"/>
        <v>1400</v>
      </c>
      <c r="G21" s="126"/>
      <c r="H21" s="127">
        <f t="shared" si="1"/>
        <v>0</v>
      </c>
      <c r="I21" s="128" t="str">
        <f t="shared" si="2"/>
        <v/>
      </c>
      <c r="J21" s="120"/>
      <c r="K21" s="48"/>
      <c r="L21" s="132"/>
      <c r="M21" s="132" t="str">
        <f t="shared" si="3"/>
        <v/>
      </c>
      <c r="N21" s="133" t="str">
        <f t="shared" si="4"/>
        <v/>
      </c>
      <c r="O21" s="134" t="str">
        <f t="shared" si="5"/>
        <v/>
      </c>
      <c r="P21" s="132"/>
    </row>
    <row r="22" spans="2:16" x14ac:dyDescent="0.35">
      <c r="B22" s="91" t="s">
        <v>169</v>
      </c>
      <c r="C22" s="115">
        <v>1</v>
      </c>
      <c r="D22" s="138">
        <v>400</v>
      </c>
      <c r="E22" s="122">
        <f t="shared" si="0"/>
        <v>400</v>
      </c>
      <c r="G22" s="126"/>
      <c r="H22" s="127">
        <f t="shared" si="1"/>
        <v>0</v>
      </c>
      <c r="I22" s="128" t="str">
        <f t="shared" si="2"/>
        <v/>
      </c>
      <c r="J22" s="120"/>
      <c r="K22" s="48"/>
      <c r="L22" s="132"/>
      <c r="M22" s="132" t="str">
        <f t="shared" si="3"/>
        <v/>
      </c>
      <c r="N22" s="133" t="str">
        <f t="shared" si="4"/>
        <v/>
      </c>
      <c r="O22" s="134" t="str">
        <f t="shared" si="5"/>
        <v/>
      </c>
      <c r="P22" s="132"/>
    </row>
    <row r="23" spans="2:16" x14ac:dyDescent="0.35">
      <c r="B23" s="91" t="s">
        <v>170</v>
      </c>
      <c r="C23" s="115">
        <v>1</v>
      </c>
      <c r="D23" s="138">
        <v>2400</v>
      </c>
      <c r="E23" s="122">
        <f t="shared" si="0"/>
        <v>2400</v>
      </c>
      <c r="G23" s="126"/>
      <c r="H23" s="127">
        <f t="shared" si="1"/>
        <v>0</v>
      </c>
      <c r="I23" s="128" t="str">
        <f t="shared" si="2"/>
        <v/>
      </c>
      <c r="J23" s="120"/>
      <c r="K23" s="48"/>
      <c r="L23" s="132"/>
      <c r="M23" s="132" t="str">
        <f t="shared" si="3"/>
        <v/>
      </c>
      <c r="N23" s="133" t="str">
        <f t="shared" si="4"/>
        <v/>
      </c>
      <c r="O23" s="134" t="str">
        <f t="shared" si="5"/>
        <v/>
      </c>
      <c r="P23" s="132"/>
    </row>
    <row r="24" spans="2:16" x14ac:dyDescent="0.35">
      <c r="B24" s="91" t="s">
        <v>171</v>
      </c>
      <c r="C24" s="115">
        <v>1</v>
      </c>
      <c r="D24" s="138">
        <v>4000</v>
      </c>
      <c r="E24" s="122">
        <f t="shared" si="0"/>
        <v>4000</v>
      </c>
      <c r="G24" s="126"/>
      <c r="H24" s="127">
        <f t="shared" si="1"/>
        <v>0</v>
      </c>
      <c r="I24" s="128" t="str">
        <f t="shared" si="2"/>
        <v/>
      </c>
      <c r="J24" s="120"/>
      <c r="K24" s="48"/>
      <c r="L24" s="132"/>
      <c r="M24" s="132" t="str">
        <f t="shared" si="3"/>
        <v/>
      </c>
      <c r="N24" s="133" t="str">
        <f t="shared" si="4"/>
        <v/>
      </c>
      <c r="O24" s="134" t="str">
        <f t="shared" si="5"/>
        <v/>
      </c>
      <c r="P24" s="132"/>
    </row>
    <row r="25" spans="2:16" x14ac:dyDescent="0.35">
      <c r="B25" s="91" t="s">
        <v>172</v>
      </c>
      <c r="C25" s="115">
        <v>1</v>
      </c>
      <c r="D25" s="138">
        <v>1300</v>
      </c>
      <c r="E25" s="122">
        <f t="shared" si="0"/>
        <v>1300</v>
      </c>
      <c r="G25" s="126"/>
      <c r="H25" s="127">
        <f t="shared" si="1"/>
        <v>0</v>
      </c>
      <c r="I25" s="128" t="str">
        <f t="shared" si="2"/>
        <v/>
      </c>
      <c r="J25" s="120"/>
      <c r="K25" s="48"/>
      <c r="L25" s="132"/>
      <c r="M25" s="132" t="str">
        <f t="shared" si="3"/>
        <v/>
      </c>
      <c r="N25" s="133" t="str">
        <f t="shared" si="4"/>
        <v/>
      </c>
      <c r="O25" s="134" t="str">
        <f t="shared" si="5"/>
        <v/>
      </c>
      <c r="P25" s="132"/>
    </row>
    <row r="26" spans="2:16" x14ac:dyDescent="0.35">
      <c r="B26" s="91" t="s">
        <v>173</v>
      </c>
      <c r="C26" s="115">
        <v>1</v>
      </c>
      <c r="D26" s="138">
        <v>350</v>
      </c>
      <c r="E26" s="122">
        <f t="shared" si="0"/>
        <v>350</v>
      </c>
      <c r="G26" s="126"/>
      <c r="H26" s="127">
        <f t="shared" si="1"/>
        <v>0</v>
      </c>
      <c r="I26" s="128" t="str">
        <f t="shared" si="2"/>
        <v/>
      </c>
      <c r="J26" s="120"/>
      <c r="K26" s="48"/>
      <c r="L26" s="132"/>
      <c r="M26" s="132" t="str">
        <f t="shared" si="3"/>
        <v/>
      </c>
      <c r="N26" s="133" t="str">
        <f t="shared" si="4"/>
        <v/>
      </c>
      <c r="O26" s="134" t="str">
        <f t="shared" si="5"/>
        <v/>
      </c>
      <c r="P26" s="132"/>
    </row>
    <row r="27" spans="2:16" ht="31" x14ac:dyDescent="0.35">
      <c r="B27" s="91" t="s">
        <v>174</v>
      </c>
      <c r="C27" s="115">
        <v>2</v>
      </c>
      <c r="D27" s="138">
        <v>1800</v>
      </c>
      <c r="E27" s="122">
        <f t="shared" si="0"/>
        <v>3600</v>
      </c>
      <c r="G27" s="126"/>
      <c r="H27" s="127">
        <f t="shared" si="1"/>
        <v>0</v>
      </c>
      <c r="I27" s="128" t="str">
        <f t="shared" si="2"/>
        <v/>
      </c>
      <c r="J27" s="120"/>
      <c r="K27" s="48"/>
      <c r="L27" s="132"/>
      <c r="M27" s="132" t="str">
        <f t="shared" si="3"/>
        <v/>
      </c>
      <c r="N27" s="133" t="str">
        <f t="shared" si="4"/>
        <v/>
      </c>
      <c r="O27" s="134" t="str">
        <f t="shared" si="5"/>
        <v/>
      </c>
      <c r="P27" s="132"/>
    </row>
    <row r="28" spans="2:16" x14ac:dyDescent="0.35">
      <c r="B28" s="91" t="s">
        <v>241</v>
      </c>
      <c r="C28" s="115">
        <v>1</v>
      </c>
      <c r="D28" s="138">
        <v>150</v>
      </c>
      <c r="E28" s="122">
        <f t="shared" si="0"/>
        <v>150</v>
      </c>
      <c r="G28" s="126"/>
      <c r="H28" s="127">
        <f t="shared" si="1"/>
        <v>0</v>
      </c>
      <c r="I28" s="128" t="str">
        <f t="shared" si="2"/>
        <v/>
      </c>
      <c r="J28" s="120"/>
      <c r="K28" s="48"/>
      <c r="L28" s="132"/>
      <c r="M28" s="132" t="str">
        <f t="shared" si="3"/>
        <v/>
      </c>
      <c r="N28" s="133" t="str">
        <f t="shared" si="4"/>
        <v/>
      </c>
      <c r="O28" s="134" t="str">
        <f t="shared" si="5"/>
        <v/>
      </c>
      <c r="P28" s="132"/>
    </row>
    <row r="29" spans="2:16" x14ac:dyDescent="0.35">
      <c r="B29" s="91" t="s">
        <v>175</v>
      </c>
      <c r="C29" s="115">
        <v>1</v>
      </c>
      <c r="D29" s="138">
        <v>3000</v>
      </c>
      <c r="E29" s="122">
        <f t="shared" si="0"/>
        <v>3000</v>
      </c>
      <c r="G29" s="126"/>
      <c r="H29" s="127">
        <f t="shared" si="1"/>
        <v>0</v>
      </c>
      <c r="I29" s="128" t="str">
        <f t="shared" si="2"/>
        <v/>
      </c>
      <c r="J29" s="120"/>
      <c r="K29" s="48"/>
      <c r="L29" s="132"/>
      <c r="M29" s="132" t="str">
        <f t="shared" si="3"/>
        <v/>
      </c>
      <c r="N29" s="133" t="str">
        <f t="shared" si="4"/>
        <v/>
      </c>
      <c r="O29" s="134" t="str">
        <f t="shared" si="5"/>
        <v/>
      </c>
      <c r="P29" s="132"/>
    </row>
    <row r="30" spans="2:16" x14ac:dyDescent="0.35">
      <c r="B30" s="91" t="s">
        <v>242</v>
      </c>
      <c r="C30" s="115">
        <v>1</v>
      </c>
      <c r="D30" s="138">
        <v>3500</v>
      </c>
      <c r="E30" s="122">
        <f t="shared" si="0"/>
        <v>3500</v>
      </c>
      <c r="G30" s="126"/>
      <c r="H30" s="127">
        <f t="shared" si="1"/>
        <v>0</v>
      </c>
      <c r="I30" s="128" t="str">
        <f t="shared" si="2"/>
        <v/>
      </c>
      <c r="J30" s="120"/>
      <c r="K30" s="48"/>
      <c r="L30" s="132"/>
      <c r="M30" s="132" t="str">
        <f t="shared" si="3"/>
        <v/>
      </c>
      <c r="N30" s="133" t="str">
        <f t="shared" si="4"/>
        <v/>
      </c>
      <c r="O30" s="134" t="str">
        <f t="shared" si="5"/>
        <v/>
      </c>
      <c r="P30" s="132"/>
    </row>
    <row r="31" spans="2:16" x14ac:dyDescent="0.35">
      <c r="B31" s="91" t="s">
        <v>176</v>
      </c>
      <c r="C31" s="115">
        <v>1</v>
      </c>
      <c r="D31" s="138">
        <v>1400</v>
      </c>
      <c r="E31" s="122">
        <f t="shared" si="0"/>
        <v>1400</v>
      </c>
      <c r="G31" s="126"/>
      <c r="H31" s="127">
        <f t="shared" si="1"/>
        <v>0</v>
      </c>
      <c r="I31" s="128" t="str">
        <f t="shared" si="2"/>
        <v/>
      </c>
      <c r="J31" s="120"/>
      <c r="K31" s="48"/>
      <c r="L31" s="132"/>
      <c r="M31" s="132" t="str">
        <f t="shared" si="3"/>
        <v/>
      </c>
      <c r="N31" s="133" t="str">
        <f t="shared" si="4"/>
        <v/>
      </c>
      <c r="O31" s="134" t="str">
        <f t="shared" si="5"/>
        <v/>
      </c>
      <c r="P31" s="132"/>
    </row>
    <row r="32" spans="2:16" ht="31" x14ac:dyDescent="0.35">
      <c r="B32" s="91" t="s">
        <v>248</v>
      </c>
      <c r="C32" s="115">
        <v>1</v>
      </c>
      <c r="D32" s="138">
        <v>10000</v>
      </c>
      <c r="E32" s="122">
        <f t="shared" si="0"/>
        <v>10000</v>
      </c>
      <c r="G32" s="126"/>
      <c r="H32" s="127">
        <f t="shared" si="1"/>
        <v>0</v>
      </c>
      <c r="I32" s="128" t="str">
        <f t="shared" si="2"/>
        <v/>
      </c>
      <c r="J32" s="120"/>
      <c r="K32" s="48"/>
      <c r="L32" s="132"/>
      <c r="M32" s="132" t="str">
        <f t="shared" si="3"/>
        <v/>
      </c>
      <c r="N32" s="133" t="str">
        <f t="shared" si="4"/>
        <v/>
      </c>
      <c r="O32" s="134" t="str">
        <f t="shared" si="5"/>
        <v/>
      </c>
      <c r="P32" s="132"/>
    </row>
    <row r="33" spans="2:16" x14ac:dyDescent="0.35">
      <c r="B33" s="250" t="s">
        <v>178</v>
      </c>
      <c r="C33" s="251"/>
      <c r="D33" s="251"/>
      <c r="E33" s="252"/>
      <c r="G33" s="140"/>
      <c r="H33" s="44">
        <f>SUM(H8:H32)</f>
        <v>0</v>
      </c>
      <c r="I33" s="263"/>
      <c r="J33" s="264"/>
      <c r="K33" s="27"/>
      <c r="L33" s="263"/>
      <c r="M33" s="264"/>
      <c r="N33" s="44">
        <f>SUM(N8:N32)</f>
        <v>0</v>
      </c>
      <c r="O33" s="263"/>
      <c r="P33" s="264"/>
    </row>
    <row r="34" spans="2:16" x14ac:dyDescent="0.35">
      <c r="K34" s="27"/>
    </row>
    <row r="35" spans="2:16" x14ac:dyDescent="0.35">
      <c r="K35" s="27"/>
    </row>
    <row r="36" spans="2:16" x14ac:dyDescent="0.35">
      <c r="K36" s="27"/>
    </row>
    <row r="37" spans="2:16" x14ac:dyDescent="0.35">
      <c r="K37" s="27"/>
    </row>
  </sheetData>
  <sheetProtection algorithmName="SHA-512" hashValue="J4nBuHpnu0/jVIdlrCOzsVl3VT6+VOGL0ZIs4V4/10oiXXgsAOQxPWSrwvOtouQ2fw9rjOsg2s0JHsM4xNJxfA==" saltValue="bhXgyS8QerkEQunX0VCJeg==" spinCount="100000" sheet="1" formatCells="0" formatColumns="0" formatRows="0"/>
  <mergeCells count="9">
    <mergeCell ref="B2:P2"/>
    <mergeCell ref="B33:E33"/>
    <mergeCell ref="B6:E6"/>
    <mergeCell ref="G6:J6"/>
    <mergeCell ref="L6:P6"/>
    <mergeCell ref="B4:P4"/>
    <mergeCell ref="I33:J33"/>
    <mergeCell ref="L33:M33"/>
    <mergeCell ref="O33:P33"/>
  </mergeCells>
  <conditionalFormatting sqref="I8:I32 O8:O32">
    <cfRule type="cellIs" dxfId="7" priority="1" operator="greaterThan">
      <formula>0</formula>
    </cfRule>
  </conditionalFormatting>
  <dataValidations count="1">
    <dataValidation type="list" allowBlank="1" showInputMessage="1" showErrorMessage="1" sqref="L8:L32" xr:uid="{00000000-0002-0000-0700-000000000000}">
      <formula1>"מאשר, מאשר חלקי"</formula1>
    </dataValidation>
  </dataValidations>
  <pageMargins left="0.7" right="0.7" top="0.75" bottom="0.75" header="0.3" footer="0.3"/>
  <pageSetup paperSize="9" orientation="portrai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Worksheet______10"/>
  <dimension ref="B1:Q49"/>
  <sheetViews>
    <sheetView showGridLines="0" rightToLeft="1" zoomScale="80" zoomScaleNormal="80" workbookViewId="0">
      <pane ySplit="7" topLeftCell="A8" activePane="bottomLeft" state="frozen"/>
      <selection pane="bottomLeft" activeCell="G14" sqref="G14"/>
    </sheetView>
  </sheetViews>
  <sheetFormatPr defaultColWidth="9" defaultRowHeight="15.5" x14ac:dyDescent="0.35"/>
  <cols>
    <col min="1" max="1" width="3" style="24" customWidth="1"/>
    <col min="2" max="2" width="42.83203125" style="24" customWidth="1"/>
    <col min="3" max="3" width="10.25" style="31" customWidth="1"/>
    <col min="4" max="4" width="12.25" style="31" customWidth="1"/>
    <col min="5" max="5" width="12" style="31" customWidth="1"/>
    <col min="6" max="6" width="1.58203125" style="24" customWidth="1"/>
    <col min="7" max="7" width="13.08203125" style="24" customWidth="1"/>
    <col min="8" max="8" width="11.83203125" style="24" customWidth="1"/>
    <col min="9" max="9" width="12.25" style="24" customWidth="1"/>
    <col min="10" max="10" width="23.58203125" style="25" customWidth="1"/>
    <col min="11" max="11" width="1.08203125" style="24" customWidth="1"/>
    <col min="12" max="12" width="12" style="24" customWidth="1"/>
    <col min="13" max="13" width="10.08203125" style="26" customWidth="1"/>
    <col min="14" max="14" width="11.08203125" style="24" customWidth="1"/>
    <col min="15" max="15" width="12" style="24" customWidth="1"/>
    <col min="16" max="16" width="19.33203125" style="24" customWidth="1"/>
    <col min="17" max="16384" width="9" style="24"/>
  </cols>
  <sheetData>
    <row r="1" spans="2:17" s="87" customFormat="1" ht="16" thickBot="1" x14ac:dyDescent="0.4">
      <c r="B1" s="30" t="s">
        <v>334</v>
      </c>
      <c r="C1" s="31"/>
      <c r="D1" s="31"/>
      <c r="E1" s="31"/>
      <c r="F1" s="24"/>
      <c r="G1" s="24"/>
      <c r="H1" s="24"/>
      <c r="I1" s="24"/>
      <c r="J1" s="25"/>
      <c r="K1" s="24"/>
      <c r="L1" s="24"/>
      <c r="M1" s="26"/>
      <c r="N1" s="24"/>
      <c r="O1" s="24"/>
      <c r="P1" s="24"/>
    </row>
    <row r="2" spans="2:17" s="153" customFormat="1" ht="20.25" customHeight="1" thickBot="1" x14ac:dyDescent="0.4">
      <c r="B2" s="253" t="s">
        <v>224</v>
      </c>
      <c r="C2" s="254"/>
      <c r="D2" s="254"/>
      <c r="E2" s="254"/>
      <c r="F2" s="254"/>
      <c r="G2" s="254"/>
      <c r="H2" s="254"/>
      <c r="I2" s="254"/>
      <c r="J2" s="254"/>
      <c r="K2" s="254"/>
      <c r="L2" s="254"/>
      <c r="M2" s="254"/>
      <c r="N2" s="254"/>
      <c r="O2" s="254"/>
      <c r="P2" s="255"/>
      <c r="Q2" s="87"/>
    </row>
    <row r="3" spans="2:17" s="87" customFormat="1" ht="18" x14ac:dyDescent="0.35">
      <c r="B3" s="154">
        <f>'שאלון-חובה'!$D$5</f>
        <v>0</v>
      </c>
      <c r="C3" s="31"/>
      <c r="D3" s="31"/>
      <c r="E3" s="31"/>
      <c r="F3" s="24"/>
      <c r="G3" s="24"/>
      <c r="H3" s="24"/>
      <c r="I3" s="24"/>
      <c r="J3" s="25"/>
      <c r="K3" s="24"/>
      <c r="L3" s="24"/>
      <c r="M3" s="26"/>
      <c r="N3" s="24"/>
      <c r="O3" s="24"/>
      <c r="P3" s="24"/>
    </row>
    <row r="4" spans="2:17" s="87" customFormat="1" ht="16.5" customHeight="1" x14ac:dyDescent="0.35">
      <c r="B4" s="262" t="s">
        <v>246</v>
      </c>
      <c r="C4" s="262"/>
      <c r="D4" s="262"/>
      <c r="E4" s="262"/>
      <c r="F4" s="262"/>
      <c r="G4" s="262"/>
      <c r="H4" s="262"/>
      <c r="I4" s="262"/>
      <c r="J4" s="262"/>
      <c r="K4" s="262"/>
      <c r="L4" s="262"/>
      <c r="M4" s="262"/>
      <c r="N4" s="262"/>
      <c r="O4" s="262"/>
      <c r="P4" s="262"/>
    </row>
    <row r="5" spans="2:17" ht="4.9000000000000004" customHeight="1" thickBot="1" x14ac:dyDescent="0.4">
      <c r="B5" s="27"/>
      <c r="C5" s="155"/>
      <c r="D5" s="155"/>
      <c r="J5" s="156"/>
      <c r="K5" s="27"/>
      <c r="P5" s="157"/>
    </row>
    <row r="6" spans="2:17" ht="18.75" customHeight="1" thickBot="1" x14ac:dyDescent="0.45">
      <c r="B6" s="256" t="s">
        <v>54</v>
      </c>
      <c r="C6" s="257"/>
      <c r="D6" s="257"/>
      <c r="E6" s="258"/>
      <c r="F6" s="49"/>
      <c r="G6" s="259" t="s">
        <v>9</v>
      </c>
      <c r="H6" s="260"/>
      <c r="I6" s="260"/>
      <c r="J6" s="261"/>
      <c r="K6" s="50"/>
      <c r="L6" s="259" t="s">
        <v>219</v>
      </c>
      <c r="M6" s="260"/>
      <c r="N6" s="260"/>
      <c r="O6" s="260"/>
      <c r="P6" s="261"/>
    </row>
    <row r="7" spans="2:17" s="31" customFormat="1" ht="31.5" thickBot="1" x14ac:dyDescent="0.35">
      <c r="B7" s="123" t="s">
        <v>0</v>
      </c>
      <c r="C7" s="124" t="s">
        <v>20</v>
      </c>
      <c r="D7" s="124" t="s">
        <v>2</v>
      </c>
      <c r="E7" s="125" t="s">
        <v>3</v>
      </c>
      <c r="G7" s="129" t="s">
        <v>40</v>
      </c>
      <c r="H7" s="130" t="s">
        <v>10</v>
      </c>
      <c r="I7" s="131" t="s">
        <v>11</v>
      </c>
      <c r="J7" s="125" t="s">
        <v>12</v>
      </c>
      <c r="K7" s="48"/>
      <c r="L7" s="129" t="s">
        <v>220</v>
      </c>
      <c r="M7" s="130" t="s">
        <v>21</v>
      </c>
      <c r="N7" s="130" t="s">
        <v>13</v>
      </c>
      <c r="O7" s="124" t="s">
        <v>11</v>
      </c>
      <c r="P7" s="125" t="s">
        <v>221</v>
      </c>
    </row>
    <row r="8" spans="2:17" x14ac:dyDescent="0.35">
      <c r="B8" s="250" t="s">
        <v>179</v>
      </c>
      <c r="C8" s="251"/>
      <c r="D8" s="251"/>
      <c r="E8" s="252"/>
      <c r="G8" s="263" t="str">
        <f>B8</f>
        <v>סלון</v>
      </c>
      <c r="H8" s="271"/>
      <c r="I8" s="271"/>
      <c r="J8" s="264"/>
      <c r="K8" s="27"/>
      <c r="L8" s="268" t="str">
        <f>B8</f>
        <v>סלון</v>
      </c>
      <c r="M8" s="269"/>
      <c r="N8" s="269"/>
      <c r="O8" s="269"/>
      <c r="P8" s="270"/>
    </row>
    <row r="9" spans="2:17" x14ac:dyDescent="0.35">
      <c r="B9" s="91" t="s">
        <v>287</v>
      </c>
      <c r="C9" s="138">
        <v>1</v>
      </c>
      <c r="D9" s="138">
        <v>4000</v>
      </c>
      <c r="E9" s="122">
        <f t="shared" ref="E9:E15" si="0">C9*D9</f>
        <v>4000</v>
      </c>
      <c r="G9" s="126"/>
      <c r="H9" s="127">
        <f t="shared" ref="H9:H15" si="1">G9*D9</f>
        <v>0</v>
      </c>
      <c r="I9" s="128" t="str">
        <f t="shared" ref="I9:I15" si="2">IF(H9=0,"",IF(OR(H9-$E9&gt;0,H9-$E9&lt;0), (H9-$E9)/$E9, ""))</f>
        <v/>
      </c>
      <c r="J9" s="120"/>
      <c r="K9" s="48"/>
      <c r="L9" s="132"/>
      <c r="M9" s="132" t="str">
        <f t="shared" ref="M9:M15" si="3">IF(L9="מאשר",G9,"")</f>
        <v/>
      </c>
      <c r="N9" s="133" t="str">
        <f t="shared" ref="N9:N15" si="4">IFERROR(M9*D9,"")</f>
        <v/>
      </c>
      <c r="O9" s="134" t="str">
        <f t="shared" ref="O9:O15" si="5">IFERROR(IF(N9=0,"",IF(OR(N9-$E9&gt;0,N9-$E9&lt;0), (N9-$E9)/$E9, "")),"")</f>
        <v/>
      </c>
      <c r="P9" s="132"/>
    </row>
    <row r="10" spans="2:17" x14ac:dyDescent="0.35">
      <c r="B10" s="91" t="s">
        <v>180</v>
      </c>
      <c r="C10" s="138">
        <v>1</v>
      </c>
      <c r="D10" s="138">
        <v>1200</v>
      </c>
      <c r="E10" s="122">
        <f t="shared" si="0"/>
        <v>1200</v>
      </c>
      <c r="G10" s="126"/>
      <c r="H10" s="127">
        <f t="shared" si="1"/>
        <v>0</v>
      </c>
      <c r="I10" s="128" t="str">
        <f t="shared" si="2"/>
        <v/>
      </c>
      <c r="J10" s="120"/>
      <c r="K10" s="48"/>
      <c r="L10" s="132"/>
      <c r="M10" s="132" t="str">
        <f t="shared" si="3"/>
        <v/>
      </c>
      <c r="N10" s="133" t="str">
        <f t="shared" si="4"/>
        <v/>
      </c>
      <c r="O10" s="134" t="str">
        <f t="shared" si="5"/>
        <v/>
      </c>
      <c r="P10" s="132"/>
    </row>
    <row r="11" spans="2:17" x14ac:dyDescent="0.35">
      <c r="B11" s="91" t="s">
        <v>293</v>
      </c>
      <c r="C11" s="138">
        <v>1</v>
      </c>
      <c r="D11" s="143">
        <v>3000</v>
      </c>
      <c r="E11" s="122">
        <f t="shared" si="0"/>
        <v>3000</v>
      </c>
      <c r="G11" s="126"/>
      <c r="H11" s="127">
        <f t="shared" si="1"/>
        <v>0</v>
      </c>
      <c r="I11" s="128" t="str">
        <f t="shared" si="2"/>
        <v/>
      </c>
      <c r="J11" s="120"/>
      <c r="K11" s="48"/>
      <c r="L11" s="132"/>
      <c r="M11" s="132" t="str">
        <f t="shared" si="3"/>
        <v/>
      </c>
      <c r="N11" s="133" t="str">
        <f t="shared" si="4"/>
        <v/>
      </c>
      <c r="O11" s="134" t="str">
        <f t="shared" si="5"/>
        <v/>
      </c>
      <c r="P11" s="132"/>
    </row>
    <row r="12" spans="2:17" x14ac:dyDescent="0.35">
      <c r="B12" s="91" t="s">
        <v>182</v>
      </c>
      <c r="C12" s="138">
        <v>1</v>
      </c>
      <c r="D12" s="138">
        <v>300</v>
      </c>
      <c r="E12" s="122">
        <f t="shared" si="0"/>
        <v>300</v>
      </c>
      <c r="G12" s="126"/>
      <c r="H12" s="127">
        <f t="shared" si="1"/>
        <v>0</v>
      </c>
      <c r="I12" s="128" t="str">
        <f t="shared" si="2"/>
        <v/>
      </c>
      <c r="J12" s="120"/>
      <c r="K12" s="48"/>
      <c r="L12" s="132"/>
      <c r="M12" s="132" t="str">
        <f t="shared" si="3"/>
        <v/>
      </c>
      <c r="N12" s="133" t="str">
        <f t="shared" si="4"/>
        <v/>
      </c>
      <c r="O12" s="134" t="str">
        <f t="shared" si="5"/>
        <v/>
      </c>
      <c r="P12" s="132"/>
    </row>
    <row r="13" spans="2:17" x14ac:dyDescent="0.35">
      <c r="B13" s="91" t="s">
        <v>183</v>
      </c>
      <c r="C13" s="138">
        <v>1</v>
      </c>
      <c r="D13" s="138">
        <v>1800</v>
      </c>
      <c r="E13" s="122">
        <f t="shared" si="0"/>
        <v>1800</v>
      </c>
      <c r="G13" s="126"/>
      <c r="H13" s="127">
        <f t="shared" si="1"/>
        <v>0</v>
      </c>
      <c r="I13" s="128" t="str">
        <f t="shared" si="2"/>
        <v/>
      </c>
      <c r="J13" s="120"/>
      <c r="K13" s="48"/>
      <c r="L13" s="132"/>
      <c r="M13" s="132" t="str">
        <f t="shared" si="3"/>
        <v/>
      </c>
      <c r="N13" s="133" t="str">
        <f t="shared" si="4"/>
        <v/>
      </c>
      <c r="O13" s="134" t="str">
        <f t="shared" si="5"/>
        <v/>
      </c>
      <c r="P13" s="132"/>
    </row>
    <row r="14" spans="2:17" x14ac:dyDescent="0.35">
      <c r="B14" s="91" t="s">
        <v>184</v>
      </c>
      <c r="C14" s="138">
        <v>1</v>
      </c>
      <c r="D14" s="138">
        <v>500</v>
      </c>
      <c r="E14" s="122">
        <f t="shared" si="0"/>
        <v>500</v>
      </c>
      <c r="G14" s="126"/>
      <c r="H14" s="127">
        <f t="shared" si="1"/>
        <v>0</v>
      </c>
      <c r="I14" s="128" t="str">
        <f t="shared" si="2"/>
        <v/>
      </c>
      <c r="J14" s="120"/>
      <c r="K14" s="48"/>
      <c r="L14" s="132"/>
      <c r="M14" s="132" t="str">
        <f t="shared" si="3"/>
        <v/>
      </c>
      <c r="N14" s="133" t="str">
        <f t="shared" si="4"/>
        <v/>
      </c>
      <c r="O14" s="134" t="str">
        <f t="shared" si="5"/>
        <v/>
      </c>
      <c r="P14" s="132"/>
    </row>
    <row r="15" spans="2:17" x14ac:dyDescent="0.35">
      <c r="B15" s="91" t="s">
        <v>181</v>
      </c>
      <c r="C15" s="138">
        <v>1</v>
      </c>
      <c r="D15" s="138">
        <v>800</v>
      </c>
      <c r="E15" s="122">
        <f t="shared" si="0"/>
        <v>800</v>
      </c>
      <c r="G15" s="126"/>
      <c r="H15" s="127">
        <f t="shared" si="1"/>
        <v>0</v>
      </c>
      <c r="I15" s="128" t="str">
        <f t="shared" si="2"/>
        <v/>
      </c>
      <c r="J15" s="120"/>
      <c r="K15" s="48"/>
      <c r="L15" s="132"/>
      <c r="M15" s="132" t="str">
        <f t="shared" si="3"/>
        <v/>
      </c>
      <c r="N15" s="133" t="str">
        <f t="shared" si="4"/>
        <v/>
      </c>
      <c r="O15" s="134" t="str">
        <f t="shared" si="5"/>
        <v/>
      </c>
      <c r="P15" s="132"/>
    </row>
    <row r="16" spans="2:17" x14ac:dyDescent="0.35">
      <c r="B16" s="265" t="s">
        <v>203</v>
      </c>
      <c r="C16" s="266"/>
      <c r="D16" s="266"/>
      <c r="E16" s="267"/>
      <c r="F16" s="30"/>
      <c r="G16" s="51"/>
      <c r="H16" s="54">
        <f>SUM(H9:H15)</f>
        <v>0</v>
      </c>
      <c r="I16" s="45"/>
      <c r="J16" s="46"/>
      <c r="K16" s="27"/>
      <c r="L16" s="47"/>
      <c r="M16" s="43"/>
      <c r="N16" s="54">
        <f>SUM(N9:N15)</f>
        <v>0</v>
      </c>
      <c r="O16" s="45"/>
      <c r="P16" s="46"/>
    </row>
    <row r="17" spans="2:16" x14ac:dyDescent="0.35">
      <c r="B17" s="294" t="s">
        <v>185</v>
      </c>
      <c r="C17" s="295"/>
      <c r="D17" s="295"/>
      <c r="E17" s="296"/>
      <c r="G17" s="288" t="str">
        <f>B17</f>
        <v>חדר שינה</v>
      </c>
      <c r="H17" s="289"/>
      <c r="I17" s="289"/>
      <c r="J17" s="290"/>
      <c r="K17" s="27"/>
      <c r="L17" s="268" t="str">
        <f>B17</f>
        <v>חדר שינה</v>
      </c>
      <c r="M17" s="269"/>
      <c r="N17" s="269"/>
      <c r="O17" s="269"/>
      <c r="P17" s="270"/>
    </row>
    <row r="18" spans="2:16" x14ac:dyDescent="0.35">
      <c r="B18" s="91" t="s">
        <v>186</v>
      </c>
      <c r="C18" s="138">
        <v>1</v>
      </c>
      <c r="D18" s="138">
        <v>3000</v>
      </c>
      <c r="E18" s="122">
        <f t="shared" ref="E18:E22" si="6">C18*D18</f>
        <v>3000</v>
      </c>
      <c r="G18" s="126"/>
      <c r="H18" s="127">
        <f>G18*D18</f>
        <v>0</v>
      </c>
      <c r="I18" s="128" t="str">
        <f>IF(H18=0,"",IF(OR(H18-$E18&gt;0,H18-$E18&lt;0), (H18-$E18)/$E18, ""))</f>
        <v/>
      </c>
      <c r="J18" s="120"/>
      <c r="K18" s="48"/>
      <c r="L18" s="132"/>
      <c r="M18" s="132" t="str">
        <f>IF(L18="מאשר",G18,"")</f>
        <v/>
      </c>
      <c r="N18" s="133" t="str">
        <f>IFERROR(M18*D18,"")</f>
        <v/>
      </c>
      <c r="O18" s="134" t="str">
        <f>IFERROR(IF(N18=0,"",IF(OR(N18-$E18&gt;0,N18-$E18&lt;0), (N18-$E18)/$E18, "")),"")</f>
        <v/>
      </c>
      <c r="P18" s="132"/>
    </row>
    <row r="19" spans="2:16" x14ac:dyDescent="0.35">
      <c r="B19" s="91" t="s">
        <v>288</v>
      </c>
      <c r="C19" s="138">
        <v>1</v>
      </c>
      <c r="D19" s="138">
        <v>4000</v>
      </c>
      <c r="E19" s="122">
        <f t="shared" si="6"/>
        <v>4000</v>
      </c>
      <c r="G19" s="126"/>
      <c r="H19" s="127">
        <f>G19*D19</f>
        <v>0</v>
      </c>
      <c r="I19" s="128" t="str">
        <f>IF(H19=0,"",IF(OR(H19-$E19&gt;0,H19-$E19&lt;0), (H19-$E19)/$E19, ""))</f>
        <v/>
      </c>
      <c r="J19" s="120"/>
      <c r="K19" s="48"/>
      <c r="L19" s="132"/>
      <c r="M19" s="132" t="str">
        <f>IF(L19="מאשר",G19,"")</f>
        <v/>
      </c>
      <c r="N19" s="133" t="str">
        <f>IFERROR(M19*D19,"")</f>
        <v/>
      </c>
      <c r="O19" s="134" t="str">
        <f>IFERROR(IF(N19=0,"",IF(OR(N19-$E19&gt;0,N19-$E19&lt;0), (N19-$E19)/$E19, "")),"")</f>
        <v/>
      </c>
      <c r="P19" s="132"/>
    </row>
    <row r="20" spans="2:16" x14ac:dyDescent="0.35">
      <c r="B20" s="91" t="s">
        <v>187</v>
      </c>
      <c r="C20" s="138">
        <v>1</v>
      </c>
      <c r="D20" s="138">
        <v>400</v>
      </c>
      <c r="E20" s="122">
        <f t="shared" si="6"/>
        <v>400</v>
      </c>
      <c r="G20" s="126"/>
      <c r="H20" s="127">
        <f>G20*D20</f>
        <v>0</v>
      </c>
      <c r="I20" s="128" t="str">
        <f>IF(H20=0,"",IF(OR(H20-$E20&gt;0,H20-$E20&lt;0), (H20-$E20)/$E20, ""))</f>
        <v/>
      </c>
      <c r="J20" s="120"/>
      <c r="K20" s="48"/>
      <c r="L20" s="132"/>
      <c r="M20" s="132" t="str">
        <f>IF(L20="מאשר",G20,"")</f>
        <v/>
      </c>
      <c r="N20" s="133" t="str">
        <f>IFERROR(M20*D20,"")</f>
        <v/>
      </c>
      <c r="O20" s="134" t="str">
        <f>IFERROR(IF(N20=0,"",IF(OR(N20-$E20&gt;0,N20-$E20&lt;0), (N20-$E20)/$E20, "")),"")</f>
        <v/>
      </c>
      <c r="P20" s="132"/>
    </row>
    <row r="21" spans="2:16" x14ac:dyDescent="0.35">
      <c r="B21" s="91" t="s">
        <v>306</v>
      </c>
      <c r="C21" s="138">
        <v>1</v>
      </c>
      <c r="D21" s="138">
        <v>1000</v>
      </c>
      <c r="E21" s="122">
        <f t="shared" si="6"/>
        <v>1000</v>
      </c>
      <c r="G21" s="126"/>
      <c r="H21" s="127">
        <f>G21*D21</f>
        <v>0</v>
      </c>
      <c r="I21" s="128" t="str">
        <f>IF(H21=0,"",IF(OR(H21-$E21&gt;0,H21-$E21&lt;0), (H21-$E21)/$E21, ""))</f>
        <v/>
      </c>
      <c r="J21" s="120"/>
      <c r="K21" s="48"/>
      <c r="L21" s="132"/>
      <c r="M21" s="132" t="str">
        <f>IF(L21="מאשר",G21,"")</f>
        <v/>
      </c>
      <c r="N21" s="133" t="str">
        <f>IFERROR(M21*D21,"")</f>
        <v/>
      </c>
      <c r="O21" s="134" t="str">
        <f>IFERROR(IF(N21=0,"",IF(OR(N21-$E21&gt;0,N21-$E21&lt;0), (N21-$E21)/$E21, "")),"")</f>
        <v/>
      </c>
      <c r="P21" s="132"/>
    </row>
    <row r="22" spans="2:16" x14ac:dyDescent="0.35">
      <c r="B22" s="91" t="s">
        <v>181</v>
      </c>
      <c r="C22" s="138">
        <v>1</v>
      </c>
      <c r="D22" s="138">
        <v>800</v>
      </c>
      <c r="E22" s="122">
        <f t="shared" si="6"/>
        <v>800</v>
      </c>
      <c r="G22" s="126"/>
      <c r="H22" s="127">
        <f>G22*D22</f>
        <v>0</v>
      </c>
      <c r="I22" s="128" t="str">
        <f>IF(H22=0,"",IF(OR(H22-$E22&gt;0,H22-$E22&lt;0), (H22-$E22)/$E22, ""))</f>
        <v/>
      </c>
      <c r="J22" s="120"/>
      <c r="K22" s="48"/>
      <c r="L22" s="132"/>
      <c r="M22" s="132" t="str">
        <f>IF(L22="מאשר",G22,"")</f>
        <v/>
      </c>
      <c r="N22" s="133" t="str">
        <f>IFERROR(M22*D22,"")</f>
        <v/>
      </c>
      <c r="O22" s="134" t="str">
        <f>IFERROR(IF(N22=0,"",IF(OR(N22-$E22&gt;0,N22-$E22&lt;0), (N22-$E22)/$E22, "")),"")</f>
        <v/>
      </c>
      <c r="P22" s="132"/>
    </row>
    <row r="23" spans="2:16" x14ac:dyDescent="0.35">
      <c r="B23" s="265" t="s">
        <v>209</v>
      </c>
      <c r="C23" s="266"/>
      <c r="D23" s="266"/>
      <c r="E23" s="267"/>
      <c r="F23" s="30"/>
      <c r="G23" s="51"/>
      <c r="H23" s="54">
        <f>SUM(H18:H22)</f>
        <v>0</v>
      </c>
      <c r="I23" s="45"/>
      <c r="J23" s="46"/>
      <c r="K23" s="27"/>
      <c r="L23" s="47"/>
      <c r="M23" s="43"/>
      <c r="N23" s="54">
        <f>SUM(N18:N22)</f>
        <v>0</v>
      </c>
      <c r="O23" s="45"/>
      <c r="P23" s="46"/>
    </row>
    <row r="24" spans="2:16" ht="15.75" customHeight="1" x14ac:dyDescent="0.35">
      <c r="B24" s="294" t="s">
        <v>188</v>
      </c>
      <c r="C24" s="295"/>
      <c r="D24" s="295"/>
      <c r="E24" s="296"/>
      <c r="G24" s="263" t="str">
        <f>B24</f>
        <v>חדר כביסה ורחצה</v>
      </c>
      <c r="H24" s="271"/>
      <c r="I24" s="271"/>
      <c r="J24" s="264"/>
      <c r="K24" s="27"/>
      <c r="L24" s="297" t="str">
        <f>B24</f>
        <v>חדר כביסה ורחצה</v>
      </c>
      <c r="M24" s="298"/>
      <c r="N24" s="298"/>
      <c r="O24" s="298"/>
      <c r="P24" s="299"/>
    </row>
    <row r="25" spans="2:16" x14ac:dyDescent="0.35">
      <c r="B25" s="91" t="s">
        <v>189</v>
      </c>
      <c r="C25" s="138">
        <v>1</v>
      </c>
      <c r="D25" s="138">
        <v>5000</v>
      </c>
      <c r="E25" s="122">
        <f t="shared" ref="E25:E31" si="7">C25*D25</f>
        <v>5000</v>
      </c>
      <c r="G25" s="126"/>
      <c r="H25" s="127">
        <f t="shared" ref="H25:H31" si="8">G25*D25</f>
        <v>0</v>
      </c>
      <c r="I25" s="128" t="str">
        <f t="shared" ref="I25:I31" si="9">IF(H25=0,"",IF(OR(H25-$E25&gt;0,H25-$E25&lt;0), (H25-$E25)/$E25, ""))</f>
        <v/>
      </c>
      <c r="J25" s="120"/>
      <c r="K25" s="48"/>
      <c r="L25" s="132"/>
      <c r="M25" s="132" t="str">
        <f t="shared" ref="M25:M31" si="10">IF(L25="מאשר",G25,"")</f>
        <v/>
      </c>
      <c r="N25" s="133" t="str">
        <f t="shared" ref="N25:N31" si="11">IFERROR(M25*D25,"")</f>
        <v/>
      </c>
      <c r="O25" s="134" t="str">
        <f t="shared" ref="O25:O31" si="12">IFERROR(IF(N25=0,"",IF(OR(N25-$E25&gt;0,N25-$E25&lt;0), (N25-$E25)/$E25, "")),"")</f>
        <v/>
      </c>
      <c r="P25" s="132"/>
    </row>
    <row r="26" spans="2:16" x14ac:dyDescent="0.35">
      <c r="B26" s="91" t="s">
        <v>190</v>
      </c>
      <c r="C26" s="138">
        <v>1</v>
      </c>
      <c r="D26" s="138">
        <v>5000</v>
      </c>
      <c r="E26" s="122">
        <f t="shared" si="7"/>
        <v>5000</v>
      </c>
      <c r="G26" s="126"/>
      <c r="H26" s="127">
        <f t="shared" si="8"/>
        <v>0</v>
      </c>
      <c r="I26" s="128" t="str">
        <f t="shared" si="9"/>
        <v/>
      </c>
      <c r="J26" s="120"/>
      <c r="K26" s="48"/>
      <c r="L26" s="132"/>
      <c r="M26" s="132" t="str">
        <f t="shared" si="10"/>
        <v/>
      </c>
      <c r="N26" s="133" t="str">
        <f t="shared" si="11"/>
        <v/>
      </c>
      <c r="O26" s="134" t="str">
        <f t="shared" si="12"/>
        <v/>
      </c>
      <c r="P26" s="132"/>
    </row>
    <row r="27" spans="2:16" x14ac:dyDescent="0.35">
      <c r="B27" s="91" t="s">
        <v>186</v>
      </c>
      <c r="C27" s="138">
        <v>1</v>
      </c>
      <c r="D27" s="138">
        <v>3000</v>
      </c>
      <c r="E27" s="122">
        <f t="shared" si="7"/>
        <v>3000</v>
      </c>
      <c r="G27" s="126"/>
      <c r="H27" s="127">
        <f t="shared" si="8"/>
        <v>0</v>
      </c>
      <c r="I27" s="128" t="str">
        <f t="shared" si="9"/>
        <v/>
      </c>
      <c r="J27" s="120"/>
      <c r="K27" s="48"/>
      <c r="L27" s="132"/>
      <c r="M27" s="132" t="str">
        <f t="shared" si="10"/>
        <v/>
      </c>
      <c r="N27" s="133" t="str">
        <f t="shared" si="11"/>
        <v/>
      </c>
      <c r="O27" s="134" t="str">
        <f t="shared" si="12"/>
        <v/>
      </c>
      <c r="P27" s="132"/>
    </row>
    <row r="28" spans="2:16" x14ac:dyDescent="0.35">
      <c r="B28" s="91" t="s">
        <v>191</v>
      </c>
      <c r="C28" s="138">
        <v>1</v>
      </c>
      <c r="D28" s="138">
        <v>1000</v>
      </c>
      <c r="E28" s="122">
        <f t="shared" si="7"/>
        <v>1000</v>
      </c>
      <c r="G28" s="126"/>
      <c r="H28" s="127">
        <f t="shared" si="8"/>
        <v>0</v>
      </c>
      <c r="I28" s="128" t="str">
        <f t="shared" si="9"/>
        <v/>
      </c>
      <c r="J28" s="120"/>
      <c r="K28" s="48"/>
      <c r="L28" s="132"/>
      <c r="M28" s="132" t="str">
        <f t="shared" si="10"/>
        <v/>
      </c>
      <c r="N28" s="133" t="str">
        <f t="shared" si="11"/>
        <v/>
      </c>
      <c r="O28" s="134" t="str">
        <f t="shared" si="12"/>
        <v/>
      </c>
      <c r="P28" s="132"/>
    </row>
    <row r="29" spans="2:16" x14ac:dyDescent="0.35">
      <c r="B29" s="91" t="s">
        <v>192</v>
      </c>
      <c r="C29" s="138">
        <v>1</v>
      </c>
      <c r="D29" s="138">
        <v>250</v>
      </c>
      <c r="E29" s="122">
        <f t="shared" si="7"/>
        <v>250</v>
      </c>
      <c r="G29" s="126"/>
      <c r="H29" s="127">
        <f t="shared" si="8"/>
        <v>0</v>
      </c>
      <c r="I29" s="128" t="str">
        <f t="shared" si="9"/>
        <v/>
      </c>
      <c r="J29" s="120"/>
      <c r="K29" s="48"/>
      <c r="L29" s="132"/>
      <c r="M29" s="132" t="str">
        <f t="shared" si="10"/>
        <v/>
      </c>
      <c r="N29" s="133" t="str">
        <f t="shared" si="11"/>
        <v/>
      </c>
      <c r="O29" s="134" t="str">
        <f t="shared" si="12"/>
        <v/>
      </c>
      <c r="P29" s="132"/>
    </row>
    <row r="30" spans="2:16" x14ac:dyDescent="0.35">
      <c r="B30" s="91" t="s">
        <v>193</v>
      </c>
      <c r="C30" s="138">
        <v>1</v>
      </c>
      <c r="D30" s="138">
        <v>400</v>
      </c>
      <c r="E30" s="122">
        <f t="shared" si="7"/>
        <v>400</v>
      </c>
      <c r="G30" s="126"/>
      <c r="H30" s="127">
        <f t="shared" si="8"/>
        <v>0</v>
      </c>
      <c r="I30" s="128" t="str">
        <f t="shared" si="9"/>
        <v/>
      </c>
      <c r="J30" s="120"/>
      <c r="K30" s="48"/>
      <c r="L30" s="132"/>
      <c r="M30" s="132" t="str">
        <f t="shared" si="10"/>
        <v/>
      </c>
      <c r="N30" s="133" t="str">
        <f t="shared" si="11"/>
        <v/>
      </c>
      <c r="O30" s="134" t="str">
        <f t="shared" si="12"/>
        <v/>
      </c>
      <c r="P30" s="132"/>
    </row>
    <row r="31" spans="2:16" ht="17.25" customHeight="1" x14ac:dyDescent="0.35">
      <c r="B31" s="91" t="s">
        <v>194</v>
      </c>
      <c r="C31" s="138">
        <v>1</v>
      </c>
      <c r="D31" s="138">
        <v>600</v>
      </c>
      <c r="E31" s="122">
        <f t="shared" si="7"/>
        <v>600</v>
      </c>
      <c r="G31" s="126"/>
      <c r="H31" s="127">
        <f t="shared" si="8"/>
        <v>0</v>
      </c>
      <c r="I31" s="128" t="str">
        <f t="shared" si="9"/>
        <v/>
      </c>
      <c r="J31" s="120"/>
      <c r="K31" s="48"/>
      <c r="L31" s="132"/>
      <c r="M31" s="132" t="str">
        <f t="shared" si="10"/>
        <v/>
      </c>
      <c r="N31" s="133" t="str">
        <f t="shared" si="11"/>
        <v/>
      </c>
      <c r="O31" s="134" t="str">
        <f t="shared" si="12"/>
        <v/>
      </c>
      <c r="P31" s="132"/>
    </row>
    <row r="32" spans="2:16" x14ac:dyDescent="0.35">
      <c r="B32" s="291" t="s">
        <v>204</v>
      </c>
      <c r="C32" s="292"/>
      <c r="D32" s="292"/>
      <c r="E32" s="293"/>
      <c r="F32" s="30"/>
      <c r="G32" s="51"/>
      <c r="H32" s="54">
        <f>SUM(H25:H31)</f>
        <v>0</v>
      </c>
      <c r="I32" s="45"/>
      <c r="J32" s="46"/>
      <c r="K32" s="27"/>
      <c r="L32" s="47"/>
      <c r="M32" s="43"/>
      <c r="N32" s="54">
        <f>SUM(N25:N31)</f>
        <v>0</v>
      </c>
      <c r="O32" s="45"/>
      <c r="P32" s="46"/>
    </row>
    <row r="33" spans="2:16" x14ac:dyDescent="0.35">
      <c r="B33" s="250" t="s">
        <v>195</v>
      </c>
      <c r="C33" s="251"/>
      <c r="D33" s="251"/>
      <c r="E33" s="252"/>
      <c r="G33" s="263" t="str">
        <f>B33</f>
        <v>מטבחון</v>
      </c>
      <c r="H33" s="271"/>
      <c r="I33" s="271"/>
      <c r="J33" s="264"/>
      <c r="K33" s="27"/>
      <c r="L33" s="268" t="str">
        <f>B33</f>
        <v>מטבחון</v>
      </c>
      <c r="M33" s="269"/>
      <c r="N33" s="269"/>
      <c r="O33" s="269"/>
      <c r="P33" s="270"/>
    </row>
    <row r="34" spans="2:16" x14ac:dyDescent="0.35">
      <c r="B34" s="91" t="s">
        <v>196</v>
      </c>
      <c r="C34" s="138">
        <v>1</v>
      </c>
      <c r="D34" s="138">
        <v>4000</v>
      </c>
      <c r="E34" s="122">
        <f t="shared" ref="E34:E43" si="13">C34*D34</f>
        <v>4000</v>
      </c>
      <c r="G34" s="126"/>
      <c r="H34" s="127">
        <f t="shared" ref="H34:H43" si="14">G34*D34</f>
        <v>0</v>
      </c>
      <c r="I34" s="128" t="str">
        <f t="shared" ref="I34:I43" si="15">IF(H34=0,"",IF(OR(H34-$E34&gt;0,H34-$E34&lt;0), (H34-$E34)/$E34, ""))</f>
        <v/>
      </c>
      <c r="J34" s="120"/>
      <c r="K34" s="48"/>
      <c r="L34" s="132"/>
      <c r="M34" s="132" t="str">
        <f t="shared" ref="M34:M43" si="16">IF(L34="מאשר",G34,"")</f>
        <v/>
      </c>
      <c r="N34" s="133" t="str">
        <f t="shared" ref="N34:N43" si="17">IFERROR(M34*D34,"")</f>
        <v/>
      </c>
      <c r="O34" s="134" t="str">
        <f t="shared" ref="O34:O43" si="18">IFERROR(IF(N34=0,"",IF(OR(N34-$E34&gt;0,N34-$E34&lt;0), (N34-$E34)/$E34, "")),"")</f>
        <v/>
      </c>
      <c r="P34" s="132"/>
    </row>
    <row r="35" spans="2:16" x14ac:dyDescent="0.35">
      <c r="B35" s="91" t="s">
        <v>197</v>
      </c>
      <c r="C35" s="138">
        <v>1</v>
      </c>
      <c r="D35" s="138">
        <v>1400</v>
      </c>
      <c r="E35" s="122">
        <f t="shared" si="13"/>
        <v>1400</v>
      </c>
      <c r="G35" s="126"/>
      <c r="H35" s="127">
        <f t="shared" si="14"/>
        <v>0</v>
      </c>
      <c r="I35" s="128" t="str">
        <f t="shared" si="15"/>
        <v/>
      </c>
      <c r="J35" s="120"/>
      <c r="K35" s="48"/>
      <c r="L35" s="132"/>
      <c r="M35" s="132" t="str">
        <f t="shared" si="16"/>
        <v/>
      </c>
      <c r="N35" s="133" t="str">
        <f t="shared" si="17"/>
        <v/>
      </c>
      <c r="O35" s="134" t="str">
        <f t="shared" si="18"/>
        <v/>
      </c>
      <c r="P35" s="132"/>
    </row>
    <row r="36" spans="2:16" x14ac:dyDescent="0.35">
      <c r="B36" s="91" t="s">
        <v>198</v>
      </c>
      <c r="C36" s="138">
        <v>1</v>
      </c>
      <c r="D36" s="138">
        <v>2000</v>
      </c>
      <c r="E36" s="122">
        <f t="shared" si="13"/>
        <v>2000</v>
      </c>
      <c r="G36" s="126"/>
      <c r="H36" s="127">
        <f t="shared" si="14"/>
        <v>0</v>
      </c>
      <c r="I36" s="128" t="str">
        <f t="shared" si="15"/>
        <v/>
      </c>
      <c r="J36" s="120"/>
      <c r="K36" s="48"/>
      <c r="L36" s="132"/>
      <c r="M36" s="132" t="str">
        <f t="shared" si="16"/>
        <v/>
      </c>
      <c r="N36" s="133" t="str">
        <f t="shared" si="17"/>
        <v/>
      </c>
      <c r="O36" s="134" t="str">
        <f t="shared" si="18"/>
        <v/>
      </c>
      <c r="P36" s="132"/>
    </row>
    <row r="37" spans="2:16" x14ac:dyDescent="0.35">
      <c r="B37" s="91" t="s">
        <v>199</v>
      </c>
      <c r="C37" s="138">
        <v>1</v>
      </c>
      <c r="D37" s="138">
        <v>2000</v>
      </c>
      <c r="E37" s="122">
        <f t="shared" si="13"/>
        <v>2000</v>
      </c>
      <c r="G37" s="126"/>
      <c r="H37" s="127">
        <f t="shared" si="14"/>
        <v>0</v>
      </c>
      <c r="I37" s="128" t="str">
        <f t="shared" si="15"/>
        <v/>
      </c>
      <c r="J37" s="120"/>
      <c r="K37" s="48"/>
      <c r="L37" s="132"/>
      <c r="M37" s="132" t="str">
        <f t="shared" si="16"/>
        <v/>
      </c>
      <c r="N37" s="133" t="str">
        <f t="shared" si="17"/>
        <v/>
      </c>
      <c r="O37" s="134" t="str">
        <f t="shared" si="18"/>
        <v/>
      </c>
      <c r="P37" s="132"/>
    </row>
    <row r="38" spans="2:16" x14ac:dyDescent="0.35">
      <c r="B38" s="91" t="s">
        <v>200</v>
      </c>
      <c r="C38" s="138">
        <v>1</v>
      </c>
      <c r="D38" s="138">
        <v>1200</v>
      </c>
      <c r="E38" s="122">
        <f t="shared" si="13"/>
        <v>1200</v>
      </c>
      <c r="G38" s="126"/>
      <c r="H38" s="127">
        <f t="shared" si="14"/>
        <v>0</v>
      </c>
      <c r="I38" s="128" t="str">
        <f t="shared" si="15"/>
        <v/>
      </c>
      <c r="J38" s="120"/>
      <c r="K38" s="48"/>
      <c r="L38" s="132"/>
      <c r="M38" s="132" t="str">
        <f t="shared" si="16"/>
        <v/>
      </c>
      <c r="N38" s="133" t="str">
        <f t="shared" si="17"/>
        <v/>
      </c>
      <c r="O38" s="134" t="str">
        <f t="shared" si="18"/>
        <v/>
      </c>
      <c r="P38" s="132"/>
    </row>
    <row r="39" spans="2:16" x14ac:dyDescent="0.35">
      <c r="B39" s="91" t="s">
        <v>164</v>
      </c>
      <c r="C39" s="138">
        <v>1</v>
      </c>
      <c r="D39" s="138">
        <v>2500</v>
      </c>
      <c r="E39" s="122">
        <f t="shared" si="13"/>
        <v>2500</v>
      </c>
      <c r="G39" s="126"/>
      <c r="H39" s="127">
        <f t="shared" si="14"/>
        <v>0</v>
      </c>
      <c r="I39" s="128" t="str">
        <f t="shared" si="15"/>
        <v/>
      </c>
      <c r="J39" s="120"/>
      <c r="K39" s="48"/>
      <c r="L39" s="132"/>
      <c r="M39" s="132" t="str">
        <f t="shared" si="16"/>
        <v/>
      </c>
      <c r="N39" s="133" t="str">
        <f t="shared" si="17"/>
        <v/>
      </c>
      <c r="O39" s="134" t="str">
        <f t="shared" si="18"/>
        <v/>
      </c>
      <c r="P39" s="132"/>
    </row>
    <row r="40" spans="2:16" x14ac:dyDescent="0.35">
      <c r="B40" s="91" t="s">
        <v>201</v>
      </c>
      <c r="C40" s="138">
        <v>1</v>
      </c>
      <c r="D40" s="138">
        <v>1800</v>
      </c>
      <c r="E40" s="122">
        <f t="shared" si="13"/>
        <v>1800</v>
      </c>
      <c r="G40" s="126"/>
      <c r="H40" s="127">
        <f t="shared" si="14"/>
        <v>0</v>
      </c>
      <c r="I40" s="128" t="str">
        <f t="shared" si="15"/>
        <v/>
      </c>
      <c r="J40" s="120"/>
      <c r="K40" s="48"/>
      <c r="L40" s="132"/>
      <c r="M40" s="132" t="str">
        <f t="shared" si="16"/>
        <v/>
      </c>
      <c r="N40" s="133" t="str">
        <f t="shared" si="17"/>
        <v/>
      </c>
      <c r="O40" s="134" t="str">
        <f t="shared" si="18"/>
        <v/>
      </c>
      <c r="P40" s="132"/>
    </row>
    <row r="41" spans="2:16" x14ac:dyDescent="0.35">
      <c r="B41" s="91" t="s">
        <v>168</v>
      </c>
      <c r="C41" s="138">
        <v>1</v>
      </c>
      <c r="D41" s="138">
        <v>200</v>
      </c>
      <c r="E41" s="122">
        <f t="shared" si="13"/>
        <v>200</v>
      </c>
      <c r="G41" s="126"/>
      <c r="H41" s="127">
        <f t="shared" si="14"/>
        <v>0</v>
      </c>
      <c r="I41" s="128" t="str">
        <f t="shared" si="15"/>
        <v/>
      </c>
      <c r="J41" s="120"/>
      <c r="K41" s="48"/>
      <c r="L41" s="132"/>
      <c r="M41" s="132" t="str">
        <f t="shared" si="16"/>
        <v/>
      </c>
      <c r="N41" s="133" t="str">
        <f t="shared" si="17"/>
        <v/>
      </c>
      <c r="O41" s="134" t="str">
        <f t="shared" si="18"/>
        <v/>
      </c>
      <c r="P41" s="132"/>
    </row>
    <row r="42" spans="2:16" x14ac:dyDescent="0.35">
      <c r="B42" s="91" t="s">
        <v>159</v>
      </c>
      <c r="C42" s="115">
        <v>1</v>
      </c>
      <c r="D42" s="138">
        <v>2500</v>
      </c>
      <c r="E42" s="122">
        <f t="shared" si="13"/>
        <v>2500</v>
      </c>
      <c r="G42" s="126"/>
      <c r="H42" s="127">
        <f t="shared" si="14"/>
        <v>0</v>
      </c>
      <c r="I42" s="128" t="str">
        <f t="shared" si="15"/>
        <v/>
      </c>
      <c r="J42" s="120"/>
      <c r="K42" s="48"/>
      <c r="L42" s="132"/>
      <c r="M42" s="132" t="str">
        <f t="shared" si="16"/>
        <v/>
      </c>
      <c r="N42" s="133" t="str">
        <f t="shared" si="17"/>
        <v/>
      </c>
      <c r="O42" s="134" t="str">
        <f t="shared" si="18"/>
        <v/>
      </c>
      <c r="P42" s="132"/>
    </row>
    <row r="43" spans="2:16" x14ac:dyDescent="0.35">
      <c r="B43" s="91" t="s">
        <v>202</v>
      </c>
      <c r="C43" s="138">
        <v>1</v>
      </c>
      <c r="D43" s="138">
        <v>3000</v>
      </c>
      <c r="E43" s="122">
        <f t="shared" si="13"/>
        <v>3000</v>
      </c>
      <c r="G43" s="126"/>
      <c r="H43" s="127">
        <f t="shared" si="14"/>
        <v>0</v>
      </c>
      <c r="I43" s="128" t="str">
        <f t="shared" si="15"/>
        <v/>
      </c>
      <c r="J43" s="120"/>
      <c r="K43" s="48"/>
      <c r="L43" s="132"/>
      <c r="M43" s="132" t="str">
        <f t="shared" si="16"/>
        <v/>
      </c>
      <c r="N43" s="133" t="str">
        <f t="shared" si="17"/>
        <v/>
      </c>
      <c r="O43" s="134" t="str">
        <f t="shared" si="18"/>
        <v/>
      </c>
      <c r="P43" s="132"/>
    </row>
    <row r="44" spans="2:16" x14ac:dyDescent="0.35">
      <c r="B44" s="291" t="s">
        <v>205</v>
      </c>
      <c r="C44" s="292"/>
      <c r="D44" s="292"/>
      <c r="E44" s="293"/>
      <c r="F44" s="30"/>
      <c r="G44" s="51"/>
      <c r="H44" s="54">
        <f>SUM(H34:H43)</f>
        <v>0</v>
      </c>
      <c r="I44" s="45"/>
      <c r="J44" s="46"/>
      <c r="K44" s="27"/>
      <c r="L44" s="47"/>
      <c r="M44" s="43"/>
      <c r="N44" s="54">
        <f>SUM(N34:N43)</f>
        <v>0</v>
      </c>
      <c r="O44" s="45"/>
      <c r="P44" s="46"/>
    </row>
    <row r="45" spans="2:16" x14ac:dyDescent="0.35">
      <c r="B45" s="250" t="s">
        <v>314</v>
      </c>
      <c r="C45" s="251"/>
      <c r="D45" s="251"/>
      <c r="E45" s="252"/>
      <c r="G45" s="140"/>
      <c r="H45" s="44">
        <f>H16+H23+H32+H44</f>
        <v>0</v>
      </c>
      <c r="I45" s="263"/>
      <c r="J45" s="264"/>
      <c r="K45" s="27"/>
      <c r="L45" s="263"/>
      <c r="M45" s="264"/>
      <c r="N45" s="44">
        <f>N16+N23+N32+N44</f>
        <v>0</v>
      </c>
      <c r="O45" s="263"/>
      <c r="P45" s="264"/>
    </row>
    <row r="46" spans="2:16" x14ac:dyDescent="0.35">
      <c r="D46" s="42"/>
      <c r="K46" s="27"/>
    </row>
    <row r="47" spans="2:16" x14ac:dyDescent="0.35">
      <c r="K47" s="27"/>
    </row>
    <row r="48" spans="2:16" x14ac:dyDescent="0.35">
      <c r="K48" s="27"/>
    </row>
    <row r="49" spans="11:11" x14ac:dyDescent="0.35">
      <c r="K49" s="27"/>
    </row>
  </sheetData>
  <sheetProtection algorithmName="SHA-512" hashValue="OSjrnupcQe7Ix74/kglv/7u5rG38KbWKCnNct4hio4syUUz1cTXGxE1D4L3YivCZMav98bwBmgErjMrPTqx3Tg==" saltValue="F4tYHCXOli2a53dDFcrW8w==" spinCount="100000" sheet="1" formatCells="0" formatColumns="0" formatRows="0"/>
  <mergeCells count="25">
    <mergeCell ref="B44:E44"/>
    <mergeCell ref="B45:E45"/>
    <mergeCell ref="L33:P33"/>
    <mergeCell ref="G33:J33"/>
    <mergeCell ref="B16:E16"/>
    <mergeCell ref="B23:E23"/>
    <mergeCell ref="B32:E32"/>
    <mergeCell ref="B17:E17"/>
    <mergeCell ref="B24:E24"/>
    <mergeCell ref="B33:E33"/>
    <mergeCell ref="G24:J24"/>
    <mergeCell ref="L24:P24"/>
    <mergeCell ref="I45:J45"/>
    <mergeCell ref="L45:M45"/>
    <mergeCell ref="O45:P45"/>
    <mergeCell ref="B8:E8"/>
    <mergeCell ref="G8:J8"/>
    <mergeCell ref="L8:P8"/>
    <mergeCell ref="G17:J17"/>
    <mergeCell ref="L17:P17"/>
    <mergeCell ref="B2:P2"/>
    <mergeCell ref="B6:E6"/>
    <mergeCell ref="G6:J6"/>
    <mergeCell ref="L6:P6"/>
    <mergeCell ref="B4:P4"/>
  </mergeCells>
  <conditionalFormatting sqref="I9:I15 O9:O15">
    <cfRule type="cellIs" dxfId="6" priority="4" operator="greaterThan">
      <formula>0</formula>
    </cfRule>
  </conditionalFormatting>
  <conditionalFormatting sqref="I18:I22 O18:O22">
    <cfRule type="cellIs" dxfId="5" priority="3" operator="greaterThan">
      <formula>0</formula>
    </cfRule>
  </conditionalFormatting>
  <conditionalFormatting sqref="I25:I31 O25:O31">
    <cfRule type="cellIs" dxfId="4" priority="2" operator="greaterThan">
      <formula>0</formula>
    </cfRule>
  </conditionalFormatting>
  <conditionalFormatting sqref="I34:I43 O34:O43">
    <cfRule type="cellIs" dxfId="3" priority="1" operator="greaterThan">
      <formula>0</formula>
    </cfRule>
  </conditionalFormatting>
  <dataValidations count="1">
    <dataValidation type="list" allowBlank="1" showInputMessage="1" showErrorMessage="1" sqref="L18:L22 L25:L31 L9:L15 L34:L43" xr:uid="{00000000-0002-0000-0800-000000000000}">
      <formula1>"מאשר, מאשר חלקי"</formula1>
    </dataValidation>
  </dataValidations>
  <pageMargins left="0.7" right="0.7" top="0.75" bottom="0.75" header="0.3" footer="0.3"/>
  <pageSetup paperSize="9"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מסמך" ma:contentTypeID="0x010100D1529AD21386FA42AA3CE27B04FE89DC" ma:contentTypeVersion="1" ma:contentTypeDescription="צור מסמך חדש." ma:contentTypeScope="" ma:versionID="e85c7848f95c2019851c9895167729a4">
  <xsd:schema xmlns:xsd="http://www.w3.org/2001/XMLSchema" xmlns:xs="http://www.w3.org/2001/XMLSchema" xmlns:p="http://schemas.microsoft.com/office/2006/metadata/properties" xmlns:ns1="http://schemas.microsoft.com/sharepoint/v3" targetNamespace="http://schemas.microsoft.com/office/2006/metadata/properties" ma:root="true" ma:fieldsID="cbabf43de81bd42ae1d4b6e4e2a05da9"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מתזמן תאריך התחלה" ma:description="'מתזמן תאריך התחלה' הוא עמודת אתר שיוצרת תכונת הפרסום. היא משמשת לציון התאריך והשעה שבהם יופיע הדף לראשונה בפני מבקרי האתר." ma:internalName="PublishingStartDate">
      <xsd:simpleType>
        <xsd:restriction base="dms:Unknown"/>
      </xsd:simpleType>
    </xsd:element>
    <xsd:element name="PublishingExpirationDate" ma:index="9" nillable="true" ma:displayName="מתזמן תאריך סיום" ma:description="'תזמון תאריך הסיום' הוא עמודת אתר שיוצרת תכונת הפרסום. היא משמשת לציון התאריך והשעה שבהם הדף לא יופיע עוד בפני מבקרי האתר."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סוג תוכן"/>
        <xsd:element ref="dc:title" minOccurs="0" maxOccurs="1" ma:index="4" ma:displayName="כותרת"/>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0210880-4C00-48BE-A1D5-0763FC0C8DEF}">
  <ds:schemaRefs>
    <ds:schemaRef ds:uri="http://schemas.microsoft.com/office/2006/documentManagement/types"/>
    <ds:schemaRef ds:uri="http://schemas.microsoft.com/office/2006/metadata/properties"/>
    <ds:schemaRef ds:uri="http://www.w3.org/XML/1998/namespace"/>
    <ds:schemaRef ds:uri="http://purl.org/dc/dcmitype/"/>
    <ds:schemaRef ds:uri="http://purl.org/dc/terms/"/>
    <ds:schemaRef ds:uri="http://purl.org/dc/elements/1.1/"/>
    <ds:schemaRef ds:uri="http://schemas.microsoft.com/office/infopath/2007/PartnerControls"/>
    <ds:schemaRef ds:uri="http://schemas.openxmlformats.org/package/2006/metadata/core-properties"/>
    <ds:schemaRef ds:uri="f48906b6-a43f-4eb1-b2c1-48f59facd16e"/>
  </ds:schemaRefs>
</ds:datastoreItem>
</file>

<file path=customXml/itemProps2.xml><?xml version="1.0" encoding="utf-8"?>
<ds:datastoreItem xmlns:ds="http://schemas.openxmlformats.org/officeDocument/2006/customXml" ds:itemID="{82B2A89E-C03F-4ADF-AE40-D37F8B029B62}">
  <ds:schemaRefs>
    <ds:schemaRef ds:uri="http://schemas.microsoft.com/sharepoint/v3/contenttype/forms"/>
  </ds:schemaRefs>
</ds:datastoreItem>
</file>

<file path=customXml/itemProps3.xml><?xml version="1.0" encoding="utf-8"?>
<ds:datastoreItem xmlns:ds="http://schemas.openxmlformats.org/officeDocument/2006/customXml" ds:itemID="{474FCB80-5E78-46D6-A659-F7836D611DC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גליונות עבודה</vt:lpstr>
      </vt:variant>
      <vt:variant>
        <vt:i4>16</vt:i4>
      </vt:variant>
      <vt:variant>
        <vt:lpstr>טווחים בעלי שם</vt:lpstr>
      </vt:variant>
      <vt:variant>
        <vt:i4>13</vt:i4>
      </vt:variant>
    </vt:vector>
  </HeadingPairs>
  <TitlesOfParts>
    <vt:vector size="29" baseType="lpstr">
      <vt:lpstr>פתיח </vt:lpstr>
      <vt:lpstr>שאלון-חובה</vt:lpstr>
      <vt:lpstr>ריפוי בעיסוק</vt:lpstr>
      <vt:lpstr>פיזיותרפיה</vt:lpstr>
      <vt:lpstr>קלינאית תקשורת</vt:lpstr>
      <vt:lpstr>טיפול באומנויות</vt:lpstr>
      <vt:lpstr>מרחב חושי</vt:lpstr>
      <vt:lpstr>מטבח טיפולי</vt:lpstr>
      <vt:lpstr>דירת אימון</vt:lpstr>
      <vt:lpstr>חדר כושר</vt:lpstr>
      <vt:lpstr> חצר</vt:lpstr>
      <vt:lpstr>סדנאות</vt:lpstr>
      <vt:lpstr>ציוד יעודי</vt:lpstr>
      <vt:lpstr>סיכום למגיש הבקשה</vt:lpstr>
      <vt:lpstr>סיכום לוועדה</vt:lpstr>
      <vt:lpstr>Sheet1</vt:lpstr>
      <vt:lpstr>' חצר'!WPrint_Area_W</vt:lpstr>
      <vt:lpstr>'דירת אימון'!WPrint_Area_W</vt:lpstr>
      <vt:lpstr>'חדר כושר'!WPrint_Area_W</vt:lpstr>
      <vt:lpstr>'טיפול באומנויות'!WPrint_Area_W</vt:lpstr>
      <vt:lpstr>'מטבח טיפולי'!WPrint_Area_W</vt:lpstr>
      <vt:lpstr>'מרחב חושי'!WPrint_Area_W</vt:lpstr>
      <vt:lpstr>סדנאות!WPrint_Area_W</vt:lpstr>
      <vt:lpstr>'סיכום לוועדה'!WPrint_Area_W</vt:lpstr>
      <vt:lpstr>'סיכום למגיש הבקשה'!WPrint_Area_W</vt:lpstr>
      <vt:lpstr>פיזיותרפיה!WPrint_Area_W</vt:lpstr>
      <vt:lpstr>'קלינאית תקשורת'!WPrint_Area_W</vt:lpstr>
      <vt:lpstr>'ריפוי בעיסוק'!WPrint_Area_W</vt:lpstr>
      <vt:lpstr>'שאלון-חובה'!WPrint_Area_W</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Nurcery</dc:title>
  <dc:creator>Vadim</dc:creator>
  <cp:lastModifiedBy>אפרת אהרוני</cp:lastModifiedBy>
  <cp:lastPrinted>2019-04-02T09:30:22Z</cp:lastPrinted>
  <dcterms:created xsi:type="dcterms:W3CDTF">2018-05-30T07:44:05Z</dcterms:created>
  <dcterms:modified xsi:type="dcterms:W3CDTF">2026-09-03T11:10:50Z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0x010100D1529AD21386FA42AA3CE27B04FE89DC</vt:lpwstr>
  </property>
  <property fmtid="{D5CDD505-2E9C-101B-9397-08002B2CF9AE}" pid="4" name="Order">
    <vt:r8>9400</vt:r8>
  </property>
  <property fmtid="{D5CDD505-2E9C-101B-9397-08002B2CF9AE}" pid="5" name="xd_Signature">
    <vt:bool>false</vt:bool>
  </property>
  <property fmtid="{D5CDD505-2E9C-101B-9397-08002B2CF9AE}" pid="6" name="xd_ProgID">
    <vt:lpwstr/>
  </property>
  <property fmtid="{D5CDD505-2E9C-101B-9397-08002B2CF9AE}" pid="7" name="TemplateUrl">
    <vt:lpwstr/>
  </property>
  <property fmtid="{D5CDD505-2E9C-101B-9397-08002B2CF9AE}" pid="8" name="_SourceUrl">
    <vt:lpwstr/>
  </property>
  <property fmtid="{D5CDD505-2E9C-101B-9397-08002B2CF9AE}" pid="9" name="_SharedFileIndex">
    <vt:lpwstr/>
  </property>
</Properties>
</file>