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Workbook______________"/>
  <mc:AlternateContent xmlns:mc="http://schemas.openxmlformats.org/markup-compatibility/2006">
    <mc:Choice Requires="x15">
      <x15ac:absPath xmlns:x15ac="http://schemas.microsoft.com/office/spreadsheetml/2010/11/ac" url="https://nioi-my.sharepoint.com/personal/efratah_nioi_gov_il/Documents/דירות אימון/"/>
    </mc:Choice>
  </mc:AlternateContent>
  <xr:revisionPtr revIDLastSave="7" documentId="11_A9CF59316FCAB5F90810CE8484C3D5A22121FB92" xr6:coauthVersionLast="47" xr6:coauthVersionMax="47" xr10:uidLastSave="{FDEE72E9-0B2E-4088-BFA4-BC51DCA15D28}"/>
  <bookViews>
    <workbookView xWindow="-110" yWindow="-110" windowWidth="19420" windowHeight="10300" tabRatio="906" firstSheet="1" activeTab="2" xr2:uid="{00000000-000D-0000-FFFF-FFFF00000000}"/>
  </bookViews>
  <sheets>
    <sheet name="פתיח " sheetId="8" r:id="rId1"/>
    <sheet name="שאלון-חובה" sheetId="9" r:id="rId2"/>
    <sheet name="ציוד לחדרים" sheetId="31" r:id="rId3"/>
    <sheet name="חדר כושר" sheetId="33" r:id="rId4"/>
    <sheet name="חצר" sheetId="29" r:id="rId5"/>
    <sheet name="פנאי" sheetId="40" r:id="rId6"/>
    <sheet name="טכנולוגיות" sheetId="36" r:id="rId7"/>
    <sheet name="ציוד יעודי" sheetId="24" r:id="rId8"/>
    <sheet name="הכשרות ייעודיות" sheetId="41" r:id="rId9"/>
    <sheet name="סיכום למגיש הבקשה" sheetId="21" r:id="rId10"/>
    <sheet name="סיכום לוועדה" sheetId="22" r:id="rId11"/>
    <sheet name="Sheet1" sheetId="23" state="hidden" r:id="rId12"/>
  </sheets>
  <definedNames>
    <definedName name="BedroomType" localSheetId="3">#REF!</definedName>
    <definedName name="BedroomType" localSheetId="4">#REF!</definedName>
    <definedName name="BedroomType" localSheetId="10">#REF!</definedName>
    <definedName name="BedroomType" localSheetId="9">#REF!</definedName>
    <definedName name="BedroomType" localSheetId="2">#REF!</definedName>
    <definedName name="BedroomType">#REF!</definedName>
    <definedName name="_xlnm.Print_Area" localSheetId="3">'חדר כושר'!$B$4:$P$14</definedName>
    <definedName name="_xlnm.Print_Area" localSheetId="4">חצר!$B$4:$P$21</definedName>
    <definedName name="_xlnm.Print_Area" localSheetId="10">'סיכום לוועדה'!$A$1:$G$28</definedName>
    <definedName name="_xlnm.Print_Area" localSheetId="9">'סיכום למגיש הבקשה'!$A$1:$F$20</definedName>
    <definedName name="_xlnm.Print_Area" localSheetId="0">'פתיח '!#REF!</definedName>
    <definedName name="_xlnm.Print_Area" localSheetId="2">'ציוד לחדרים'!$B$4:$P$65</definedName>
    <definedName name="_xlnm.Print_Area" localSheetId="1">'שאלון-חובה'!$A$2:$A$18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9" l="1"/>
  <c r="M9" i="31" l="1"/>
  <c r="M8" i="40" l="1"/>
  <c r="C17" i="22"/>
  <c r="C16" i="22"/>
  <c r="C15" i="22"/>
  <c r="C14" i="22"/>
  <c r="C13" i="22"/>
  <c r="C12" i="22"/>
  <c r="C11" i="22"/>
  <c r="B26" i="22"/>
  <c r="B25" i="22"/>
  <c r="B24" i="22"/>
  <c r="B23" i="22"/>
  <c r="B22" i="22"/>
  <c r="B21" i="22"/>
  <c r="B20" i="22"/>
  <c r="C9" i="21"/>
  <c r="C8" i="21"/>
  <c r="C7" i="21"/>
  <c r="C6" i="21"/>
  <c r="C5" i="21"/>
  <c r="B18" i="21"/>
  <c r="B17" i="21"/>
  <c r="B16" i="21"/>
  <c r="B15" i="21"/>
  <c r="B14" i="21"/>
  <c r="B13" i="21"/>
  <c r="B12" i="21"/>
  <c r="M19" i="36"/>
  <c r="N19" i="36" s="1"/>
  <c r="O19" i="36" s="1"/>
  <c r="E19" i="36"/>
  <c r="M18" i="36"/>
  <c r="N18" i="36" s="1"/>
  <c r="O18" i="36" s="1"/>
  <c r="E18" i="36"/>
  <c r="M17" i="36"/>
  <c r="N17" i="36" s="1"/>
  <c r="E17" i="36"/>
  <c r="H16" i="36"/>
  <c r="E16" i="36"/>
  <c r="M15" i="36"/>
  <c r="N15" i="36" s="1"/>
  <c r="E15" i="36"/>
  <c r="M14" i="36"/>
  <c r="N14" i="36" s="1"/>
  <c r="E14" i="36"/>
  <c r="M13" i="36"/>
  <c r="N13" i="36" s="1"/>
  <c r="E13" i="36"/>
  <c r="M12" i="36"/>
  <c r="N12" i="36" s="1"/>
  <c r="E12" i="36"/>
  <c r="M10" i="36"/>
  <c r="N10" i="36" s="1"/>
  <c r="E10" i="36"/>
  <c r="H9" i="36"/>
  <c r="E9" i="36"/>
  <c r="M7" i="36"/>
  <c r="N7" i="36" s="1"/>
  <c r="E7" i="36"/>
  <c r="M15" i="40"/>
  <c r="N15" i="40" s="1"/>
  <c r="H15" i="40"/>
  <c r="E15" i="40"/>
  <c r="M14" i="40"/>
  <c r="N14" i="40" s="1"/>
  <c r="E14" i="40"/>
  <c r="M13" i="40"/>
  <c r="N13" i="40" s="1"/>
  <c r="E13" i="40"/>
  <c r="M12" i="40"/>
  <c r="N12" i="40" s="1"/>
  <c r="E12" i="40"/>
  <c r="M11" i="40"/>
  <c r="N11" i="40" s="1"/>
  <c r="E11" i="40"/>
  <c r="M10" i="40"/>
  <c r="N10" i="40" s="1"/>
  <c r="O10" i="40" s="1"/>
  <c r="H10" i="40"/>
  <c r="I10" i="40" s="1"/>
  <c r="E10" i="40"/>
  <c r="M9" i="40"/>
  <c r="N9" i="40" s="1"/>
  <c r="E9" i="40"/>
  <c r="H8" i="40"/>
  <c r="E8" i="40"/>
  <c r="M7" i="40"/>
  <c r="N7" i="40" s="1"/>
  <c r="O7" i="40" s="1"/>
  <c r="E7" i="40"/>
  <c r="H21" i="29"/>
  <c r="I21" i="29" s="1"/>
  <c r="E21" i="29"/>
  <c r="M20" i="29"/>
  <c r="N20" i="29" s="1"/>
  <c r="E20" i="29"/>
  <c r="M19" i="29"/>
  <c r="N19" i="29" s="1"/>
  <c r="O19" i="29" s="1"/>
  <c r="E19" i="29"/>
  <c r="M18" i="29"/>
  <c r="N18" i="29" s="1"/>
  <c r="E18" i="29"/>
  <c r="M17" i="29"/>
  <c r="N17" i="29" s="1"/>
  <c r="E17" i="29"/>
  <c r="M16" i="29"/>
  <c r="N16" i="29" s="1"/>
  <c r="O16" i="29" s="1"/>
  <c r="E16" i="29"/>
  <c r="M15" i="29"/>
  <c r="N15" i="29" s="1"/>
  <c r="E15" i="29"/>
  <c r="M14" i="29"/>
  <c r="N14" i="29" s="1"/>
  <c r="O14" i="29" s="1"/>
  <c r="H14" i="29"/>
  <c r="E14" i="29"/>
  <c r="M13" i="29"/>
  <c r="N13" i="29" s="1"/>
  <c r="E13" i="29"/>
  <c r="M12" i="29"/>
  <c r="N12" i="29" s="1"/>
  <c r="E12" i="29"/>
  <c r="M11" i="29"/>
  <c r="N11" i="29" s="1"/>
  <c r="E11" i="29"/>
  <c r="M10" i="29"/>
  <c r="N10" i="29" s="1"/>
  <c r="E10" i="29"/>
  <c r="H9" i="29"/>
  <c r="I9" i="29" s="1"/>
  <c r="E9" i="29"/>
  <c r="M8" i="29"/>
  <c r="N8" i="29" s="1"/>
  <c r="E8" i="29"/>
  <c r="M14" i="33"/>
  <c r="N14" i="33" s="1"/>
  <c r="O14" i="33" s="1"/>
  <c r="H14" i="33"/>
  <c r="E14" i="33"/>
  <c r="M13" i="33"/>
  <c r="N13" i="33" s="1"/>
  <c r="E13" i="33"/>
  <c r="M12" i="33"/>
  <c r="N12" i="33" s="1"/>
  <c r="E12" i="33"/>
  <c r="M11" i="33"/>
  <c r="N11" i="33" s="1"/>
  <c r="E11" i="33"/>
  <c r="M10" i="33"/>
  <c r="N10" i="33" s="1"/>
  <c r="E10" i="33"/>
  <c r="M9" i="33"/>
  <c r="N9" i="33" s="1"/>
  <c r="H9" i="33"/>
  <c r="I9" i="33" s="1"/>
  <c r="E9" i="33"/>
  <c r="M8" i="33"/>
  <c r="N8" i="33" s="1"/>
  <c r="E8" i="33"/>
  <c r="H66" i="31"/>
  <c r="E66" i="31"/>
  <c r="M65" i="31"/>
  <c r="N65" i="31" s="1"/>
  <c r="H65" i="31"/>
  <c r="E65" i="31"/>
  <c r="M64" i="31"/>
  <c r="N64" i="31" s="1"/>
  <c r="O64" i="31" s="1"/>
  <c r="E64" i="31"/>
  <c r="M63" i="31"/>
  <c r="N63" i="31" s="1"/>
  <c r="E63" i="31"/>
  <c r="E62" i="31"/>
  <c r="M61" i="31"/>
  <c r="N61" i="31" s="1"/>
  <c r="E61" i="31"/>
  <c r="M60" i="31"/>
  <c r="N60" i="31" s="1"/>
  <c r="H60" i="31"/>
  <c r="E60" i="31"/>
  <c r="I60" i="31" s="1"/>
  <c r="M59" i="31"/>
  <c r="N59" i="31" s="1"/>
  <c r="O59" i="31" s="1"/>
  <c r="E59" i="31"/>
  <c r="M58" i="31"/>
  <c r="N58" i="31" s="1"/>
  <c r="E58" i="31"/>
  <c r="M57" i="31"/>
  <c r="N57" i="31" s="1"/>
  <c r="E57" i="31"/>
  <c r="M56" i="31"/>
  <c r="N56" i="31" s="1"/>
  <c r="E56" i="31"/>
  <c r="M55" i="31"/>
  <c r="N55" i="31" s="1"/>
  <c r="O55" i="31" s="1"/>
  <c r="H55" i="31"/>
  <c r="E55" i="31"/>
  <c r="M54" i="31"/>
  <c r="N54" i="31" s="1"/>
  <c r="E54" i="31"/>
  <c r="H53" i="31"/>
  <c r="E53" i="31"/>
  <c r="M52" i="31"/>
  <c r="N52" i="31" s="1"/>
  <c r="E52" i="31"/>
  <c r="M51" i="31"/>
  <c r="N51" i="31" s="1"/>
  <c r="E51" i="31"/>
  <c r="M50" i="31"/>
  <c r="N50" i="31" s="1"/>
  <c r="E50" i="31"/>
  <c r="M49" i="31"/>
  <c r="N49" i="31" s="1"/>
  <c r="E49" i="31"/>
  <c r="H48" i="31"/>
  <c r="E48" i="31"/>
  <c r="M47" i="31"/>
  <c r="N47" i="31" s="1"/>
  <c r="E47" i="31"/>
  <c r="M46" i="31"/>
  <c r="N46" i="31" s="1"/>
  <c r="E46" i="31"/>
  <c r="M43" i="31"/>
  <c r="N43" i="31" s="1"/>
  <c r="O43" i="31" s="1"/>
  <c r="E43" i="31"/>
  <c r="M42" i="31"/>
  <c r="N42" i="31" s="1"/>
  <c r="E42" i="31"/>
  <c r="M41" i="31"/>
  <c r="N41" i="31" s="1"/>
  <c r="E41" i="31"/>
  <c r="H40" i="31"/>
  <c r="E40" i="31"/>
  <c r="M39" i="31"/>
  <c r="N39" i="31" s="1"/>
  <c r="E39" i="31"/>
  <c r="M38" i="31"/>
  <c r="N38" i="31" s="1"/>
  <c r="E38" i="31"/>
  <c r="M37" i="31"/>
  <c r="N37" i="31" s="1"/>
  <c r="E37" i="31"/>
  <c r="M34" i="31"/>
  <c r="N34" i="31" s="1"/>
  <c r="E34" i="31"/>
  <c r="M33" i="31"/>
  <c r="N33" i="31" s="1"/>
  <c r="E33" i="31"/>
  <c r="H32" i="31"/>
  <c r="E32" i="31"/>
  <c r="M31" i="31"/>
  <c r="N31" i="31" s="1"/>
  <c r="H31" i="31"/>
  <c r="E31" i="31"/>
  <c r="M30" i="31"/>
  <c r="N30" i="31" s="1"/>
  <c r="E30" i="31"/>
  <c r="M29" i="31"/>
  <c r="N29" i="31" s="1"/>
  <c r="E29" i="31"/>
  <c r="H28" i="31"/>
  <c r="E28" i="31"/>
  <c r="M27" i="31"/>
  <c r="N27" i="31" s="1"/>
  <c r="E27" i="31"/>
  <c r="M24" i="31"/>
  <c r="N24" i="31" s="1"/>
  <c r="E24" i="31"/>
  <c r="M23" i="31"/>
  <c r="N23" i="31" s="1"/>
  <c r="E23" i="31"/>
  <c r="M22" i="31"/>
  <c r="N22" i="31" s="1"/>
  <c r="O22" i="31" s="1"/>
  <c r="E22" i="31"/>
  <c r="M21" i="31"/>
  <c r="N21" i="31" s="1"/>
  <c r="E21" i="31"/>
  <c r="M20" i="31"/>
  <c r="N20" i="31" s="1"/>
  <c r="E20" i="31"/>
  <c r="M19" i="31"/>
  <c r="N19" i="31" s="1"/>
  <c r="H19" i="31"/>
  <c r="I19" i="31" s="1"/>
  <c r="E19" i="31"/>
  <c r="M18" i="31"/>
  <c r="N18" i="31" s="1"/>
  <c r="E18" i="31"/>
  <c r="M17" i="31"/>
  <c r="N17" i="31" s="1"/>
  <c r="E17" i="31"/>
  <c r="M16" i="31"/>
  <c r="N16" i="31" s="1"/>
  <c r="E16" i="31"/>
  <c r="M15" i="31"/>
  <c r="N15" i="31" s="1"/>
  <c r="E15" i="31"/>
  <c r="H14" i="31"/>
  <c r="I14" i="31" s="1"/>
  <c r="E14" i="31"/>
  <c r="M13" i="31"/>
  <c r="N13" i="31" s="1"/>
  <c r="E13" i="31"/>
  <c r="M12" i="31"/>
  <c r="N12" i="31" s="1"/>
  <c r="O12" i="31" s="1"/>
  <c r="E12" i="31"/>
  <c r="M11" i="31"/>
  <c r="N11" i="31" s="1"/>
  <c r="E11" i="31"/>
  <c r="M10" i="31"/>
  <c r="N10" i="31" s="1"/>
  <c r="E10" i="31"/>
  <c r="N9" i="31"/>
  <c r="E9" i="31"/>
  <c r="O33" i="31" l="1"/>
  <c r="O19" i="31"/>
  <c r="O60" i="31"/>
  <c r="O24" i="31"/>
  <c r="O30" i="31"/>
  <c r="O9" i="33"/>
  <c r="O50" i="31"/>
  <c r="O54" i="31"/>
  <c r="O21" i="31"/>
  <c r="O31" i="31"/>
  <c r="O15" i="40"/>
  <c r="O38" i="31"/>
  <c r="O42" i="31"/>
  <c r="O13" i="36"/>
  <c r="I9" i="36"/>
  <c r="M9" i="36"/>
  <c r="N9" i="36" s="1"/>
  <c r="O9" i="36" s="1"/>
  <c r="O10" i="36"/>
  <c r="O15" i="36"/>
  <c r="I16" i="36"/>
  <c r="M16" i="36"/>
  <c r="N16" i="36" s="1"/>
  <c r="O16" i="36" s="1"/>
  <c r="O7" i="36"/>
  <c r="O17" i="36"/>
  <c r="O12" i="36"/>
  <c r="O14" i="36"/>
  <c r="O12" i="40"/>
  <c r="I8" i="40"/>
  <c r="N8" i="40"/>
  <c r="O8" i="40" s="1"/>
  <c r="O13" i="40"/>
  <c r="O9" i="40"/>
  <c r="O14" i="40"/>
  <c r="I15" i="40"/>
  <c r="O11" i="40"/>
  <c r="O11" i="29"/>
  <c r="H16" i="29"/>
  <c r="I16" i="29" s="1"/>
  <c r="M21" i="29"/>
  <c r="N21" i="29" s="1"/>
  <c r="O21" i="29" s="1"/>
  <c r="O12" i="29"/>
  <c r="O17" i="29"/>
  <c r="O13" i="29"/>
  <c r="O8" i="29"/>
  <c r="O18" i="29"/>
  <c r="I14" i="29"/>
  <c r="M9" i="29"/>
  <c r="N9" i="29" s="1"/>
  <c r="O9" i="29" s="1"/>
  <c r="O15" i="29"/>
  <c r="O20" i="29"/>
  <c r="O10" i="29"/>
  <c r="O10" i="33"/>
  <c r="N15" i="33"/>
  <c r="C21" i="22" s="1"/>
  <c r="O11" i="33"/>
  <c r="O12" i="33"/>
  <c r="O8" i="33"/>
  <c r="O13" i="33"/>
  <c r="I14" i="33"/>
  <c r="M14" i="31"/>
  <c r="N14" i="31" s="1"/>
  <c r="O14" i="31" s="1"/>
  <c r="I32" i="31"/>
  <c r="O51" i="31"/>
  <c r="O9" i="31"/>
  <c r="O20" i="31"/>
  <c r="O27" i="31"/>
  <c r="O46" i="31"/>
  <c r="O56" i="31"/>
  <c r="O61" i="31"/>
  <c r="O15" i="31"/>
  <c r="I40" i="31"/>
  <c r="O10" i="31"/>
  <c r="I28" i="31"/>
  <c r="H33" i="31"/>
  <c r="I33" i="31" s="1"/>
  <c r="M40" i="31"/>
  <c r="N40" i="31" s="1"/>
  <c r="O40" i="31" s="1"/>
  <c r="O47" i="31"/>
  <c r="O16" i="31"/>
  <c r="H21" i="31"/>
  <c r="I21" i="31" s="1"/>
  <c r="I53" i="31"/>
  <c r="O11" i="31"/>
  <c r="O29" i="31"/>
  <c r="O41" i="31"/>
  <c r="I48" i="31"/>
  <c r="M53" i="31"/>
  <c r="N53" i="31" s="1"/>
  <c r="O53" i="31" s="1"/>
  <c r="O58" i="31"/>
  <c r="O63" i="31"/>
  <c r="O17" i="31"/>
  <c r="O34" i="31"/>
  <c r="M48" i="31"/>
  <c r="N48" i="31" s="1"/>
  <c r="O39" i="31"/>
  <c r="O37" i="31"/>
  <c r="H42" i="31"/>
  <c r="I42" i="31" s="1"/>
  <c r="I66" i="31"/>
  <c r="O18" i="31"/>
  <c r="O49" i="31"/>
  <c r="O13" i="31"/>
  <c r="O23" i="31"/>
  <c r="I31" i="31"/>
  <c r="I65" i="31"/>
  <c r="I55" i="31"/>
  <c r="O65" i="31"/>
  <c r="H18" i="36"/>
  <c r="I18" i="36" s="1"/>
  <c r="H13" i="36"/>
  <c r="I13" i="36" s="1"/>
  <c r="H15" i="36"/>
  <c r="I15" i="36" s="1"/>
  <c r="H10" i="36"/>
  <c r="I10" i="36" s="1"/>
  <c r="H17" i="36"/>
  <c r="I17" i="36" s="1"/>
  <c r="H12" i="36"/>
  <c r="I12" i="36" s="1"/>
  <c r="H7" i="36"/>
  <c r="H19" i="36"/>
  <c r="I19" i="36" s="1"/>
  <c r="H14" i="36"/>
  <c r="I14" i="36" s="1"/>
  <c r="H12" i="40"/>
  <c r="I12" i="40" s="1"/>
  <c r="H7" i="40"/>
  <c r="H14" i="40"/>
  <c r="I14" i="40" s="1"/>
  <c r="H9" i="40"/>
  <c r="I9" i="40" s="1"/>
  <c r="H11" i="40"/>
  <c r="I11" i="40" s="1"/>
  <c r="H13" i="40"/>
  <c r="I13" i="40" s="1"/>
  <c r="H11" i="29"/>
  <c r="I11" i="29" s="1"/>
  <c r="H18" i="29"/>
  <c r="I18" i="29" s="1"/>
  <c r="H13" i="29"/>
  <c r="I13" i="29" s="1"/>
  <c r="H8" i="29"/>
  <c r="H20" i="29"/>
  <c r="I20" i="29" s="1"/>
  <c r="H15" i="29"/>
  <c r="I15" i="29" s="1"/>
  <c r="H10" i="29"/>
  <c r="I10" i="29" s="1"/>
  <c r="H17" i="29"/>
  <c r="I17" i="29" s="1"/>
  <c r="H12" i="29"/>
  <c r="I12" i="29" s="1"/>
  <c r="H19" i="29"/>
  <c r="I19" i="29" s="1"/>
  <c r="H11" i="33"/>
  <c r="I11" i="33" s="1"/>
  <c r="H13" i="33"/>
  <c r="I13" i="33" s="1"/>
  <c r="H8" i="33"/>
  <c r="H10" i="33"/>
  <c r="I10" i="33" s="1"/>
  <c r="H12" i="33"/>
  <c r="I12" i="33" s="1"/>
  <c r="M66" i="31"/>
  <c r="N66" i="31" s="1"/>
  <c r="O66" i="31" s="1"/>
  <c r="M62" i="31"/>
  <c r="N62" i="31" s="1"/>
  <c r="O62" i="31" s="1"/>
  <c r="H62" i="31"/>
  <c r="I62" i="31" s="1"/>
  <c r="H50" i="31"/>
  <c r="I50" i="31" s="1"/>
  <c r="O52" i="31"/>
  <c r="O57" i="31"/>
  <c r="H57" i="31"/>
  <c r="I57" i="31" s="1"/>
  <c r="H52" i="31"/>
  <c r="I52" i="31" s="1"/>
  <c r="H64" i="31"/>
  <c r="I64" i="31" s="1"/>
  <c r="H47" i="31"/>
  <c r="I47" i="31" s="1"/>
  <c r="H59" i="31"/>
  <c r="I59" i="31" s="1"/>
  <c r="H54" i="31"/>
  <c r="I54" i="31" s="1"/>
  <c r="H49" i="31"/>
  <c r="I49" i="31" s="1"/>
  <c r="H61" i="31"/>
  <c r="I61" i="31" s="1"/>
  <c r="H56" i="31"/>
  <c r="I56" i="31" s="1"/>
  <c r="H51" i="31"/>
  <c r="I51" i="31" s="1"/>
  <c r="H63" i="31"/>
  <c r="I63" i="31" s="1"/>
  <c r="H46" i="31"/>
  <c r="H58" i="31"/>
  <c r="I58" i="31" s="1"/>
  <c r="H37" i="31"/>
  <c r="H39" i="31"/>
  <c r="I39" i="31" s="1"/>
  <c r="H41" i="31"/>
  <c r="I41" i="31" s="1"/>
  <c r="H43" i="31"/>
  <c r="I43" i="31" s="1"/>
  <c r="H38" i="31"/>
  <c r="I38" i="31" s="1"/>
  <c r="M28" i="31"/>
  <c r="N28" i="31" s="1"/>
  <c r="O28" i="31" s="1"/>
  <c r="H27" i="31"/>
  <c r="H34" i="31"/>
  <c r="I34" i="31" s="1"/>
  <c r="H29" i="31"/>
  <c r="I29" i="31" s="1"/>
  <c r="M32" i="31"/>
  <c r="N32" i="31" s="1"/>
  <c r="O32" i="31" s="1"/>
  <c r="H30" i="31"/>
  <c r="I30" i="31" s="1"/>
  <c r="H16" i="31"/>
  <c r="I16" i="31" s="1"/>
  <c r="H11" i="31"/>
  <c r="I11" i="31" s="1"/>
  <c r="H23" i="31"/>
  <c r="I23" i="31" s="1"/>
  <c r="H18" i="31"/>
  <c r="I18" i="31" s="1"/>
  <c r="H13" i="31"/>
  <c r="I13" i="31" s="1"/>
  <c r="H20" i="31"/>
  <c r="I20" i="31" s="1"/>
  <c r="H15" i="31"/>
  <c r="I15" i="31" s="1"/>
  <c r="H10" i="31"/>
  <c r="I10" i="31" s="1"/>
  <c r="H22" i="31"/>
  <c r="I22" i="31" s="1"/>
  <c r="H17" i="31"/>
  <c r="I17" i="31" s="1"/>
  <c r="H12" i="31"/>
  <c r="I12" i="31" s="1"/>
  <c r="H24" i="31"/>
  <c r="I24" i="31" s="1"/>
  <c r="H9" i="31"/>
  <c r="N16" i="40" l="1"/>
  <c r="C23" i="22" s="1"/>
  <c r="N25" i="31"/>
  <c r="I7" i="36"/>
  <c r="I7" i="40"/>
  <c r="H16" i="40"/>
  <c r="C15" i="21" s="1"/>
  <c r="N22" i="29"/>
  <c r="I8" i="29"/>
  <c r="H22" i="29"/>
  <c r="C14" i="21" s="1"/>
  <c r="I8" i="33"/>
  <c r="H15" i="33"/>
  <c r="C13" i="21" s="1"/>
  <c r="I37" i="31"/>
  <c r="H44" i="31"/>
  <c r="I9" i="31"/>
  <c r="H25" i="31"/>
  <c r="I46" i="31"/>
  <c r="H67" i="31"/>
  <c r="O48" i="31"/>
  <c r="N67" i="31"/>
  <c r="I27" i="31"/>
  <c r="H35" i="31"/>
  <c r="B3" i="41"/>
  <c r="B3" i="24"/>
  <c r="B3" i="36"/>
  <c r="B3" i="40"/>
  <c r="B3" i="29"/>
  <c r="B3" i="33"/>
  <c r="B3" i="31"/>
  <c r="I15" i="41"/>
  <c r="J15" i="41" s="1"/>
  <c r="I19" i="41"/>
  <c r="J19" i="41" s="1"/>
  <c r="I11" i="41"/>
  <c r="J11" i="41" s="1"/>
  <c r="M30" i="24"/>
  <c r="K30" i="24"/>
  <c r="H30" i="24"/>
  <c r="M29" i="24"/>
  <c r="K29" i="24"/>
  <c r="H29" i="24"/>
  <c r="M28" i="24"/>
  <c r="K28" i="24"/>
  <c r="H28" i="24"/>
  <c r="M27" i="24"/>
  <c r="K27" i="24"/>
  <c r="H27" i="24"/>
  <c r="M26" i="24"/>
  <c r="K26" i="24"/>
  <c r="H26" i="24"/>
  <c r="M25" i="24"/>
  <c r="K25" i="24"/>
  <c r="H25" i="24"/>
  <c r="M24" i="24"/>
  <c r="K24" i="24"/>
  <c r="H24" i="24"/>
  <c r="M23" i="24"/>
  <c r="K23" i="24"/>
  <c r="H23" i="24"/>
  <c r="M22" i="24"/>
  <c r="K22" i="24"/>
  <c r="H22" i="24"/>
  <c r="M21" i="24"/>
  <c r="K21" i="24"/>
  <c r="H21" i="24"/>
  <c r="M20" i="24"/>
  <c r="K20" i="24"/>
  <c r="H20" i="24"/>
  <c r="M19" i="24"/>
  <c r="K19" i="24"/>
  <c r="H19" i="24"/>
  <c r="M18" i="24"/>
  <c r="K18" i="24"/>
  <c r="H18" i="24"/>
  <c r="M17" i="24"/>
  <c r="K17" i="24"/>
  <c r="H17" i="24"/>
  <c r="M16" i="24"/>
  <c r="K16" i="24"/>
  <c r="H16" i="24"/>
  <c r="M15" i="24"/>
  <c r="K15" i="24"/>
  <c r="H15" i="24"/>
  <c r="M14" i="24"/>
  <c r="K14" i="24"/>
  <c r="H14" i="24"/>
  <c r="M13" i="24"/>
  <c r="K13" i="24"/>
  <c r="H13" i="24"/>
  <c r="M12" i="24"/>
  <c r="H12" i="24"/>
  <c r="M11" i="24"/>
  <c r="H11" i="24"/>
  <c r="O12" i="24" l="1"/>
  <c r="O16" i="24"/>
  <c r="O20" i="24"/>
  <c r="O24" i="24"/>
  <c r="O28" i="24"/>
  <c r="O15" i="24"/>
  <c r="O19" i="24"/>
  <c r="O23" i="24"/>
  <c r="O27" i="24"/>
  <c r="O21" i="24"/>
  <c r="O14" i="24"/>
  <c r="O18" i="24"/>
  <c r="O22" i="24"/>
  <c r="O26" i="24"/>
  <c r="O30" i="24"/>
  <c r="O13" i="24"/>
  <c r="O29" i="24"/>
  <c r="O11" i="24"/>
  <c r="O17" i="24"/>
  <c r="O25" i="24"/>
  <c r="H31" i="24"/>
  <c r="C17" i="21" s="1"/>
  <c r="C22" i="22"/>
  <c r="H68" i="31"/>
  <c r="C12" i="21" s="1"/>
  <c r="M19" i="41"/>
  <c r="M15" i="41"/>
  <c r="M11" i="41"/>
  <c r="I23" i="41"/>
  <c r="C18" i="21" s="1"/>
  <c r="O31" i="24" l="1"/>
  <c r="C25" i="22" s="1"/>
  <c r="E4" i="9"/>
  <c r="D37" i="22"/>
  <c r="B17" i="22"/>
  <c r="B16" i="22"/>
  <c r="B15" i="22"/>
  <c r="B14" i="22"/>
  <c r="B13" i="22"/>
  <c r="B12" i="22"/>
  <c r="B11" i="22"/>
  <c r="C10" i="22"/>
  <c r="B10" i="22"/>
  <c r="F8" i="22"/>
  <c r="E7" i="22"/>
  <c r="D7" i="22"/>
  <c r="E6" i="22"/>
  <c r="F6" i="22" s="1"/>
  <c r="D6" i="22"/>
  <c r="B9" i="21"/>
  <c r="B8" i="21"/>
  <c r="B7" i="21"/>
  <c r="B6" i="21"/>
  <c r="B5" i="21"/>
  <c r="C4" i="21"/>
  <c r="B4" i="21"/>
  <c r="C11" i="36"/>
  <c r="C8" i="36"/>
  <c r="L45" i="31"/>
  <c r="N44" i="31"/>
  <c r="L36" i="31"/>
  <c r="G36" i="31"/>
  <c r="N35" i="31"/>
  <c r="L26" i="31"/>
  <c r="G26" i="31"/>
  <c r="L8" i="31"/>
  <c r="G8" i="31"/>
  <c r="E26" i="9"/>
  <c r="E25" i="9"/>
  <c r="E24" i="9"/>
  <c r="E22" i="9"/>
  <c r="E19" i="9"/>
  <c r="E18" i="9"/>
  <c r="E17" i="9"/>
  <c r="E16" i="9"/>
  <c r="E15" i="9"/>
  <c r="E14" i="9"/>
  <c r="E11" i="9"/>
  <c r="E10" i="9"/>
  <c r="E9" i="9"/>
  <c r="E8" i="9"/>
  <c r="E7" i="9"/>
  <c r="E6" i="9"/>
  <c r="E5" i="9"/>
  <c r="E11" i="36" l="1"/>
  <c r="E8" i="36"/>
  <c r="M23" i="41"/>
  <c r="C26" i="22" s="1"/>
  <c r="N68" i="31"/>
  <c r="C20" i="22" s="1"/>
  <c r="F7" i="22"/>
  <c r="C31" i="22"/>
  <c r="M8" i="36" l="1"/>
  <c r="N8" i="36" s="1"/>
  <c r="H8" i="36"/>
  <c r="M11" i="36"/>
  <c r="N11" i="36" s="1"/>
  <c r="O11" i="36" s="1"/>
  <c r="H11" i="36"/>
  <c r="I11" i="36" s="1"/>
  <c r="C32" i="22"/>
  <c r="I8" i="36" l="1"/>
  <c r="H20" i="36"/>
  <c r="C16" i="21" s="1"/>
  <c r="C19" i="21" s="1"/>
  <c r="O8" i="36"/>
  <c r="N20" i="36"/>
  <c r="C24" i="22" s="1"/>
  <c r="C33" i="22"/>
  <c r="C27" i="22" l="1"/>
  <c r="D46" i="22" l="1"/>
  <c r="D31" i="22"/>
  <c r="D32" i="22"/>
  <c r="D44" i="22" l="1"/>
  <c r="D39" i="22"/>
  <c r="D38" i="22" s="1"/>
  <c r="C38" i="22" s="1"/>
  <c r="D33" i="22"/>
  <c r="C37" i="22"/>
  <c r="C39" i="22" l="1"/>
  <c r="C44" i="22"/>
  <c r="D45" i="22"/>
  <c r="C45" i="22" s="1"/>
  <c r="C46" i="22" l="1"/>
</calcChain>
</file>

<file path=xl/sharedStrings.xml><?xml version="1.0" encoding="utf-8"?>
<sst xmlns="http://schemas.openxmlformats.org/spreadsheetml/2006/main" count="323" uniqueCount="230">
  <si>
    <t>ה מ ו ס ד    ל ב י ט ו ח    ל א ו מ י</t>
  </si>
  <si>
    <t>קרנות הביטוח הלאומי</t>
  </si>
  <si>
    <t>הקרן לפיתוח שירותים לנכים</t>
  </si>
  <si>
    <t>תקן הצטיידות דירות אימון - ספטמבר 2026</t>
  </si>
  <si>
    <r>
      <t xml:space="preserve">הקדמה: </t>
    </r>
    <r>
      <rPr>
        <sz val="14"/>
        <color theme="1"/>
        <rFont val="Arial"/>
        <family val="2"/>
      </rPr>
      <t xml:space="preserve">מטרת התקן לסייע לגופים המפעילים דירת אימון לבנות את רשימת הציוד הנדרשת. תשתיות ושיפוץ הנדרש לצורך ההצטיידות ימומנו על ידי הגוף מגיש הבקשה. ציוד המתומחר בסכום גלובלי בביצוע יתבקש פירוט המוצרים. 
כמות החורגת מהתקן יש לנמק בהערות. הציוד צריך להיות ממוגן ובטיחותי. התקן מהווה רשימת ציוד מומלצת אשר ניתן לבחור מתוכה את פרטי הציוד הדרושים. </t>
    </r>
  </si>
  <si>
    <t xml:space="preserve">התקן מהווה רשימת ציוד מומלצת אשר ניתן לבחור מתוכה את פרטי הציוד הדרושים. </t>
  </si>
  <si>
    <r>
      <rPr>
        <b/>
        <sz val="14"/>
        <color theme="1"/>
        <rFont val="Arial"/>
        <family val="2"/>
      </rPr>
      <t>הבהרות כלליות:</t>
    </r>
    <r>
      <rPr>
        <sz val="14"/>
        <color theme="1"/>
        <rFont val="Arial"/>
        <family val="2"/>
      </rPr>
      <t xml:space="preserve">
• הציוד אינו כולל חומרים מתכלים.
• הציוד יירכש מחברות שלהן תו תקן ישראלי. כאשר מדובר בפריט ציוד שמיובא מחו"ל יהיה בעל תקן מקביל לתקן הישראלי בהתאם להנחיות מכון התקנים.
• לאחר התקנת המתקנים יש לדאוג לאישור יועץ בטיחות. מימון יועץ הבטיחות הינו על חשבון הגוף המגיש ולא כחלק מתקציב הפרוייקט.           </t>
    </r>
  </si>
  <si>
    <t>הסכומים כוללים מע"מ, הובלה והתקנה.</t>
  </si>
  <si>
    <t>הגשת בקשה להצטיידות לפי תקן כפופה לתנאי הסף המופיעים בקול קורא ולהיקף הסיוע המוגדר בקול הקורא</t>
  </si>
  <si>
    <t>שאלון פרטים אישיים על המסגרת</t>
  </si>
  <si>
    <t>שאלון למילוי ע"י  מגיש הבקשה:</t>
  </si>
  <si>
    <t>תאריך הגשת הבקשה:</t>
  </si>
  <si>
    <t>שם הגוף המבקש:</t>
  </si>
  <si>
    <t>מספר תאגיד של הגוף המפעיל:</t>
  </si>
  <si>
    <t>כתובת הגוף המפעיל:</t>
  </si>
  <si>
    <t>איש הקשר בגוף המפעיל:</t>
  </si>
  <si>
    <t>תפקיד איש הקשר בגוף המפעיל:</t>
  </si>
  <si>
    <t>טלפון איש קשר בגוף המפעיל:</t>
  </si>
  <si>
    <t>מייל איש קשר בגוף המפעיל:</t>
  </si>
  <si>
    <t>פרטי המסגרת</t>
  </si>
  <si>
    <t>שם המסגרת:</t>
  </si>
  <si>
    <t>כתובת המסגרת:</t>
  </si>
  <si>
    <t>איש הקשר במסגרת:</t>
  </si>
  <si>
    <t>תפקיד איש הקשר במסגרת:</t>
  </si>
  <si>
    <t>טלפון איש הקשר במסגרת:</t>
  </si>
  <si>
    <t>מייל איש איש הקשר במסגרת:</t>
  </si>
  <si>
    <t>מאפייני המקום</t>
  </si>
  <si>
    <t>מפסר המשתתפים בדירה:</t>
  </si>
  <si>
    <t>מספר הקבוצות בדירה:</t>
  </si>
  <si>
    <t>פירוט חדרים בדירה:</t>
  </si>
  <si>
    <t>דירוג סוציואקונומי של הישוב:</t>
  </si>
  <si>
    <t>קו עימות:</t>
  </si>
  <si>
    <t>ציוד לחדרים</t>
  </si>
  <si>
    <t>תקן הצטיידות ציוד לחדרים (המחירים בש"ח וכוללים מע"מ)</t>
  </si>
  <si>
    <r>
      <t>יש לסמן את הבקשה בסעיף</t>
    </r>
    <r>
      <rPr>
        <b/>
        <sz val="12"/>
        <rFont val="Arial"/>
        <family val="2"/>
      </rPr>
      <t xml:space="preserve"> "בקשת הגוף"</t>
    </r>
    <r>
      <rPr>
        <sz val="12"/>
        <rFont val="Arial"/>
        <family val="2"/>
      </rPr>
      <t xml:space="preserve"> בעמודת </t>
    </r>
    <r>
      <rPr>
        <b/>
        <sz val="12"/>
        <rFont val="Arial"/>
        <family val="2"/>
      </rPr>
      <t xml:space="preserve">"כמות מבוקשת". כאשר </t>
    </r>
    <r>
      <rPr>
        <sz val="12"/>
        <rFont val="Arial"/>
        <family val="2"/>
      </rPr>
      <t xml:space="preserve">הכמות המבוקשת חורגת מהכמות שהוגדרה בתקן יש לפרט </t>
    </r>
    <r>
      <rPr>
        <b/>
        <sz val="12"/>
        <rFont val="Arial"/>
        <family val="2"/>
      </rPr>
      <t>ב"הערות הגוף"</t>
    </r>
    <r>
      <rPr>
        <sz val="12"/>
        <rFont val="Arial"/>
        <family val="2"/>
      </rPr>
      <t xml:space="preserve"> את הנימוקים לחריגה </t>
    </r>
  </si>
  <si>
    <t xml:space="preserve">תקן </t>
  </si>
  <si>
    <t>בקשת הגוף</t>
  </si>
  <si>
    <t xml:space="preserve">אישור מנהל/ת התוכנית </t>
  </si>
  <si>
    <t>פריטים</t>
  </si>
  <si>
    <t>כמות תקן למסגרת</t>
  </si>
  <si>
    <t>עלות ליחידה כולל מע"מ</t>
  </si>
  <si>
    <t>סך עלות כולל מע"מ</t>
  </si>
  <si>
    <t xml:space="preserve">כמות מבוקשת </t>
  </si>
  <si>
    <t>תקציב מבוקש</t>
  </si>
  <si>
    <t>סטייה מהתקן</t>
  </si>
  <si>
    <t>הערות הגוף</t>
  </si>
  <si>
    <t>המלצת מנהלת התוכנית</t>
  </si>
  <si>
    <t xml:space="preserve">כמות מאושרת </t>
  </si>
  <si>
    <t>תקציב מאושר</t>
  </si>
  <si>
    <t>הערות מנהלת התכנית</t>
  </si>
  <si>
    <t>סלון ופינת אוכל</t>
  </si>
  <si>
    <t>ספה דו מושבית וספה תלת מושבית</t>
  </si>
  <si>
    <t>שולחן סלוני</t>
  </si>
  <si>
    <t xml:space="preserve">וילון </t>
  </si>
  <si>
    <t>מסך טלויזיה</t>
  </si>
  <si>
    <t>מתקן תליה לטלויזיה</t>
  </si>
  <si>
    <t>מזנון/מדפים</t>
  </si>
  <si>
    <t>חפצי נוי (סכום גלובלי)</t>
  </si>
  <si>
    <t>שולחן אוכל + 10 כסאות</t>
  </si>
  <si>
    <t>פופים מסוגים שונים (סכום גלובלי)</t>
  </si>
  <si>
    <t>לוח מחיק נייד</t>
  </si>
  <si>
    <t>ערכת בידורית עם מיקרופון</t>
  </si>
  <si>
    <t>רמקול נייד אלחוטי</t>
  </si>
  <si>
    <t>ארון אחסון/מדפים</t>
  </si>
  <si>
    <t>כסא מחשב</t>
  </si>
  <si>
    <t>שולחן מחשב</t>
  </si>
  <si>
    <t>אביזרי עיצוב (סכום גלובלי)</t>
  </si>
  <si>
    <t>סך ציוד הסלון</t>
  </si>
  <si>
    <t>חדר שינה</t>
  </si>
  <si>
    <t>ארון</t>
  </si>
  <si>
    <t>מיטה עם מזרון</t>
  </si>
  <si>
    <t>שידה ליד מיטה</t>
  </si>
  <si>
    <t>שולחן כתיבה עם כסא</t>
  </si>
  <si>
    <t>כלי מיטה ומגבות (סכום גלובלי)</t>
  </si>
  <si>
    <t>מנורת קריאה</t>
  </si>
  <si>
    <t>תא נעול (לוקר) לאחסון בגדים וחפצים אישיים</t>
  </si>
  <si>
    <t>סך ציוד חדר שינה</t>
  </si>
  <si>
    <t>חדר כביסה ורחצה</t>
  </si>
  <si>
    <t>מכונת כביסה</t>
  </si>
  <si>
    <t>מייבש</t>
  </si>
  <si>
    <t>ארון אחסון</t>
  </si>
  <si>
    <t>מגהץ + קרש גיהוץ</t>
  </si>
  <si>
    <t>מתקן לתלית כביסה</t>
  </si>
  <si>
    <t xml:space="preserve">ארגז כלי עבודה מותאם </t>
  </si>
  <si>
    <t>מתקנים וציוד לשירותים ולאמבטיה (סכום גלובלי)</t>
  </si>
  <si>
    <t>סך ציוד חדר כביסה ורחצה</t>
  </si>
  <si>
    <t>מטבח</t>
  </si>
  <si>
    <t>תנור בישול ואפייה</t>
  </si>
  <si>
    <t>כיריים גז</t>
  </si>
  <si>
    <t xml:space="preserve">שואב אבק </t>
  </si>
  <si>
    <t xml:space="preserve">מיקרוגל </t>
  </si>
  <si>
    <t xml:space="preserve">מקרר </t>
  </si>
  <si>
    <t>מיקסר</t>
  </si>
  <si>
    <t>בלנדר</t>
  </si>
  <si>
    <t xml:space="preserve">טוסטר </t>
  </si>
  <si>
    <t>מעבד מזון</t>
  </si>
  <si>
    <t>קומקום חשמלי</t>
  </si>
  <si>
    <t>כלי אוכל עם התאמות עפ"י צרכי המשתתפים</t>
  </si>
  <si>
    <t>ריהוט אחסון כמו: ארון, ארון מגירות, מיכלי אחסון (סכום גלובלי)</t>
  </si>
  <si>
    <t>כלי בישול אחסון הגשה וניקוי עם התאמות עפ"י צרכי המשתתפים (סכום גלובלי)</t>
  </si>
  <si>
    <t>ארון עזרה ראשונה עם ציוד</t>
  </si>
  <si>
    <t>פלטת חימום לשבת</t>
  </si>
  <si>
    <t>מיחם חשמלי</t>
  </si>
  <si>
    <t>מתקן למים חמים וקרים</t>
  </si>
  <si>
    <t>מדיח כלים</t>
  </si>
  <si>
    <t>מקפיא</t>
  </si>
  <si>
    <t>מכונת וופל בלגי</t>
  </si>
  <si>
    <t>אביזרי ADL מותאמים (סכום גלובלי)</t>
  </si>
  <si>
    <t>סך ציוד מטבחון</t>
  </si>
  <si>
    <t>סה"כ ציוד לחדרים כולל מע"מ</t>
  </si>
  <si>
    <t>חדר כושר</t>
  </si>
  <si>
    <t>תקן הצטיידות חדר כושר (המחירים בש"ח וכוללים מע"מ)</t>
  </si>
  <si>
    <t>הליכונים חשמליים (סכום גלובלי)</t>
  </si>
  <si>
    <t>אופני ידיים ורגליים (סכום גלובלי)</t>
  </si>
  <si>
    <t>ציוד לתרגול כח וסיבולת כמו: גומיות, כדורי כח ומשקוליות, כדורים, מדרגות ארוביות (סכום גלובלי)</t>
  </si>
  <si>
    <t>מתקן כושר משולב דחיקה/משיכת חזה</t>
  </si>
  <si>
    <t>אופנים (סכום גלובלי)</t>
  </si>
  <si>
    <t>קסדות בגדלים שונים (סכום גלובלי)</t>
  </si>
  <si>
    <t>ארון אחסון לקסדות</t>
  </si>
  <si>
    <t>סה"כ ציוד חדר כושר כולל מע"מ</t>
  </si>
  <si>
    <r>
      <rPr>
        <b/>
        <sz val="12"/>
        <color theme="1"/>
        <rFont val="Arial"/>
        <family val="2"/>
      </rPr>
      <t xml:space="preserve">התניות לאישור מתקני חדר כושר: </t>
    </r>
    <r>
      <rPr>
        <sz val="12"/>
        <color theme="1"/>
        <rFont val="Arial"/>
        <family val="2"/>
      </rPr>
      <t>מותנה באיש מקצוע שילווה את הפעילות בכפוף לתוכנית העמדה ולחדר יעודי לנושא</t>
    </r>
  </si>
  <si>
    <t>אופניים יאושרו בכפוף לאחסון נכון לאופניים ולקסדות</t>
  </si>
  <si>
    <t>חצר</t>
  </si>
  <si>
    <t>תקן הצטיידות חצר (המחירים בש"ח וכוללים מע"מ)</t>
  </si>
  <si>
    <t xml:space="preserve">נדנדת עץ שיתופית לחצר </t>
  </si>
  <si>
    <t>מאשר חלקי</t>
  </si>
  <si>
    <t>ערסלים</t>
  </si>
  <si>
    <t>משטח גומי עלות למ"ר 1</t>
  </si>
  <si>
    <t>מתקני ספורט חצר (סכום גלובלי)</t>
  </si>
  <si>
    <t>שולחן פינג פונג</t>
  </si>
  <si>
    <t>הוקי</t>
  </si>
  <si>
    <t>כדורגל שולחן</t>
  </si>
  <si>
    <t>סט ריהוט לגינה הכולל שולחן ושישה כסאות</t>
  </si>
  <si>
    <t>סוכך</t>
  </si>
  <si>
    <t xml:space="preserve">ספסל גינה </t>
  </si>
  <si>
    <t>מחסן גינה מפלסטיק שאינו דורש היתרי בניה</t>
  </si>
  <si>
    <t>פח זבל גינה</t>
  </si>
  <si>
    <t xml:space="preserve">אדניות לגינון  </t>
  </si>
  <si>
    <t xml:space="preserve">כלי גינון </t>
  </si>
  <si>
    <t>סה"כ הצטיידות חצר כולל מע"מ</t>
  </si>
  <si>
    <t>התניות לאישור מתקני חצר:</t>
  </si>
  <si>
    <t>לא כולל תשתית הנדרשת להנחת משטחי הגומי</t>
  </si>
  <si>
    <t>ציוד פנאי</t>
  </si>
  <si>
    <t>ציוד פנאי (המחירים בש"ח וכוללים מע"מ)</t>
  </si>
  <si>
    <t>משחקי תפיסה, חשיבה, שפה ואסטרטגיה (סכום גלובלי)</t>
  </si>
  <si>
    <t>משחקי מרחב, בנייה והרכבה (סכום גלובלי)</t>
  </si>
  <si>
    <t>משחקי חברה</t>
  </si>
  <si>
    <t xml:space="preserve">קלפים טיפוליים </t>
  </si>
  <si>
    <t>ספרים</t>
  </si>
  <si>
    <t xml:space="preserve">עזרים לתרגול מוטורי אישי וקבוצתי כמו: גומיות, טבעות, מצנח, מנהרת זחילה מתקפלת, מקלות, שקיות שעועית, קונוסים, כדורים, טרבנד, טרפלסט, משקולות לידיים ולרגלים (סכום גלובלי) </t>
  </si>
  <si>
    <t>עזרים לתרגול שיווי משקל כמו: לוח שיווי משקל, מסלול, סקוטר, צלחת וסטיבולרית, טרמפולינה, קורות (סכום גלובלי)</t>
  </si>
  <si>
    <t>כריות וכדורים שונים כמו: כדורי פיזיו, פיתה ועוד (סכום לגלובלי)</t>
  </si>
  <si>
    <t xml:space="preserve">מזרונים </t>
  </si>
  <si>
    <t>סה"כ ציוד פנאי כולל מע"מ</t>
  </si>
  <si>
    <t>טכנולוגיות וציוד נלווה</t>
  </si>
  <si>
    <t>טכנולוגיות וציוד נלווה (המחירים בש"ח וכוללים מע"מ)</t>
  </si>
  <si>
    <t>מחשב כולל מערכת הפעלה, אופיס ואביזרים</t>
  </si>
  <si>
    <t xml:space="preserve">מדפסת משולבת  </t>
  </si>
  <si>
    <t xml:space="preserve">שולחן מחשב </t>
  </si>
  <si>
    <t>שולחן  מתכוונן חשמלית</t>
  </si>
  <si>
    <t>טאבלט + מגן+ מדבקת מסך + מעמד  (סכום גלובלי)</t>
  </si>
  <si>
    <t xml:space="preserve">מציאות מדומה: מערכת טכנולוגית לתרגול מיומנויות מוטוריות וקוגניטיביות </t>
  </si>
  <si>
    <t>חוג עיצוב וייצור מוצרים במדפסת תלת מימד (נדרש מדריך בעל ידע מוכח בעיצוב גרפי ו/או בעיצוב המוצר ובהפעלת הציוד, לא ימומנו סלילי הדפסה)</t>
  </si>
  <si>
    <t>מסך טלויזיה והתקנה (להפעלת קונסולת המשחק)</t>
  </si>
  <si>
    <t>קונסולות משחק</t>
  </si>
  <si>
    <t xml:space="preserve"> ממיר לשידור מהטאבלט למסך הטלויזיה</t>
  </si>
  <si>
    <t>מקרן</t>
  </si>
  <si>
    <t>מסך למקרן</t>
  </si>
  <si>
    <t>סה"כ טכנולוגיות וציוד נלווה כולל מע"מ</t>
  </si>
  <si>
    <t xml:space="preserve">ציוד טכנולוגי מבוקש שלא מופיע בטבלה זו יש לפרט בלשונית ציוד ייעודי כולל הצעות מחיר לדוגמה: אמצעי הפעלה לבית חכם וטכנולוגיות לניהול סדר יום </t>
  </si>
  <si>
    <t>ציוד ייעודי</t>
  </si>
  <si>
    <t>תקן הצטיידות ציוד ייעודי (המחירים בש"ח וכוללים מע"מ)</t>
  </si>
  <si>
    <r>
      <t>יש לסמן את הבקשה בסעיף "</t>
    </r>
    <r>
      <rPr>
        <b/>
        <sz val="12"/>
        <rFont val="Arial"/>
        <family val="2"/>
      </rPr>
      <t xml:space="preserve">בקשת הגוף" </t>
    </r>
    <r>
      <rPr>
        <sz val="12"/>
        <rFont val="Arial"/>
        <family val="2"/>
      </rPr>
      <t>בעמודת "</t>
    </r>
    <r>
      <rPr>
        <b/>
        <sz val="12"/>
        <rFont val="Arial"/>
        <family val="2"/>
      </rPr>
      <t xml:space="preserve">כמות מבוקשת" </t>
    </r>
    <r>
      <rPr>
        <sz val="12"/>
        <rFont val="Arial"/>
        <family val="2"/>
      </rPr>
      <t>ובמקרה שהכמות המבוקשת חורגת מהכמות שהוגדרה בתקן יש לפרט ב</t>
    </r>
    <r>
      <rPr>
        <b/>
        <sz val="12"/>
        <rFont val="Arial"/>
        <family val="2"/>
      </rPr>
      <t xml:space="preserve">"הערות הגוף" </t>
    </r>
    <r>
      <rPr>
        <sz val="12"/>
        <rFont val="Arial"/>
        <family val="2"/>
      </rPr>
      <t>את הנימוקים לצורך בכמות החריגה.</t>
    </r>
  </si>
  <si>
    <r>
      <t xml:space="preserve">יש לרשום בטבלה ולהגיש ליועץ </t>
    </r>
    <r>
      <rPr>
        <b/>
        <sz val="12"/>
        <color rgb="FFC00000"/>
        <rFont val="Arial"/>
        <family val="2"/>
      </rPr>
      <t>הצעת מחיר אחת עבור ציוד שעלותו עד 5,000 ₪</t>
    </r>
    <r>
      <rPr>
        <sz val="12"/>
        <color theme="1"/>
        <rFont val="Arial"/>
        <family val="2"/>
      </rPr>
      <t xml:space="preserve"> </t>
    </r>
    <r>
      <rPr>
        <b/>
        <sz val="12"/>
        <color rgb="FFC00000"/>
        <rFont val="Arial"/>
        <family val="2"/>
      </rPr>
      <t>שתי הצעות מחיר עבור ציוד שעלותו עד 20,000 ₪, ושלוש הצעות מחיר עבור ציוד שעלותו גבוהה מ-20,000 ₪</t>
    </r>
    <r>
      <rPr>
        <sz val="12"/>
        <rFont val="Arial"/>
        <family val="2"/>
      </rPr>
      <t>.</t>
    </r>
  </si>
  <si>
    <r>
      <t xml:space="preserve">המערכת מחשבת באופן אוטומטי את עלות הציוד בהתאם </t>
    </r>
    <r>
      <rPr>
        <b/>
        <sz val="12"/>
        <rFont val="Arial"/>
        <family val="2"/>
      </rPr>
      <t>להצעת המחיר הזולה ביותר</t>
    </r>
    <r>
      <rPr>
        <sz val="12"/>
        <rFont val="Arial"/>
        <family val="2"/>
      </rPr>
      <t>.</t>
    </r>
  </si>
  <si>
    <r>
      <t xml:space="preserve">אם קיים צורך לבחור בהצעת מחיר שאינה הזולה ביותר, יש לסמן את ההצעה המבוקשת בעמודה </t>
    </r>
    <r>
      <rPr>
        <b/>
        <sz val="12"/>
        <rFont val="Arial"/>
        <family val="2"/>
      </rPr>
      <t>"בקשת מחיר חריג"</t>
    </r>
    <r>
      <rPr>
        <sz val="12"/>
        <rFont val="Arial"/>
        <family val="2"/>
      </rPr>
      <t xml:space="preserve"> ובמקרה זה, עלות הציוד תחושב בהתאם להצעת המחיר שנבחרה. יש לפרט את הסיבה בהסבר הגוף לבקשה</t>
    </r>
  </si>
  <si>
    <t>תקן תוספות מיוחדות</t>
  </si>
  <si>
    <t>אישור הבקשה</t>
  </si>
  <si>
    <t>תחום פעילות/ קבוצת ההוצאות</t>
  </si>
  <si>
    <t>תיאור הפריט</t>
  </si>
  <si>
    <t>כמות מבוקשת</t>
  </si>
  <si>
    <t>הצעת מחיר א'</t>
  </si>
  <si>
    <t xml:space="preserve">הצעת מחיר ב' </t>
  </si>
  <si>
    <t xml:space="preserve">הצעת מחיר ג' </t>
  </si>
  <si>
    <t xml:space="preserve">סך עלות הבקשה </t>
  </si>
  <si>
    <t>בקשת מחיר חריג</t>
  </si>
  <si>
    <t>הערות הגוף המבקש</t>
  </si>
  <si>
    <t>אישור כמות הבקשה</t>
  </si>
  <si>
    <t>אישור מחיר חריג</t>
  </si>
  <si>
    <t>הערות יועץ</t>
  </si>
  <si>
    <t>סה"כ ציוד יעודי כולל מע"מ</t>
  </si>
  <si>
    <t>הכשרות צוות ייעודיות</t>
  </si>
  <si>
    <t>תקן הצטיידות הכשרות צוות ייעודיות (המחירים בש"ח וכוללים מע"מ)</t>
  </si>
  <si>
    <r>
      <t xml:space="preserve">יש לרשום בטבלה עלויות של שתי הצעות מחיר לכל תחום הכשרה מבוקש, ולצרף בהגשת הבקשה במערכת את הצעות המחיר </t>
    </r>
    <r>
      <rPr>
        <b/>
        <sz val="12"/>
        <color theme="1"/>
        <rFont val="Arial"/>
        <family val="2"/>
      </rPr>
      <t>הכוללות סילבוס וניסיון מקצועי של מעביר ההכשרה</t>
    </r>
  </si>
  <si>
    <r>
      <t xml:space="preserve">המערכת מחשבת באופן אוטומטי את עלות ההכשרה בהתאם </t>
    </r>
    <r>
      <rPr>
        <b/>
        <sz val="12"/>
        <rFont val="Arial"/>
        <family val="2"/>
      </rPr>
      <t>להצעת המחיר הזולה ביותר</t>
    </r>
    <r>
      <rPr>
        <sz val="12"/>
        <rFont val="Arial"/>
        <family val="2"/>
      </rPr>
      <t>.</t>
    </r>
  </si>
  <si>
    <r>
      <t xml:space="preserve">אם קיים צורך לבחור בהצעת מחיר שאינה הזולה ביותר, יש לסמן את ההצעה המבוקשת בעמודה </t>
    </r>
    <r>
      <rPr>
        <b/>
        <sz val="12"/>
        <rFont val="Arial"/>
        <family val="2"/>
      </rPr>
      <t>"בקשת מחיר חריג"</t>
    </r>
    <r>
      <rPr>
        <sz val="12"/>
        <rFont val="Arial"/>
        <family val="2"/>
      </rPr>
      <t xml:space="preserve"> ובמקרה זה, עלות ההכשרה תחושב בהתאם להצעת המחיר שנבחרה. יש לפרט את הסיבה בהסבר הגוף לבקשה</t>
    </r>
  </si>
  <si>
    <t>אישור מנהל/ת התוכנית</t>
  </si>
  <si>
    <t>תחום הכשרת צוות</t>
  </si>
  <si>
    <t>תאור הניסיון המקצועי של מעביר ההכשרה, בדגש על הכנה לחיים עצמאיים לבני נוער עם מוגבלות</t>
  </si>
  <si>
    <t>פירוט תכני יחידות ההכשרה בכל יחידה (בין 2-4 מפגשים, סה"כ עד 10 שעות לתחום, כולל שעות הכנה)</t>
  </si>
  <si>
    <t>כמות שעות מבוקשת</t>
  </si>
  <si>
    <t>בקשת מחיר חריג (כשהצעת מחיר המבוקשת אינה הזולה ביותר)</t>
  </si>
  <si>
    <t>סך עלות הבקשה (עד 5,000 ₪ לכל  תחום)</t>
  </si>
  <si>
    <t>הסבר הגוף לבקשה</t>
  </si>
  <si>
    <t>המלצת מנהל/ת התכנית</t>
  </si>
  <si>
    <t>הערות מנהל/ת התוכנית</t>
  </si>
  <si>
    <t>חברתי מיני</t>
  </si>
  <si>
    <t>מאשר</t>
  </si>
  <si>
    <t>התנהגות מאתגרת</t>
  </si>
  <si>
    <t>עבודה עם הורים</t>
  </si>
  <si>
    <t>סה"כ הכשרות צוות ייעודיות כולל מע"מ</t>
  </si>
  <si>
    <t>דו"ח סיכום בקשת הגוף</t>
  </si>
  <si>
    <t>קטגוריית ציוד</t>
  </si>
  <si>
    <t>סך בקשת הגוף (כולל מע"מ)</t>
  </si>
  <si>
    <t>סה"כ לפרוייקט</t>
  </si>
  <si>
    <t>סיכום בקשה להצטיידות - בית ספר לחינוך מיוחד</t>
  </si>
  <si>
    <t>סכום מקסימלי לפי קול קורא:</t>
  </si>
  <si>
    <t xml:space="preserve">סך בקשת הגוף שאושרה ע"י מנהל התכנית </t>
  </si>
  <si>
    <t>אחוז מימון מקסימלי לפי דירוג אשכול לאישור הוועדה (לפי אחוז השתתפות בט"ל וללא התחשבות בתקציב הסיוע המקסימלי בקול קורא)</t>
  </si>
  <si>
    <t>גורם מממן</t>
  </si>
  <si>
    <t>אחוז מימון</t>
  </si>
  <si>
    <t xml:space="preserve">סכום מימון </t>
  </si>
  <si>
    <t>אחוז מימון מקסימלי-ביטוח לאומי</t>
  </si>
  <si>
    <t>מימון עצמי</t>
  </si>
  <si>
    <t>סה"כ</t>
  </si>
  <si>
    <t>מימון מקסימלי לפי דירוג אשכול לאישור הוועדה (אחוז השתתפות בט"ל בהתחשב בתקציב הסיוע המקסימלי בקול קורא)</t>
  </si>
  <si>
    <t>סכום מימון מקסימלי-ביטוח לאומי</t>
  </si>
  <si>
    <t>לאישור הוועדה</t>
  </si>
  <si>
    <t>מימון מאושר - הנמוך מבין השניים - אחוז השתתפות  או תקציב סיוע מקסימלי</t>
  </si>
  <si>
    <t>מימון ביטוח לאומי מקסימלי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</si>
</sst>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quot;\ #,##0"/>
    <numFmt numFmtId="165" formatCode="#,##0_ ;[Red]\-#,##0\ "/>
    <numFmt numFmtId="166" formatCode="_ * #,##0_ ;_ * \-#,##0_ ;_ * &quot;-&quot;??_ ;_ @_ "/>
    <numFmt numFmtId="167" formatCode="dd/mm/yy"/>
  </numFmts>
  <fonts count="29" x14ac:knownFonts="1">
    <font>
      <sz val="11"/>
      <color theme="1"/>
      <name val="Arial"/>
      <family val="2"/>
      <charset val="177"/>
      <scheme val="minor"/>
    </font>
    <font>
      <sz val="12"/>
      <color theme="1"/>
      <name val="Times New Roman"/>
      <family val="1"/>
    </font>
    <font>
      <u/>
      <sz val="11"/>
      <color theme="10"/>
      <name val="Arial"/>
      <family val="2"/>
      <charset val="177"/>
    </font>
    <font>
      <sz val="11"/>
      <color theme="1"/>
      <name val="Times New Roman"/>
      <family val="1"/>
    </font>
    <font>
      <sz val="11"/>
      <color theme="1"/>
      <name val="Arial"/>
      <family val="2"/>
    </font>
    <font>
      <b/>
      <sz val="11"/>
      <color theme="1"/>
      <name val="Arial"/>
      <family val="2"/>
    </font>
    <font>
      <b/>
      <sz val="18"/>
      <color theme="1"/>
      <name val="Arial"/>
      <family val="2"/>
    </font>
    <font>
      <b/>
      <sz val="12"/>
      <color theme="1"/>
      <name val="Arial"/>
      <family val="2"/>
    </font>
    <font>
      <b/>
      <u/>
      <sz val="16"/>
      <color theme="1"/>
      <name val="Arial"/>
      <family val="2"/>
    </font>
    <font>
      <b/>
      <sz val="14"/>
      <color theme="1"/>
      <name val="Arial"/>
      <family val="2"/>
    </font>
    <font>
      <sz val="14"/>
      <color theme="1"/>
      <name val="Arial"/>
      <family val="2"/>
    </font>
    <font>
      <sz val="12"/>
      <color theme="1"/>
      <name val="Arial"/>
      <family val="2"/>
    </font>
    <font>
      <b/>
      <sz val="12"/>
      <color rgb="FFC00000"/>
      <name val="Arial"/>
      <family val="2"/>
    </font>
    <font>
      <b/>
      <sz val="14"/>
      <name val="Arial"/>
      <family val="2"/>
    </font>
    <font>
      <b/>
      <sz val="12"/>
      <name val="Arial"/>
      <family val="2"/>
    </font>
    <font>
      <sz val="12"/>
      <name val="Arial"/>
      <family val="2"/>
    </font>
    <font>
      <b/>
      <sz val="12"/>
      <color rgb="FF800000"/>
      <name val="Arial"/>
      <family val="2"/>
    </font>
    <font>
      <sz val="12"/>
      <color rgb="FF800000"/>
      <name val="Arial"/>
      <family val="2"/>
    </font>
    <font>
      <sz val="11"/>
      <name val="Arial"/>
      <family val="2"/>
    </font>
    <font>
      <b/>
      <sz val="11"/>
      <name val="Arial"/>
      <family val="2"/>
    </font>
    <font>
      <b/>
      <sz val="14"/>
      <color rgb="FF800000"/>
      <name val="Arial"/>
      <family val="2"/>
    </font>
    <font>
      <sz val="14"/>
      <color theme="1"/>
      <name val="Arial"/>
      <family val="2"/>
      <charset val="177"/>
      <scheme val="minor"/>
    </font>
    <font>
      <b/>
      <sz val="14"/>
      <color rgb="FF000000"/>
      <name val="Arial"/>
      <family val="2"/>
    </font>
    <font>
      <sz val="11"/>
      <color indexed="8"/>
      <name val="Arial"/>
      <family val="2"/>
    </font>
    <font>
      <sz val="12"/>
      <color rgb="FFFF0000"/>
      <name val="Arial"/>
      <family val="2"/>
    </font>
    <font>
      <b/>
      <sz val="20"/>
      <color theme="1"/>
      <name val="Arial"/>
      <family val="2"/>
    </font>
    <font>
      <sz val="11"/>
      <name val="Times New Roman"/>
      <family val="1"/>
    </font>
    <font>
      <sz val="11"/>
      <color theme="1"/>
      <name val="Arial"/>
      <family val="2"/>
      <charset val="177"/>
      <scheme val="minor"/>
    </font>
    <font>
      <b/>
      <sz val="11"/>
      <color indexed="8"/>
      <name val="Arial"/>
      <family val="2"/>
    </font>
  </fonts>
  <fills count="7">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rgb="FFFDE9D9"/>
        <bgColor indexed="64"/>
      </patternFill>
    </fill>
    <fill>
      <patternFill patternType="solid">
        <fgColor theme="0" tint="-4.9958800012207406E-2"/>
        <bgColor indexed="64"/>
      </patternFill>
    </fill>
    <fill>
      <patternFill patternType="solid">
        <fgColor theme="0" tint="-4.9989318521683403E-2"/>
        <bgColor indexed="64"/>
      </patternFill>
    </fill>
  </fills>
  <borders count="4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style="thin">
        <color auto="1"/>
      </top>
      <bottom/>
      <diagonal/>
    </border>
    <border>
      <left style="thin">
        <color auto="1"/>
      </left>
      <right style="thin">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rgb="FF000000"/>
      </left>
      <right style="thin">
        <color rgb="FF000000"/>
      </right>
      <top/>
      <bottom style="thin">
        <color rgb="FF000000"/>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s>
  <cellStyleXfs count="8">
    <xf numFmtId="0" fontId="0" fillId="0" borderId="0"/>
    <xf numFmtId="9"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0" fontId="2" fillId="0" borderId="0" applyNumberFormat="0" applyFill="0" applyBorder="0">
      <protection locked="0"/>
    </xf>
    <xf numFmtId="0" fontId="27" fillId="0" borderId="0"/>
    <xf numFmtId="43" fontId="27" fillId="0" borderId="0" applyFont="0" applyFill="0" applyBorder="0" applyAlignment="0" applyProtection="0"/>
    <xf numFmtId="9" fontId="27" fillId="0" borderId="0" applyFont="0" applyFill="0" applyBorder="0" applyAlignment="0" applyProtection="0"/>
  </cellStyleXfs>
  <cellXfs count="369">
    <xf numFmtId="0" fontId="0" fillId="0" borderId="0" xfId="0"/>
    <xf numFmtId="0" fontId="6" fillId="2" borderId="0" xfId="0" applyFont="1" applyFill="1" applyAlignment="1">
      <alignment horizontal="center" readingOrder="2"/>
    </xf>
    <xf numFmtId="0" fontId="1" fillId="0" borderId="0" xfId="5" applyFont="1"/>
    <xf numFmtId="0" fontId="3" fillId="0" borderId="0" xfId="0" applyFont="1"/>
    <xf numFmtId="0" fontId="4" fillId="0" borderId="0" xfId="0" applyFont="1"/>
    <xf numFmtId="0" fontId="5" fillId="2" borderId="0" xfId="0" applyFont="1" applyFill="1"/>
    <xf numFmtId="0" fontId="5" fillId="2" borderId="1" xfId="0" applyFont="1" applyFill="1" applyBorder="1" applyProtection="1">
      <protection locked="0"/>
    </xf>
    <xf numFmtId="0" fontId="5" fillId="2" borderId="2" xfId="0" applyFont="1" applyFill="1" applyBorder="1" applyProtection="1">
      <protection locked="0"/>
    </xf>
    <xf numFmtId="0" fontId="5" fillId="2" borderId="3" xfId="0" applyFont="1" applyFill="1" applyBorder="1" applyProtection="1">
      <protection locked="0"/>
    </xf>
    <xf numFmtId="0" fontId="5" fillId="2" borderId="4" xfId="0" applyFont="1" applyFill="1" applyBorder="1"/>
    <xf numFmtId="0" fontId="5" fillId="2" borderId="5" xfId="0" applyFont="1" applyFill="1" applyBorder="1"/>
    <xf numFmtId="0" fontId="7" fillId="2" borderId="0" xfId="0" applyFont="1" applyFill="1" applyAlignment="1">
      <alignment horizontal="right" readingOrder="2"/>
    </xf>
    <xf numFmtId="0" fontId="11" fillId="0" borderId="6" xfId="5" applyFont="1" applyBorder="1"/>
    <xf numFmtId="0" fontId="11" fillId="0" borderId="0" xfId="5" applyFont="1" applyAlignment="1">
      <alignment horizontal="right"/>
    </xf>
    <xf numFmtId="0" fontId="12" fillId="0" borderId="0" xfId="5" applyFont="1"/>
    <xf numFmtId="0" fontId="11" fillId="0" borderId="7" xfId="5" applyFont="1" applyBorder="1"/>
    <xf numFmtId="0" fontId="11" fillId="0" borderId="7" xfId="5" applyFont="1" applyBorder="1" applyAlignment="1">
      <alignment horizontal="right"/>
    </xf>
    <xf numFmtId="0" fontId="11" fillId="0" borderId="0" xfId="5" applyFont="1"/>
    <xf numFmtId="0" fontId="11" fillId="0" borderId="0" xfId="0" applyFont="1"/>
    <xf numFmtId="0" fontId="11" fillId="0" borderId="0" xfId="0" applyFont="1" applyAlignment="1">
      <alignment horizontal="right" wrapText="1"/>
    </xf>
    <xf numFmtId="0" fontId="11" fillId="0" borderId="0" xfId="0" applyFont="1" applyAlignment="1">
      <alignment horizontal="center"/>
    </xf>
    <xf numFmtId="0" fontId="14" fillId="0" borderId="0" xfId="0" applyFont="1" applyAlignment="1">
      <alignment readingOrder="2"/>
    </xf>
    <xf numFmtId="1" fontId="11" fillId="0" borderId="0" xfId="0" applyNumberFormat="1" applyFont="1" applyAlignment="1">
      <alignment horizontal="right" wrapText="1"/>
    </xf>
    <xf numFmtId="1" fontId="11" fillId="0" borderId="0" xfId="0" applyNumberFormat="1" applyFont="1"/>
    <xf numFmtId="0" fontId="11" fillId="0" borderId="9" xfId="0" applyFont="1" applyBorder="1" applyAlignment="1">
      <alignment wrapText="1"/>
    </xf>
    <xf numFmtId="0" fontId="11" fillId="0" borderId="9" xfId="0" applyFont="1" applyBorder="1" applyAlignment="1">
      <alignment horizontal="right" wrapText="1"/>
    </xf>
    <xf numFmtId="0" fontId="7" fillId="0" borderId="0" xfId="0" applyFont="1"/>
    <xf numFmtId="0" fontId="11" fillId="0" borderId="0" xfId="0" applyFont="1" applyAlignment="1">
      <alignment horizontal="center" vertical="center"/>
    </xf>
    <xf numFmtId="0" fontId="11" fillId="0" borderId="0" xfId="0" applyFont="1" applyAlignment="1">
      <alignment horizontal="right"/>
    </xf>
    <xf numFmtId="0" fontId="16" fillId="0" borderId="0" xfId="5" applyFont="1"/>
    <xf numFmtId="0" fontId="17" fillId="0" borderId="0" xfId="5" applyFont="1"/>
    <xf numFmtId="0" fontId="11" fillId="0" borderId="0" xfId="5" applyFont="1" applyAlignment="1">
      <alignment horizontal="center"/>
    </xf>
    <xf numFmtId="0" fontId="11" fillId="0" borderId="0" xfId="5" applyFont="1" applyAlignment="1">
      <alignment horizontal="left"/>
    </xf>
    <xf numFmtId="0" fontId="12" fillId="0" borderId="0" xfId="5" applyFont="1" applyAlignment="1">
      <alignment horizontal="right"/>
    </xf>
    <xf numFmtId="0" fontId="9" fillId="0" borderId="0" xfId="5" applyFont="1" applyAlignment="1">
      <alignment horizontal="right"/>
    </xf>
    <xf numFmtId="0" fontId="12" fillId="0" borderId="0" xfId="5" applyFont="1" applyAlignment="1">
      <alignment horizontal="left"/>
    </xf>
    <xf numFmtId="0" fontId="16" fillId="0" borderId="0" xfId="5" applyFont="1" applyAlignment="1">
      <alignment horizontal="center"/>
    </xf>
    <xf numFmtId="0" fontId="16" fillId="0" borderId="0" xfId="5" applyFont="1" applyAlignment="1">
      <alignment horizontal="left"/>
    </xf>
    <xf numFmtId="0" fontId="17" fillId="0" borderId="0" xfId="5" applyFont="1" applyAlignment="1">
      <alignment horizontal="center"/>
    </xf>
    <xf numFmtId="0" fontId="17" fillId="0" borderId="0" xfId="5" applyFont="1" applyAlignment="1">
      <alignment horizontal="left"/>
    </xf>
    <xf numFmtId="0" fontId="15" fillId="0" borderId="0" xfId="5" applyFont="1" applyAlignment="1">
      <alignment horizontal="right"/>
    </xf>
    <xf numFmtId="0" fontId="15" fillId="0" borderId="0" xfId="5" applyFont="1" applyAlignment="1">
      <alignment horizontal="center"/>
    </xf>
    <xf numFmtId="0" fontId="18" fillId="0" borderId="0" xfId="0" applyFont="1"/>
    <xf numFmtId="0" fontId="14" fillId="0" borderId="0" xfId="5" applyFont="1" applyAlignment="1">
      <alignment horizontal="right"/>
    </xf>
    <xf numFmtId="0" fontId="19" fillId="0" borderId="0" xfId="0" applyFont="1" applyAlignment="1">
      <alignment horizontal="right"/>
    </xf>
    <xf numFmtId="0" fontId="15" fillId="0" borderId="9" xfId="5" applyFont="1" applyBorder="1" applyAlignment="1">
      <alignment horizontal="right"/>
    </xf>
    <xf numFmtId="164" fontId="15" fillId="0" borderId="9" xfId="6" applyNumberFormat="1" applyFont="1" applyFill="1" applyBorder="1" applyAlignment="1" applyProtection="1">
      <alignment horizontal="right"/>
    </xf>
    <xf numFmtId="0" fontId="15" fillId="0" borderId="9" xfId="5" applyFont="1" applyBorder="1" applyAlignment="1">
      <alignment horizontal="right" wrapText="1"/>
    </xf>
    <xf numFmtId="10" fontId="15" fillId="0" borderId="9" xfId="1" applyNumberFormat="1" applyFont="1" applyFill="1" applyBorder="1" applyAlignment="1" applyProtection="1">
      <alignment horizontal="right"/>
    </xf>
    <xf numFmtId="38" fontId="15" fillId="0" borderId="9" xfId="3" applyNumberFormat="1" applyFont="1" applyFill="1" applyBorder="1" applyAlignment="1" applyProtection="1">
      <alignment horizontal="right"/>
    </xf>
    <xf numFmtId="10" fontId="15" fillId="0" borderId="9" xfId="0" applyNumberFormat="1" applyFont="1" applyBorder="1" applyAlignment="1">
      <alignment horizontal="right"/>
    </xf>
    <xf numFmtId="165" fontId="15" fillId="0" borderId="0" xfId="5" applyNumberFormat="1" applyFont="1" applyAlignment="1">
      <alignment horizontal="center"/>
    </xf>
    <xf numFmtId="9" fontId="11" fillId="0" borderId="0" xfId="5" applyNumberFormat="1" applyFont="1" applyAlignment="1">
      <alignment horizontal="center"/>
    </xf>
    <xf numFmtId="165" fontId="11" fillId="0" borderId="0" xfId="6" applyNumberFormat="1" applyFont="1" applyFill="1" applyBorder="1" applyAlignment="1" applyProtection="1">
      <alignment horizontal="center"/>
    </xf>
    <xf numFmtId="0" fontId="7" fillId="0" borderId="0" xfId="5" applyFont="1" applyAlignment="1">
      <alignment horizontal="right"/>
    </xf>
    <xf numFmtId="0" fontId="7" fillId="0" borderId="0" xfId="5" applyFont="1"/>
    <xf numFmtId="0" fontId="14" fillId="0" borderId="0" xfId="0" applyFont="1" applyAlignment="1">
      <alignment horizontal="center" vertical="center" readingOrder="2"/>
    </xf>
    <xf numFmtId="3" fontId="11" fillId="0" borderId="9" xfId="0" applyNumberFormat="1" applyFont="1" applyBorder="1" applyAlignment="1">
      <alignment horizontal="center" vertical="center"/>
    </xf>
    <xf numFmtId="3" fontId="11" fillId="0" borderId="0" xfId="0" applyNumberFormat="1" applyFont="1" applyAlignment="1">
      <alignment horizontal="center" vertical="center"/>
    </xf>
    <xf numFmtId="164" fontId="7" fillId="3" borderId="13" xfId="0" applyNumberFormat="1" applyFont="1" applyFill="1" applyBorder="1" applyAlignment="1">
      <alignment horizontal="center" vertical="center" wrapText="1"/>
    </xf>
    <xf numFmtId="3" fontId="7" fillId="0" borderId="14" xfId="0" applyNumberFormat="1" applyFont="1" applyBorder="1" applyAlignment="1">
      <alignment horizontal="center" vertical="center" wrapText="1"/>
    </xf>
    <xf numFmtId="0" fontId="7" fillId="3" borderId="15"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14" fillId="0" borderId="0" xfId="0" applyFont="1" applyAlignment="1">
      <alignment horizontal="center" vertical="center" wrapText="1" readingOrder="2"/>
    </xf>
    <xf numFmtId="0" fontId="10" fillId="0" borderId="0" xfId="0" applyFont="1" applyAlignment="1">
      <alignment vertical="center"/>
    </xf>
    <xf numFmtId="0" fontId="13" fillId="0" borderId="0" xfId="0" applyFont="1" applyAlignment="1">
      <alignment vertical="center" readingOrder="2"/>
    </xf>
    <xf numFmtId="0" fontId="7" fillId="3" borderId="14" xfId="0" applyFont="1" applyFill="1" applyBorder="1" applyAlignment="1">
      <alignment horizontal="center" wrapText="1"/>
    </xf>
    <xf numFmtId="0" fontId="11" fillId="0" borderId="9" xfId="0" applyFont="1" applyBorder="1" applyAlignment="1">
      <alignment horizontal="center" vertical="center"/>
    </xf>
    <xf numFmtId="3" fontId="7" fillId="0" borderId="9" xfId="0" applyNumberFormat="1" applyFont="1" applyBorder="1" applyAlignment="1">
      <alignment horizontal="center" vertical="center"/>
    </xf>
    <xf numFmtId="3" fontId="7" fillId="0" borderId="9" xfId="0" applyNumberFormat="1" applyFont="1" applyBorder="1" applyAlignment="1">
      <alignment horizontal="center" wrapText="1"/>
    </xf>
    <xf numFmtId="0" fontId="7" fillId="0" borderId="9" xfId="5" applyFont="1" applyBorder="1" applyAlignment="1">
      <alignment horizontal="center"/>
    </xf>
    <xf numFmtId="0" fontId="14" fillId="0" borderId="0" xfId="5" applyFont="1" applyAlignment="1">
      <alignment horizontal="center"/>
    </xf>
    <xf numFmtId="14" fontId="11" fillId="0" borderId="9" xfId="0" applyNumberFormat="1" applyFont="1" applyBorder="1" applyAlignment="1">
      <alignment horizontal="center" vertical="center"/>
    </xf>
    <xf numFmtId="0" fontId="11" fillId="0" borderId="0" xfId="5" applyFont="1" applyAlignment="1">
      <alignment horizontal="center" vertical="center"/>
    </xf>
    <xf numFmtId="0" fontId="10" fillId="0" borderId="9" xfId="5" applyFont="1" applyBorder="1" applyAlignment="1">
      <alignment horizontal="center" vertical="center" wrapText="1"/>
    </xf>
    <xf numFmtId="3" fontId="10" fillId="0" borderId="9" xfId="5" applyNumberFormat="1" applyFont="1" applyBorder="1" applyAlignment="1">
      <alignment horizontal="center" vertical="center"/>
    </xf>
    <xf numFmtId="0" fontId="9" fillId="0" borderId="9" xfId="5" applyFont="1" applyBorder="1" applyAlignment="1">
      <alignment horizontal="center" vertical="center"/>
    </xf>
    <xf numFmtId="3" fontId="9" fillId="0" borderId="9" xfId="5" applyNumberFormat="1" applyFont="1" applyBorder="1" applyAlignment="1">
      <alignment horizontal="center" vertical="center"/>
    </xf>
    <xf numFmtId="0" fontId="7" fillId="0" borderId="9" xfId="0" applyFont="1" applyBorder="1" applyAlignment="1">
      <alignment horizontal="center" vertical="center"/>
    </xf>
    <xf numFmtId="0" fontId="9" fillId="0" borderId="9" xfId="5" applyFont="1" applyBorder="1" applyAlignment="1">
      <alignment horizontal="center" vertical="center" wrapText="1"/>
    </xf>
    <xf numFmtId="0" fontId="10" fillId="0" borderId="9" xfId="5" applyFont="1" applyBorder="1" applyAlignment="1">
      <alignment horizontal="center" vertical="center"/>
    </xf>
    <xf numFmtId="0" fontId="9" fillId="0" borderId="16" xfId="5" applyFont="1" applyBorder="1" applyAlignment="1">
      <alignment horizontal="center" vertical="center"/>
    </xf>
    <xf numFmtId="0" fontId="9" fillId="0" borderId="17" xfId="5" applyFont="1" applyBorder="1" applyAlignment="1">
      <alignment horizontal="center" vertical="center"/>
    </xf>
    <xf numFmtId="165" fontId="9" fillId="0" borderId="16" xfId="6" applyNumberFormat="1" applyFont="1" applyFill="1" applyBorder="1" applyAlignment="1" applyProtection="1">
      <alignment horizontal="center" vertical="center"/>
    </xf>
    <xf numFmtId="0" fontId="9" fillId="0" borderId="16" xfId="5" applyFont="1" applyBorder="1" applyAlignment="1">
      <alignment horizontal="center" vertical="center" wrapText="1"/>
    </xf>
    <xf numFmtId="10" fontId="9" fillId="0" borderId="17" xfId="5" applyNumberFormat="1" applyFont="1" applyBorder="1" applyAlignment="1">
      <alignment horizontal="center" vertical="center"/>
    </xf>
    <xf numFmtId="0" fontId="9" fillId="0" borderId="18" xfId="5" applyFont="1" applyBorder="1" applyAlignment="1">
      <alignment horizontal="center" vertical="center"/>
    </xf>
    <xf numFmtId="10" fontId="9" fillId="0" borderId="19" xfId="5" applyNumberFormat="1" applyFont="1" applyBorder="1" applyAlignment="1">
      <alignment horizontal="center" vertical="center"/>
    </xf>
    <xf numFmtId="165" fontId="9" fillId="0" borderId="18" xfId="6" applyNumberFormat="1" applyFont="1" applyFill="1" applyBorder="1" applyAlignment="1" applyProtection="1">
      <alignment horizontal="center" vertical="center"/>
    </xf>
    <xf numFmtId="0" fontId="10" fillId="0" borderId="0" xfId="5" applyFont="1" applyAlignment="1">
      <alignment horizontal="center" vertical="center"/>
    </xf>
    <xf numFmtId="0" fontId="4" fillId="0" borderId="0" xfId="0" applyFont="1" applyAlignment="1">
      <alignment horizontal="center" vertical="center"/>
    </xf>
    <xf numFmtId="0" fontId="10" fillId="0" borderId="9" xfId="0" applyFont="1" applyBorder="1" applyAlignment="1">
      <alignment horizontal="center" vertical="center"/>
    </xf>
    <xf numFmtId="14" fontId="10" fillId="0" borderId="9" xfId="0" applyNumberFormat="1" applyFont="1" applyBorder="1" applyAlignment="1">
      <alignment horizontal="center" vertical="center"/>
    </xf>
    <xf numFmtId="0" fontId="7" fillId="0" borderId="0" xfId="0" applyFont="1" applyAlignment="1">
      <alignment horizontal="center" vertical="center"/>
    </xf>
    <xf numFmtId="38" fontId="11" fillId="0" borderId="0" xfId="0" applyNumberFormat="1" applyFont="1" applyAlignment="1">
      <alignment horizontal="center" vertical="center"/>
    </xf>
    <xf numFmtId="0" fontId="11" fillId="0" borderId="0" xfId="0" applyFont="1" applyAlignment="1">
      <alignment wrapText="1"/>
    </xf>
    <xf numFmtId="0" fontId="11" fillId="0" borderId="0" xfId="0" applyFont="1" applyAlignment="1">
      <alignment horizontal="right" vertical="center"/>
    </xf>
    <xf numFmtId="0" fontId="11" fillId="0" borderId="6" xfId="5" applyFont="1" applyBorder="1" applyAlignment="1">
      <alignment horizontal="center" vertical="center"/>
    </xf>
    <xf numFmtId="0" fontId="11" fillId="0" borderId="7" xfId="5" applyFont="1" applyBorder="1" applyAlignment="1">
      <alignment horizontal="center" vertical="center"/>
    </xf>
    <xf numFmtId="1" fontId="11" fillId="4" borderId="9" xfId="0" applyNumberFormat="1" applyFont="1" applyFill="1" applyBorder="1" applyAlignment="1" applyProtection="1">
      <alignment horizontal="center" vertical="center" wrapText="1"/>
      <protection locked="0"/>
    </xf>
    <xf numFmtId="1" fontId="11" fillId="2" borderId="9" xfId="0" applyNumberFormat="1" applyFont="1" applyFill="1" applyBorder="1" applyAlignment="1" applyProtection="1">
      <alignment horizontal="center" vertical="center" wrapText="1"/>
      <protection locked="0"/>
    </xf>
    <xf numFmtId="0" fontId="1" fillId="0" borderId="0" xfId="0" applyFont="1"/>
    <xf numFmtId="166" fontId="4" fillId="0" borderId="0" xfId="3" applyNumberFormat="1" applyFont="1" applyAlignment="1" applyProtection="1">
      <alignment vertical="center"/>
      <protection locked="0"/>
    </xf>
    <xf numFmtId="0" fontId="24" fillId="0" borderId="0" xfId="0" applyFont="1"/>
    <xf numFmtId="166" fontId="23" fillId="2" borderId="0" xfId="3" applyNumberFormat="1" applyFont="1" applyFill="1" applyAlignment="1">
      <alignment vertical="center" readingOrder="2"/>
    </xf>
    <xf numFmtId="166" fontId="23" fillId="0" borderId="0" xfId="3" applyNumberFormat="1" applyFont="1" applyAlignment="1">
      <alignment vertical="center" readingOrder="2"/>
    </xf>
    <xf numFmtId="166" fontId="0" fillId="0" borderId="0" xfId="3" applyNumberFormat="1" applyFont="1" applyAlignment="1"/>
    <xf numFmtId="0" fontId="12" fillId="0" borderId="0" xfId="0" applyFont="1" applyAlignment="1">
      <alignment vertical="center"/>
    </xf>
    <xf numFmtId="38" fontId="11" fillId="2" borderId="9" xfId="3" applyNumberFormat="1" applyFont="1" applyFill="1" applyBorder="1" applyAlignment="1" applyProtection="1">
      <alignment horizontal="center" vertical="center" wrapText="1"/>
    </xf>
    <xf numFmtId="0" fontId="10" fillId="2" borderId="4" xfId="0" applyFont="1" applyFill="1" applyBorder="1" applyAlignment="1">
      <alignment vertical="center" readingOrder="2"/>
    </xf>
    <xf numFmtId="0" fontId="10" fillId="2" borderId="0" xfId="0" applyFont="1" applyFill="1" applyAlignment="1">
      <alignment vertical="center" readingOrder="2"/>
    </xf>
    <xf numFmtId="0" fontId="10" fillId="2" borderId="5" xfId="0" applyFont="1" applyFill="1" applyBorder="1" applyAlignment="1">
      <alignment vertical="center" readingOrder="2"/>
    </xf>
    <xf numFmtId="0" fontId="18" fillId="0" borderId="0" xfId="0" applyFont="1" applyAlignment="1">
      <alignment horizontal="right"/>
    </xf>
    <xf numFmtId="0" fontId="18" fillId="0" borderId="0" xfId="0" applyFont="1" applyAlignment="1">
      <alignment horizontal="center"/>
    </xf>
    <xf numFmtId="0" fontId="15" fillId="0" borderId="0" xfId="0" applyFont="1" applyAlignment="1">
      <alignment horizontal="right"/>
    </xf>
    <xf numFmtId="0" fontId="9" fillId="0" borderId="0" xfId="0" applyFont="1"/>
    <xf numFmtId="0" fontId="9" fillId="0" borderId="5" xfId="0" applyFont="1" applyBorder="1"/>
    <xf numFmtId="0" fontId="11" fillId="0" borderId="4" xfId="5" applyFont="1" applyBorder="1"/>
    <xf numFmtId="0" fontId="11" fillId="0" borderId="5" xfId="5" applyFont="1" applyBorder="1"/>
    <xf numFmtId="0" fontId="11" fillId="0" borderId="21" xfId="5" applyFont="1" applyBorder="1"/>
    <xf numFmtId="0" fontId="11" fillId="0" borderId="22" xfId="5" applyFont="1" applyBorder="1"/>
    <xf numFmtId="0" fontId="11" fillId="0" borderId="23" xfId="5" applyFont="1" applyBorder="1"/>
    <xf numFmtId="0" fontId="11" fillId="0" borderId="24" xfId="5" applyFont="1" applyBorder="1"/>
    <xf numFmtId="0" fontId="11" fillId="0" borderId="19" xfId="5" applyFont="1" applyBorder="1"/>
    <xf numFmtId="0" fontId="11" fillId="0" borderId="19" xfId="5" applyFont="1" applyBorder="1" applyAlignment="1">
      <alignment horizontal="center" vertical="center"/>
    </xf>
    <xf numFmtId="0" fontId="11" fillId="0" borderId="25" xfId="5" applyFont="1" applyBorder="1"/>
    <xf numFmtId="0" fontId="15" fillId="2" borderId="0" xfId="0" applyFont="1" applyFill="1" applyAlignment="1">
      <alignment horizontal="center" vertical="center"/>
    </xf>
    <xf numFmtId="0" fontId="15" fillId="2" borderId="9" xfId="0" applyFont="1" applyFill="1" applyBorder="1" applyAlignment="1">
      <alignment horizontal="center" vertical="center" wrapText="1"/>
    </xf>
    <xf numFmtId="3" fontId="15" fillId="2" borderId="9" xfId="2" applyNumberFormat="1" applyFont="1" applyFill="1" applyBorder="1" applyAlignment="1" applyProtection="1">
      <alignment horizontal="center" vertical="center" readingOrder="2"/>
    </xf>
    <xf numFmtId="0" fontId="15" fillId="2" borderId="9" xfId="2" applyNumberFormat="1" applyFont="1" applyFill="1" applyBorder="1" applyAlignment="1" applyProtection="1">
      <alignment horizontal="center" vertical="center" readingOrder="2"/>
    </xf>
    <xf numFmtId="0" fontId="15" fillId="2" borderId="9" xfId="0" applyFont="1" applyFill="1" applyBorder="1" applyAlignment="1">
      <alignment horizontal="center" vertical="center" readingOrder="2"/>
    </xf>
    <xf numFmtId="3" fontId="15" fillId="2" borderId="9" xfId="0" applyNumberFormat="1" applyFont="1" applyFill="1" applyBorder="1" applyAlignment="1">
      <alignment horizontal="center" vertical="center" readingOrder="2"/>
    </xf>
    <xf numFmtId="0" fontId="15" fillId="2" borderId="8" xfId="0" applyFont="1" applyFill="1" applyBorder="1" applyAlignment="1">
      <alignment horizontal="center" vertical="center" readingOrder="2"/>
    </xf>
    <xf numFmtId="3" fontId="15" fillId="2" borderId="8" xfId="0" applyNumberFormat="1" applyFont="1" applyFill="1" applyBorder="1" applyAlignment="1">
      <alignment horizontal="center" vertical="center" readingOrder="2"/>
    </xf>
    <xf numFmtId="0" fontId="15" fillId="2" borderId="14" xfId="2" applyNumberFormat="1" applyFont="1" applyFill="1" applyBorder="1" applyAlignment="1" applyProtection="1">
      <alignment horizontal="center" vertical="center" readingOrder="2"/>
    </xf>
    <xf numFmtId="3" fontId="15" fillId="2" borderId="14" xfId="0" applyNumberFormat="1" applyFont="1" applyFill="1" applyBorder="1" applyAlignment="1">
      <alignment horizontal="center" vertical="center" readingOrder="2"/>
    </xf>
    <xf numFmtId="0" fontId="15" fillId="2" borderId="9" xfId="0" applyFont="1" applyFill="1" applyBorder="1" applyAlignment="1">
      <alignment horizontal="center" vertical="center"/>
    </xf>
    <xf numFmtId="3" fontId="15" fillId="2" borderId="9" xfId="2" applyNumberFormat="1" applyFont="1" applyFill="1" applyBorder="1" applyAlignment="1" applyProtection="1">
      <alignment horizontal="center" vertical="center"/>
    </xf>
    <xf numFmtId="0" fontId="15" fillId="0" borderId="15" xfId="0" applyFont="1" applyBorder="1" applyAlignment="1">
      <alignment horizontal="right" wrapText="1"/>
    </xf>
    <xf numFmtId="0" fontId="15" fillId="0" borderId="0" xfId="0" applyFont="1" applyAlignment="1">
      <alignment horizontal="center" vertical="center"/>
    </xf>
    <xf numFmtId="0" fontId="14" fillId="0" borderId="0" xfId="0" applyFont="1" applyAlignment="1">
      <alignment horizontal="right"/>
    </xf>
    <xf numFmtId="0" fontId="14" fillId="0" borderId="0" xfId="0" applyFont="1" applyAlignment="1">
      <alignment horizontal="center" vertical="center"/>
    </xf>
    <xf numFmtId="0" fontId="26" fillId="0" borderId="0" xfId="0" applyFont="1" applyAlignment="1">
      <alignment horizontal="right"/>
    </xf>
    <xf numFmtId="0" fontId="26" fillId="0" borderId="0" xfId="0" applyFont="1" applyAlignment="1">
      <alignment horizontal="center"/>
    </xf>
    <xf numFmtId="0" fontId="15" fillId="2" borderId="9" xfId="0" applyFont="1" applyFill="1" applyBorder="1" applyAlignment="1">
      <alignment horizontal="right" vertical="center" wrapText="1" readingOrder="2"/>
    </xf>
    <xf numFmtId="0" fontId="15" fillId="2" borderId="14" xfId="0" applyFont="1" applyFill="1" applyBorder="1" applyAlignment="1">
      <alignment horizontal="right" vertical="center" wrapText="1" readingOrder="2"/>
    </xf>
    <xf numFmtId="0" fontId="15" fillId="0" borderId="9" xfId="2" applyNumberFormat="1" applyFont="1" applyFill="1" applyBorder="1" applyAlignment="1" applyProtection="1">
      <alignment horizontal="center"/>
    </xf>
    <xf numFmtId="3" fontId="15" fillId="0" borderId="9" xfId="2" applyNumberFormat="1" applyFont="1" applyFill="1" applyBorder="1" applyAlignment="1" applyProtection="1">
      <alignment horizontal="center"/>
    </xf>
    <xf numFmtId="0" fontId="11" fillId="0" borderId="9" xfId="0" applyFont="1" applyBorder="1" applyAlignment="1">
      <alignment horizontal="center" wrapText="1"/>
    </xf>
    <xf numFmtId="3" fontId="11" fillId="0" borderId="9" xfId="0" applyNumberFormat="1" applyFont="1" applyBorder="1" applyAlignment="1">
      <alignment horizontal="center"/>
    </xf>
    <xf numFmtId="0" fontId="18" fillId="0" borderId="0" xfId="0" applyFont="1" applyAlignment="1">
      <alignment horizontal="center" vertical="center"/>
    </xf>
    <xf numFmtId="0" fontId="26" fillId="0" borderId="0" xfId="0" applyFont="1" applyAlignment="1">
      <alignment horizontal="center" vertical="center"/>
    </xf>
    <xf numFmtId="0" fontId="0" fillId="0" borderId="0" xfId="0" applyAlignment="1">
      <alignment horizontal="center" vertical="center"/>
    </xf>
    <xf numFmtId="0" fontId="15" fillId="2" borderId="9" xfId="0" applyFont="1" applyFill="1" applyBorder="1" applyAlignment="1">
      <alignment horizontal="center" wrapText="1" readingOrder="2"/>
    </xf>
    <xf numFmtId="0" fontId="15" fillId="2" borderId="9" xfId="0" applyFont="1" applyFill="1" applyBorder="1" applyAlignment="1">
      <alignment horizontal="center" readingOrder="2"/>
    </xf>
    <xf numFmtId="3" fontId="15" fillId="2" borderId="9" xfId="2" applyNumberFormat="1" applyFont="1" applyFill="1" applyBorder="1" applyAlignment="1" applyProtection="1">
      <alignment horizontal="center" readingOrder="2"/>
    </xf>
    <xf numFmtId="0" fontId="0" fillId="0" borderId="0" xfId="0" applyAlignment="1">
      <alignment horizontal="center"/>
    </xf>
    <xf numFmtId="0" fontId="7" fillId="5" borderId="14" xfId="0" applyFont="1" applyFill="1" applyBorder="1" applyAlignment="1">
      <alignment horizontal="center" wrapText="1"/>
    </xf>
    <xf numFmtId="0" fontId="15" fillId="0" borderId="9" xfId="0" applyFont="1" applyBorder="1" applyAlignment="1">
      <alignment wrapText="1"/>
    </xf>
    <xf numFmtId="0" fontId="11" fillId="0" borderId="9" xfId="0" applyFont="1" applyBorder="1" applyAlignment="1">
      <alignment horizontal="right" wrapText="1" readingOrder="2"/>
    </xf>
    <xf numFmtId="1" fontId="11" fillId="4" borderId="14" xfId="0" applyNumberFormat="1" applyFont="1" applyFill="1" applyBorder="1" applyAlignment="1" applyProtection="1">
      <alignment horizontal="center" vertical="center"/>
      <protection locked="0"/>
    </xf>
    <xf numFmtId="1" fontId="11" fillId="4" borderId="14" xfId="0" applyNumberFormat="1" applyFont="1" applyFill="1" applyBorder="1" applyAlignment="1" applyProtection="1">
      <alignment horizontal="center" vertical="center" wrapText="1"/>
      <protection locked="0"/>
    </xf>
    <xf numFmtId="0" fontId="15" fillId="2" borderId="8" xfId="0" applyFont="1" applyFill="1" applyBorder="1" applyAlignment="1">
      <alignment horizontal="right" vertical="center" wrapText="1" readingOrder="2"/>
    </xf>
    <xf numFmtId="0" fontId="11" fillId="0" borderId="14" xfId="0" applyFont="1" applyBorder="1" applyAlignment="1">
      <alignment wrapText="1"/>
    </xf>
    <xf numFmtId="0" fontId="11" fillId="0" borderId="14" xfId="0" applyFont="1" applyBorder="1" applyAlignment="1">
      <alignment horizontal="center" vertical="center"/>
    </xf>
    <xf numFmtId="3" fontId="11" fillId="0" borderId="14" xfId="0" applyNumberFormat="1" applyFont="1" applyBorder="1" applyAlignment="1">
      <alignment horizontal="center" vertical="center"/>
    </xf>
    <xf numFmtId="0" fontId="7" fillId="2" borderId="29" xfId="0" applyFont="1" applyFill="1" applyBorder="1" applyAlignment="1">
      <alignment horizontal="center" vertical="center"/>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9" fontId="11" fillId="0" borderId="14" xfId="0" applyNumberFormat="1" applyFont="1" applyBorder="1" applyAlignment="1">
      <alignment horizontal="center" vertical="center" wrapText="1"/>
    </xf>
    <xf numFmtId="0" fontId="7" fillId="2" borderId="29" xfId="0" applyFont="1" applyFill="1" applyBorder="1" applyAlignment="1">
      <alignment horizontal="center" vertical="center" wrapText="1" readingOrder="2"/>
    </xf>
    <xf numFmtId="0" fontId="7" fillId="2" borderId="30" xfId="0" applyFont="1" applyFill="1" applyBorder="1" applyAlignment="1">
      <alignment horizontal="center" vertical="center" wrapText="1" readingOrder="2"/>
    </xf>
    <xf numFmtId="10" fontId="7" fillId="2" borderId="30" xfId="0" applyNumberFormat="1" applyFont="1" applyFill="1" applyBorder="1" applyAlignment="1">
      <alignment horizontal="center" vertical="center" wrapText="1"/>
    </xf>
    <xf numFmtId="9" fontId="11" fillId="2" borderId="14" xfId="0" applyNumberFormat="1" applyFont="1" applyFill="1" applyBorder="1" applyAlignment="1">
      <alignment horizontal="center" vertical="center" wrapText="1"/>
    </xf>
    <xf numFmtId="1" fontId="11" fillId="2" borderId="14" xfId="0" applyNumberFormat="1" applyFont="1" applyFill="1" applyBorder="1" applyAlignment="1" applyProtection="1">
      <alignment horizontal="center" vertical="center" wrapText="1"/>
      <protection locked="0"/>
    </xf>
    <xf numFmtId="38" fontId="11" fillId="0" borderId="14" xfId="0" applyNumberFormat="1" applyFont="1" applyBorder="1" applyAlignment="1">
      <alignment horizontal="center" vertical="center" wrapText="1"/>
    </xf>
    <xf numFmtId="0" fontId="11" fillId="0" borderId="14" xfId="0" applyFont="1" applyBorder="1" applyAlignment="1">
      <alignment horizontal="center" vertical="center" wrapText="1"/>
    </xf>
    <xf numFmtId="38" fontId="11" fillId="2" borderId="14" xfId="0" applyNumberFormat="1" applyFont="1" applyFill="1" applyBorder="1" applyAlignment="1">
      <alignment horizontal="center" vertical="center" wrapText="1"/>
    </xf>
    <xf numFmtId="0" fontId="15" fillId="2" borderId="14" xfId="0" applyFont="1" applyFill="1" applyBorder="1" applyAlignment="1">
      <alignment horizontal="center" vertical="center"/>
    </xf>
    <xf numFmtId="3" fontId="15" fillId="2" borderId="14" xfId="2" applyNumberFormat="1" applyFont="1" applyFill="1" applyBorder="1" applyAlignment="1" applyProtection="1">
      <alignment horizontal="center" vertical="center"/>
    </xf>
    <xf numFmtId="1" fontId="7" fillId="6" borderId="9" xfId="0" applyNumberFormat="1" applyFont="1" applyFill="1" applyBorder="1" applyAlignment="1">
      <alignment horizontal="center" vertical="center" wrapText="1"/>
    </xf>
    <xf numFmtId="0" fontId="7" fillId="6" borderId="14" xfId="0" applyFont="1" applyFill="1" applyBorder="1" applyAlignment="1">
      <alignment horizontal="center" vertical="center" wrapText="1"/>
    </xf>
    <xf numFmtId="38" fontId="11" fillId="6" borderId="9" xfId="0" applyNumberFormat="1" applyFont="1" applyFill="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7" fillId="0" borderId="35" xfId="0" applyFont="1" applyBorder="1" applyAlignment="1">
      <alignment horizontal="center" vertical="center" wrapText="1" readingOrder="2"/>
    </xf>
    <xf numFmtId="0" fontId="7" fillId="0" borderId="36" xfId="0" applyFont="1" applyBorder="1" applyAlignment="1">
      <alignment horizontal="center" vertical="center" wrapText="1" readingOrder="2"/>
    </xf>
    <xf numFmtId="38" fontId="7" fillId="0" borderId="36" xfId="0" applyNumberFormat="1" applyFont="1" applyBorder="1" applyAlignment="1">
      <alignment horizontal="center" vertical="center" wrapText="1"/>
    </xf>
    <xf numFmtId="0" fontId="7" fillId="0" borderId="37" xfId="0" applyFont="1" applyBorder="1" applyAlignment="1">
      <alignment horizontal="center" vertical="center" wrapText="1"/>
    </xf>
    <xf numFmtId="3" fontId="11" fillId="4" borderId="14" xfId="0" applyNumberFormat="1" applyFont="1" applyFill="1" applyBorder="1" applyAlignment="1" applyProtection="1">
      <alignment horizontal="center" vertical="center"/>
      <protection locked="0"/>
    </xf>
    <xf numFmtId="165" fontId="11" fillId="0" borderId="9" xfId="3" applyNumberFormat="1" applyFont="1" applyFill="1" applyBorder="1" applyAlignment="1" applyProtection="1">
      <alignment horizontal="center" vertical="center" wrapText="1"/>
    </xf>
    <xf numFmtId="0" fontId="11" fillId="0" borderId="0" xfId="0" applyFont="1" applyAlignment="1">
      <alignment horizontal="center" vertical="center" wrapText="1"/>
    </xf>
    <xf numFmtId="3" fontId="7" fillId="6" borderId="11" xfId="0" applyNumberFormat="1" applyFont="1" applyFill="1" applyBorder="1" applyAlignment="1">
      <alignment horizontal="center" vertical="center" wrapText="1"/>
    </xf>
    <xf numFmtId="3" fontId="7" fillId="6" borderId="15" xfId="0" applyNumberFormat="1" applyFont="1" applyFill="1" applyBorder="1" applyAlignment="1">
      <alignment horizontal="center" vertical="center"/>
    </xf>
    <xf numFmtId="1" fontId="7" fillId="6" borderId="12" xfId="0" applyNumberFormat="1" applyFont="1" applyFill="1" applyBorder="1" applyAlignment="1">
      <alignment horizontal="center" vertical="center"/>
    </xf>
    <xf numFmtId="38" fontId="7" fillId="6" borderId="9" xfId="0" applyNumberFormat="1" applyFont="1" applyFill="1" applyBorder="1" applyAlignment="1">
      <alignment horizontal="center" vertical="center"/>
    </xf>
    <xf numFmtId="166" fontId="28" fillId="0" borderId="0" xfId="3" applyNumberFormat="1" applyFont="1" applyAlignment="1">
      <alignment vertical="center" readingOrder="2"/>
    </xf>
    <xf numFmtId="166" fontId="23" fillId="2" borderId="0" xfId="3" applyNumberFormat="1" applyFont="1" applyFill="1" applyAlignment="1" applyProtection="1">
      <alignment vertical="center" readingOrder="2"/>
    </xf>
    <xf numFmtId="166" fontId="23" fillId="0" borderId="0" xfId="3" applyNumberFormat="1" applyFont="1" applyAlignment="1" applyProtection="1">
      <alignment vertical="center" readingOrder="2"/>
    </xf>
    <xf numFmtId="166" fontId="0" fillId="0" borderId="0" xfId="3" applyNumberFormat="1" applyFont="1" applyAlignment="1" applyProtection="1"/>
    <xf numFmtId="3" fontId="7" fillId="6" borderId="9" xfId="0" applyNumberFormat="1" applyFont="1" applyFill="1" applyBorder="1" applyAlignment="1">
      <alignment horizontal="center" vertical="center" wrapText="1"/>
    </xf>
    <xf numFmtId="0" fontId="7" fillId="2" borderId="38" xfId="0" applyFont="1" applyFill="1" applyBorder="1" applyAlignment="1">
      <alignment horizontal="center" vertical="center" wrapText="1"/>
    </xf>
    <xf numFmtId="167" fontId="11" fillId="4" borderId="9" xfId="0" applyNumberFormat="1" applyFont="1" applyFill="1" applyBorder="1" applyAlignment="1" applyProtection="1">
      <alignment horizontal="center" vertical="center" wrapText="1"/>
      <protection locked="0"/>
    </xf>
    <xf numFmtId="166" fontId="4" fillId="0" borderId="0" xfId="3" applyNumberFormat="1" applyFont="1" applyAlignment="1" applyProtection="1">
      <alignment vertical="center"/>
    </xf>
    <xf numFmtId="1" fontId="9" fillId="0" borderId="0" xfId="0" applyNumberFormat="1" applyFont="1" applyAlignment="1">
      <alignment horizontal="center" vertical="center"/>
    </xf>
    <xf numFmtId="14" fontId="19" fillId="0" borderId="0" xfId="0" applyNumberFormat="1" applyFont="1"/>
    <xf numFmtId="166" fontId="28" fillId="0" borderId="0" xfId="3" applyNumberFormat="1" applyFont="1" applyAlignment="1" applyProtection="1">
      <alignment vertical="center" readingOrder="2"/>
    </xf>
    <xf numFmtId="3" fontId="11" fillId="0" borderId="41" xfId="0" applyNumberFormat="1" applyFont="1" applyBorder="1" applyAlignment="1">
      <alignment horizontal="center" vertical="center"/>
    </xf>
    <xf numFmtId="0" fontId="7" fillId="2" borderId="42"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42" xfId="0" applyFont="1" applyFill="1" applyBorder="1" applyAlignment="1">
      <alignment horizontal="center" vertical="center" wrapText="1" readingOrder="2"/>
    </xf>
    <xf numFmtId="38" fontId="7" fillId="2" borderId="38" xfId="0" applyNumberFormat="1" applyFont="1" applyFill="1" applyBorder="1" applyAlignment="1">
      <alignment horizontal="center" vertical="center" wrapText="1"/>
    </xf>
    <xf numFmtId="1" fontId="11" fillId="4" borderId="39" xfId="0" applyNumberFormat="1" applyFont="1" applyFill="1" applyBorder="1" applyAlignment="1" applyProtection="1">
      <alignment horizontal="center" vertical="center" wrapText="1"/>
      <protection locked="0"/>
    </xf>
    <xf numFmtId="1" fontId="11" fillId="4" borderId="36" xfId="0" applyNumberFormat="1" applyFont="1" applyFill="1" applyBorder="1" applyAlignment="1" applyProtection="1">
      <alignment horizontal="center" vertical="center" wrapText="1"/>
      <protection locked="0"/>
    </xf>
    <xf numFmtId="14" fontId="10" fillId="0" borderId="9" xfId="5" applyNumberFormat="1" applyFont="1" applyBorder="1" applyAlignment="1">
      <alignment horizontal="center" vertical="center" wrapText="1"/>
    </xf>
    <xf numFmtId="3" fontId="10" fillId="0" borderId="9" xfId="5" applyNumberFormat="1" applyFont="1" applyBorder="1" applyAlignment="1">
      <alignment horizontal="center" vertical="center" wrapText="1"/>
    </xf>
    <xf numFmtId="1" fontId="10" fillId="0" borderId="9" xfId="0" applyNumberFormat="1" applyFont="1" applyBorder="1" applyAlignment="1">
      <alignment horizontal="center" vertical="center"/>
    </xf>
    <xf numFmtId="3" fontId="11" fillId="4" borderId="9" xfId="0" applyNumberFormat="1" applyFont="1" applyFill="1" applyBorder="1" applyAlignment="1" applyProtection="1">
      <alignment horizontal="center" vertical="center"/>
      <protection locked="0"/>
    </xf>
    <xf numFmtId="1" fontId="11" fillId="0" borderId="9" xfId="0" applyNumberFormat="1" applyFont="1" applyBorder="1" applyAlignment="1">
      <alignment horizontal="center" vertical="center"/>
    </xf>
    <xf numFmtId="1" fontId="12" fillId="6" borderId="9" xfId="0" applyNumberFormat="1" applyFont="1" applyFill="1" applyBorder="1" applyAlignment="1">
      <alignment horizontal="center" vertical="center" wrapText="1"/>
    </xf>
    <xf numFmtId="38" fontId="12" fillId="6" borderId="14" xfId="0" applyNumberFormat="1" applyFont="1" applyFill="1" applyBorder="1" applyAlignment="1">
      <alignment horizontal="center" vertical="center" wrapText="1"/>
    </xf>
    <xf numFmtId="0" fontId="9" fillId="0" borderId="1" xfId="0" applyFont="1" applyBorder="1" applyAlignment="1">
      <alignment horizontal="center"/>
    </xf>
    <xf numFmtId="0" fontId="9" fillId="0" borderId="2" xfId="0" applyFont="1" applyBorder="1" applyAlignment="1">
      <alignment horizontal="center"/>
    </xf>
    <xf numFmtId="0" fontId="9" fillId="0" borderId="27" xfId="5" applyFont="1" applyBorder="1" applyAlignment="1">
      <alignment horizontal="center"/>
    </xf>
    <xf numFmtId="0" fontId="9" fillId="0" borderId="6" xfId="5" applyFont="1" applyBorder="1" applyAlignment="1">
      <alignment horizontal="center"/>
    </xf>
    <xf numFmtId="49" fontId="22" fillId="5" borderId="26" xfId="3" applyNumberFormat="1" applyFont="1" applyFill="1" applyBorder="1" applyAlignment="1">
      <alignment horizontal="center" vertical="center"/>
    </xf>
    <xf numFmtId="49" fontId="22" fillId="5" borderId="17" xfId="3" applyNumberFormat="1" applyFont="1" applyFill="1" applyBorder="1" applyAlignment="1">
      <alignment horizontal="center" vertical="center"/>
    </xf>
    <xf numFmtId="49" fontId="22" fillId="5" borderId="20" xfId="3" applyNumberFormat="1" applyFont="1" applyFill="1" applyBorder="1" applyAlignment="1">
      <alignment horizontal="center" vertical="center"/>
    </xf>
    <xf numFmtId="0" fontId="25" fillId="2" borderId="4" xfId="0" applyFont="1" applyFill="1" applyBorder="1" applyAlignment="1">
      <alignment horizontal="center" readingOrder="2"/>
    </xf>
    <xf numFmtId="0" fontId="25" fillId="2" borderId="0" xfId="0" applyFont="1" applyFill="1" applyAlignment="1">
      <alignment horizontal="center" readingOrder="2"/>
    </xf>
    <xf numFmtId="0" fontId="25" fillId="2" borderId="5" xfId="0" applyFont="1" applyFill="1" applyBorder="1" applyAlignment="1">
      <alignment horizontal="center" readingOrder="2"/>
    </xf>
    <xf numFmtId="0" fontId="6" fillId="2" borderId="4" xfId="0" applyFont="1" applyFill="1" applyBorder="1" applyAlignment="1">
      <alignment horizontal="center" vertical="center" readingOrder="2"/>
    </xf>
    <xf numFmtId="0" fontId="6" fillId="2" borderId="0" xfId="0" applyFont="1" applyFill="1" applyAlignment="1">
      <alignment horizontal="center" vertical="center" readingOrder="2"/>
    </xf>
    <xf numFmtId="0" fontId="6" fillId="2" borderId="5" xfId="0" applyFont="1" applyFill="1" applyBorder="1" applyAlignment="1">
      <alignment horizontal="center" vertical="center" readingOrder="2"/>
    </xf>
    <xf numFmtId="0" fontId="6" fillId="2" borderId="4" xfId="0" applyFont="1" applyFill="1" applyBorder="1" applyAlignment="1">
      <alignment horizontal="center" readingOrder="2"/>
    </xf>
    <xf numFmtId="0" fontId="6" fillId="2" borderId="0" xfId="0" applyFont="1" applyFill="1" applyAlignment="1">
      <alignment horizontal="center" readingOrder="2"/>
    </xf>
    <xf numFmtId="0" fontId="6" fillId="2" borderId="5" xfId="0" applyFont="1" applyFill="1" applyBorder="1" applyAlignment="1">
      <alignment horizontal="center" readingOrder="2"/>
    </xf>
    <xf numFmtId="1" fontId="9" fillId="4" borderId="26" xfId="0" applyNumberFormat="1" applyFont="1" applyFill="1" applyBorder="1" applyAlignment="1" applyProtection="1">
      <alignment horizontal="center" vertical="center"/>
      <protection locked="0"/>
    </xf>
    <xf numFmtId="1" fontId="9" fillId="4" borderId="17" xfId="0" applyNumberFormat="1" applyFont="1" applyFill="1" applyBorder="1" applyAlignment="1" applyProtection="1">
      <alignment horizontal="center" vertical="center"/>
      <protection locked="0"/>
    </xf>
    <xf numFmtId="1" fontId="9" fillId="4" borderId="20" xfId="0" applyNumberFormat="1" applyFont="1" applyFill="1" applyBorder="1" applyAlignment="1" applyProtection="1">
      <alignment horizontal="center" vertical="center"/>
      <protection locked="0"/>
    </xf>
    <xf numFmtId="0" fontId="9" fillId="2" borderId="4" xfId="0" applyFont="1" applyFill="1" applyBorder="1" applyAlignment="1">
      <alignment horizontal="right" vertical="top" wrapText="1" readingOrder="2"/>
    </xf>
    <xf numFmtId="0" fontId="10" fillId="2" borderId="0" xfId="0" applyFont="1" applyFill="1" applyAlignment="1">
      <alignment horizontal="right" vertical="top" wrapText="1" readingOrder="2"/>
    </xf>
    <xf numFmtId="0" fontId="10" fillId="2" borderId="5" xfId="0" applyFont="1" applyFill="1" applyBorder="1" applyAlignment="1">
      <alignment horizontal="right" vertical="top" wrapText="1" readingOrder="2"/>
    </xf>
    <xf numFmtId="0" fontId="8" fillId="2" borderId="4" xfId="0" applyFont="1" applyFill="1" applyBorder="1" applyAlignment="1">
      <alignment horizontal="center" readingOrder="2"/>
    </xf>
    <xf numFmtId="0" fontId="8" fillId="2" borderId="0" xfId="0" applyFont="1" applyFill="1" applyAlignment="1">
      <alignment horizontal="center" readingOrder="2"/>
    </xf>
    <xf numFmtId="0" fontId="8" fillId="2" borderId="5" xfId="0" applyFont="1" applyFill="1" applyBorder="1" applyAlignment="1">
      <alignment horizontal="center" readingOrder="2"/>
    </xf>
    <xf numFmtId="0" fontId="10" fillId="2" borderId="4" xfId="0" applyFont="1" applyFill="1" applyBorder="1" applyAlignment="1">
      <alignment horizontal="right" vertical="center" wrapText="1"/>
    </xf>
    <xf numFmtId="0" fontId="4" fillId="0" borderId="0" xfId="0" applyFont="1" applyAlignment="1">
      <alignment horizontal="right" vertical="center" wrapText="1"/>
    </xf>
    <xf numFmtId="0" fontId="4" fillId="0" borderId="5" xfId="0" applyFont="1" applyBorder="1" applyAlignment="1">
      <alignment horizontal="right" vertical="center" wrapText="1"/>
    </xf>
    <xf numFmtId="0" fontId="10" fillId="2" borderId="0" xfId="0" applyFont="1" applyFill="1" applyAlignment="1">
      <alignment horizontal="right" vertical="center" wrapText="1"/>
    </xf>
    <xf numFmtId="0" fontId="10" fillId="2" borderId="5" xfId="0" applyFont="1" applyFill="1" applyBorder="1" applyAlignment="1">
      <alignment horizontal="right" vertical="center" wrapText="1"/>
    </xf>
    <xf numFmtId="0" fontId="7" fillId="3" borderId="15" xfId="0" applyFont="1" applyFill="1" applyBorder="1" applyAlignment="1">
      <alignment horizontal="center" wrapText="1"/>
    </xf>
    <xf numFmtId="0" fontId="7" fillId="3" borderId="11" xfId="0" applyFont="1" applyFill="1" applyBorder="1" applyAlignment="1">
      <alignment horizontal="center" wrapText="1"/>
    </xf>
    <xf numFmtId="0" fontId="7" fillId="3" borderId="12" xfId="0" applyFont="1" applyFill="1" applyBorder="1" applyAlignment="1">
      <alignment horizontal="center" wrapText="1"/>
    </xf>
    <xf numFmtId="49" fontId="22" fillId="5" borderId="26" xfId="3" applyNumberFormat="1" applyFont="1" applyFill="1" applyBorder="1" applyAlignment="1" applyProtection="1">
      <alignment horizontal="center" vertical="center"/>
    </xf>
    <xf numFmtId="49" fontId="22" fillId="5" borderId="17" xfId="3" applyNumberFormat="1" applyFont="1" applyFill="1" applyBorder="1" applyAlignment="1" applyProtection="1">
      <alignment horizontal="center" vertical="center"/>
    </xf>
    <xf numFmtId="49" fontId="22" fillId="5" borderId="20" xfId="3" applyNumberFormat="1" applyFont="1" applyFill="1" applyBorder="1" applyAlignment="1" applyProtection="1">
      <alignment horizontal="center" vertical="center"/>
    </xf>
    <xf numFmtId="0" fontId="9" fillId="3" borderId="26" xfId="0" applyFont="1" applyFill="1" applyBorder="1" applyAlignment="1">
      <alignment horizontal="center" vertical="center"/>
    </xf>
    <xf numFmtId="0" fontId="21" fillId="0" borderId="17" xfId="0" applyFont="1" applyBorder="1" applyAlignment="1">
      <alignment horizontal="center" vertical="center"/>
    </xf>
    <xf numFmtId="0" fontId="21" fillId="0" borderId="20" xfId="0" applyFont="1" applyBorder="1" applyAlignment="1">
      <alignment horizontal="center" vertical="center"/>
    </xf>
    <xf numFmtId="0" fontId="9" fillId="3" borderId="26" xfId="0" applyFont="1" applyFill="1" applyBorder="1" applyAlignment="1">
      <alignment horizontal="center" vertical="center" wrapText="1"/>
    </xf>
    <xf numFmtId="0" fontId="21" fillId="0" borderId="17" xfId="0" applyFont="1" applyBorder="1" applyAlignment="1">
      <alignment horizontal="center" vertical="center" wrapText="1"/>
    </xf>
    <xf numFmtId="0" fontId="21" fillId="0" borderId="20" xfId="0" applyFont="1" applyBorder="1" applyAlignment="1">
      <alignment horizontal="center" vertical="center" wrapText="1"/>
    </xf>
    <xf numFmtId="0" fontId="7" fillId="5" borderId="10" xfId="0" applyFont="1" applyFill="1" applyBorder="1" applyAlignment="1">
      <alignment horizontal="center"/>
    </xf>
    <xf numFmtId="0" fontId="7" fillId="5" borderId="7" xfId="0" applyFont="1" applyFill="1" applyBorder="1" applyAlignment="1">
      <alignment horizontal="center"/>
    </xf>
    <xf numFmtId="0" fontId="7" fillId="5" borderId="13" xfId="0" applyFont="1" applyFill="1" applyBorder="1" applyAlignment="1">
      <alignment horizontal="center"/>
    </xf>
    <xf numFmtId="0" fontId="7" fillId="5" borderId="10"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0"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13" xfId="0" applyFont="1" applyFill="1" applyBorder="1" applyAlignment="1">
      <alignment horizontal="center" vertical="center"/>
    </xf>
    <xf numFmtId="38" fontId="15" fillId="2" borderId="0" xfId="0" applyNumberFormat="1" applyFont="1" applyFill="1" applyAlignment="1">
      <alignment horizontal="center" vertical="center" wrapText="1"/>
    </xf>
    <xf numFmtId="0" fontId="7" fillId="5" borderId="15" xfId="0" applyFont="1" applyFill="1" applyBorder="1" applyAlignment="1">
      <alignment horizontal="center"/>
    </xf>
    <xf numFmtId="0" fontId="7" fillId="5" borderId="11" xfId="0" applyFont="1" applyFill="1" applyBorder="1" applyAlignment="1">
      <alignment horizontal="center"/>
    </xf>
    <xf numFmtId="0" fontId="7" fillId="5" borderId="12" xfId="0" applyFont="1" applyFill="1" applyBorder="1" applyAlignment="1">
      <alignment horizontal="center"/>
    </xf>
    <xf numFmtId="0" fontId="7" fillId="5" borderId="15"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5" xfId="0" applyFont="1" applyFill="1" applyBorder="1" applyAlignment="1">
      <alignment horizontal="center" wrapText="1"/>
    </xf>
    <xf numFmtId="0" fontId="7" fillId="5" borderId="12" xfId="0" applyFont="1" applyFill="1" applyBorder="1" applyAlignment="1">
      <alignment horizontal="center" wrapText="1"/>
    </xf>
    <xf numFmtId="0" fontId="7" fillId="5" borderId="11" xfId="0" applyFont="1" applyFill="1" applyBorder="1" applyAlignment="1">
      <alignment horizontal="center" wrapText="1"/>
    </xf>
    <xf numFmtId="0" fontId="7" fillId="5" borderId="15"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7" fillId="0" borderId="15"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1" fontId="11" fillId="4" borderId="24" xfId="0" applyNumberFormat="1" applyFont="1" applyFill="1" applyBorder="1" applyAlignment="1" applyProtection="1">
      <alignment horizontal="right" vertical="center" wrapText="1"/>
      <protection locked="0"/>
    </xf>
    <xf numFmtId="1" fontId="11" fillId="4" borderId="19" xfId="0" applyNumberFormat="1" applyFont="1" applyFill="1" applyBorder="1" applyAlignment="1" applyProtection="1">
      <alignment horizontal="right" vertical="center" wrapText="1"/>
      <protection locked="0"/>
    </xf>
    <xf numFmtId="1" fontId="11" fillId="4" borderId="25" xfId="0" applyNumberFormat="1" applyFont="1" applyFill="1" applyBorder="1" applyAlignment="1" applyProtection="1">
      <alignment horizontal="right" vertical="center" wrapText="1"/>
      <protection locked="0"/>
    </xf>
    <xf numFmtId="1" fontId="11" fillId="4" borderId="1" xfId="0" applyNumberFormat="1" applyFont="1" applyFill="1" applyBorder="1" applyAlignment="1" applyProtection="1">
      <alignment horizontal="right" vertical="center" wrapText="1"/>
      <protection locked="0"/>
    </xf>
    <xf numFmtId="1" fontId="11" fillId="4" borderId="2" xfId="0" applyNumberFormat="1" applyFont="1" applyFill="1" applyBorder="1" applyAlignment="1" applyProtection="1">
      <alignment horizontal="right" vertical="center" wrapText="1"/>
      <protection locked="0"/>
    </xf>
    <xf numFmtId="1" fontId="11" fillId="4" borderId="3" xfId="0" applyNumberFormat="1" applyFont="1" applyFill="1" applyBorder="1" applyAlignment="1" applyProtection="1">
      <alignment horizontal="right" vertical="center" wrapText="1"/>
      <protection locked="0"/>
    </xf>
    <xf numFmtId="1" fontId="11" fillId="4" borderId="4" xfId="0" applyNumberFormat="1" applyFont="1" applyFill="1" applyBorder="1" applyAlignment="1" applyProtection="1">
      <alignment horizontal="right" vertical="center" wrapText="1"/>
      <protection locked="0"/>
    </xf>
    <xf numFmtId="1" fontId="11" fillId="4" borderId="0" xfId="0" applyNumberFormat="1" applyFont="1" applyFill="1" applyAlignment="1" applyProtection="1">
      <alignment horizontal="right" vertical="center" wrapText="1"/>
      <protection locked="0"/>
    </xf>
    <xf numFmtId="1" fontId="11" fillId="4" borderId="5" xfId="0" applyNumberFormat="1" applyFont="1" applyFill="1" applyBorder="1" applyAlignment="1" applyProtection="1">
      <alignment horizontal="right" vertical="center" wrapText="1"/>
      <protection locked="0"/>
    </xf>
    <xf numFmtId="0" fontId="7" fillId="6" borderId="15" xfId="0" applyFont="1" applyFill="1" applyBorder="1" applyAlignment="1">
      <alignment horizontal="center"/>
    </xf>
    <xf numFmtId="0" fontId="7" fillId="6" borderId="11" xfId="0" applyFont="1" applyFill="1" applyBorder="1" applyAlignment="1">
      <alignment horizontal="center"/>
    </xf>
    <xf numFmtId="0" fontId="7" fillId="6" borderId="12" xfId="0" applyFont="1" applyFill="1" applyBorder="1" applyAlignment="1">
      <alignment horizontal="center"/>
    </xf>
    <xf numFmtId="38" fontId="15" fillId="2" borderId="0" xfId="0" applyNumberFormat="1" applyFont="1" applyFill="1" applyAlignment="1" applyProtection="1">
      <alignment horizontal="center" vertical="center" wrapText="1"/>
      <protection locked="0"/>
    </xf>
    <xf numFmtId="0" fontId="7" fillId="6" borderId="15" xfId="0" applyFont="1" applyFill="1" applyBorder="1" applyAlignment="1">
      <alignment horizontal="center" vertical="center" wrapText="1"/>
    </xf>
    <xf numFmtId="0" fontId="7" fillId="6" borderId="12" xfId="0" applyFont="1" applyFill="1" applyBorder="1" applyAlignment="1">
      <alignment horizontal="center" vertical="center" wrapText="1"/>
    </xf>
    <xf numFmtId="1" fontId="7" fillId="4" borderId="1" xfId="0" applyNumberFormat="1" applyFont="1" applyFill="1" applyBorder="1" applyAlignment="1" applyProtection="1">
      <alignment horizontal="center" vertical="center"/>
      <protection locked="0"/>
    </xf>
    <xf numFmtId="1" fontId="7" fillId="4" borderId="2" xfId="0" applyNumberFormat="1" applyFont="1" applyFill="1" applyBorder="1" applyAlignment="1" applyProtection="1">
      <alignment horizontal="center" vertical="center"/>
      <protection locked="0"/>
    </xf>
    <xf numFmtId="1" fontId="7" fillId="4" borderId="3" xfId="0" applyNumberFormat="1" applyFont="1" applyFill="1" applyBorder="1" applyAlignment="1" applyProtection="1">
      <alignment horizontal="center" vertical="center"/>
      <protection locked="0"/>
    </xf>
    <xf numFmtId="1" fontId="11" fillId="4" borderId="24" xfId="0" applyNumberFormat="1" applyFont="1" applyFill="1" applyBorder="1" applyAlignment="1" applyProtection="1">
      <alignment horizontal="right" vertical="center"/>
      <protection locked="0"/>
    </xf>
    <xf numFmtId="1" fontId="11" fillId="4" borderId="19" xfId="0" applyNumberFormat="1" applyFont="1" applyFill="1" applyBorder="1" applyAlignment="1" applyProtection="1">
      <alignment horizontal="right" vertical="center"/>
      <protection locked="0"/>
    </xf>
    <xf numFmtId="1" fontId="11" fillId="4" borderId="25" xfId="0" applyNumberFormat="1" applyFont="1" applyFill="1" applyBorder="1" applyAlignment="1" applyProtection="1">
      <alignment horizontal="right" vertical="center"/>
      <protection locked="0"/>
    </xf>
    <xf numFmtId="1" fontId="7" fillId="4" borderId="0" xfId="0" applyNumberFormat="1" applyFont="1" applyFill="1" applyAlignment="1" applyProtection="1">
      <alignment horizontal="center" vertical="center"/>
      <protection locked="0"/>
    </xf>
    <xf numFmtId="38" fontId="11" fillId="6" borderId="15" xfId="0" applyNumberFormat="1" applyFont="1" applyFill="1" applyBorder="1" applyAlignment="1">
      <alignment horizontal="center" vertical="center"/>
    </xf>
    <xf numFmtId="38" fontId="11" fillId="6" borderId="11" xfId="0" applyNumberFormat="1" applyFont="1" applyFill="1" applyBorder="1" applyAlignment="1">
      <alignment horizontal="center" vertical="center"/>
    </xf>
    <xf numFmtId="38" fontId="11" fillId="6" borderId="12" xfId="0" applyNumberFormat="1" applyFont="1" applyFill="1" applyBorder="1" applyAlignment="1">
      <alignment horizontal="center" vertical="center"/>
    </xf>
    <xf numFmtId="1" fontId="11" fillId="4" borderId="8" xfId="0" applyNumberFormat="1" applyFont="1" applyFill="1" applyBorder="1" applyAlignment="1" applyProtection="1">
      <alignment horizontal="center" vertical="center" wrapText="1"/>
      <protection locked="0"/>
    </xf>
    <xf numFmtId="1" fontId="11" fillId="4" borderId="28" xfId="0" applyNumberFormat="1" applyFont="1" applyFill="1" applyBorder="1" applyAlignment="1" applyProtection="1">
      <alignment horizontal="center" vertical="center" wrapText="1"/>
      <protection locked="0"/>
    </xf>
    <xf numFmtId="1" fontId="11" fillId="4" borderId="14" xfId="0" applyNumberFormat="1" applyFont="1" applyFill="1" applyBorder="1" applyAlignment="1" applyProtection="1">
      <alignment horizontal="center" vertical="center" wrapText="1"/>
      <protection locked="0"/>
    </xf>
    <xf numFmtId="1" fontId="11" fillId="4" borderId="1" xfId="0" applyNumberFormat="1" applyFont="1" applyFill="1" applyBorder="1" applyAlignment="1" applyProtection="1">
      <alignment horizontal="right" vertical="center"/>
      <protection locked="0"/>
    </xf>
    <xf numFmtId="1" fontId="11" fillId="4" borderId="2" xfId="0" applyNumberFormat="1" applyFont="1" applyFill="1" applyBorder="1" applyAlignment="1" applyProtection="1">
      <alignment horizontal="right" vertical="center"/>
      <protection locked="0"/>
    </xf>
    <xf numFmtId="1" fontId="11" fillId="4" borderId="3" xfId="0" applyNumberFormat="1" applyFont="1" applyFill="1" applyBorder="1" applyAlignment="1" applyProtection="1">
      <alignment horizontal="right" vertical="center"/>
      <protection locked="0"/>
    </xf>
    <xf numFmtId="1" fontId="11" fillId="4" borderId="4" xfId="0" applyNumberFormat="1" applyFont="1" applyFill="1" applyBorder="1" applyAlignment="1" applyProtection="1">
      <alignment horizontal="right" vertical="center"/>
      <protection locked="0"/>
    </xf>
    <xf numFmtId="1" fontId="11" fillId="4" borderId="0" xfId="0" applyNumberFormat="1" applyFont="1" applyFill="1" applyAlignment="1" applyProtection="1">
      <alignment horizontal="right" vertical="center"/>
      <protection locked="0"/>
    </xf>
    <xf numFmtId="1" fontId="11" fillId="4" borderId="5" xfId="0" applyNumberFormat="1" applyFont="1" applyFill="1" applyBorder="1" applyAlignment="1" applyProtection="1">
      <alignment horizontal="right" vertical="center"/>
      <protection locked="0"/>
    </xf>
    <xf numFmtId="0" fontId="9" fillId="6" borderId="32" xfId="0" applyFont="1" applyFill="1" applyBorder="1" applyAlignment="1">
      <alignment horizontal="center" vertical="center"/>
    </xf>
    <xf numFmtId="0" fontId="9" fillId="6" borderId="3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32" xfId="0" applyFont="1" applyFill="1" applyBorder="1" applyAlignment="1">
      <alignment horizontal="center" vertical="center" wrapText="1"/>
    </xf>
    <xf numFmtId="0" fontId="21" fillId="6" borderId="33" xfId="0" applyFont="1" applyFill="1" applyBorder="1" applyAlignment="1">
      <alignment horizontal="center" vertical="center" wrapText="1"/>
    </xf>
    <xf numFmtId="0" fontId="21" fillId="6" borderId="34" xfId="0" applyFont="1" applyFill="1" applyBorder="1" applyAlignment="1">
      <alignment horizontal="center" vertical="center" wrapText="1"/>
    </xf>
    <xf numFmtId="0" fontId="7" fillId="6" borderId="15"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7" fillId="6" borderId="9" xfId="0" applyFont="1" applyFill="1" applyBorder="1" applyAlignment="1">
      <alignment horizontal="center" vertical="center" wrapText="1"/>
    </xf>
    <xf numFmtId="1" fontId="11" fillId="4" borderId="38" xfId="0" applyNumberFormat="1" applyFont="1" applyFill="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1" fontId="11" fillId="4" borderId="38" xfId="0" applyNumberFormat="1" applyFont="1" applyFill="1" applyBorder="1" applyAlignment="1" applyProtection="1">
      <alignment horizontal="center" vertical="center" wrapText="1"/>
      <protection locked="0"/>
    </xf>
    <xf numFmtId="1" fontId="11" fillId="4" borderId="40" xfId="0" applyNumberFormat="1" applyFont="1" applyFill="1"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40" xfId="0" applyBorder="1" applyAlignment="1" applyProtection="1">
      <alignment horizontal="center" vertical="center" wrapText="1"/>
      <protection locked="0"/>
    </xf>
    <xf numFmtId="3" fontId="11" fillId="4" borderId="38" xfId="0" applyNumberFormat="1" applyFont="1" applyFill="1" applyBorder="1" applyAlignment="1" applyProtection="1">
      <alignment horizontal="center" vertical="center"/>
      <protection locked="0"/>
    </xf>
    <xf numFmtId="3" fontId="11" fillId="4" borderId="28" xfId="0" applyNumberFormat="1" applyFont="1" applyFill="1" applyBorder="1" applyAlignment="1" applyProtection="1">
      <alignment horizontal="center" vertical="center"/>
      <protection locked="0"/>
    </xf>
    <xf numFmtId="3" fontId="11" fillId="4" borderId="40" xfId="0" applyNumberFormat="1" applyFont="1" applyFill="1" applyBorder="1" applyAlignment="1" applyProtection="1">
      <alignment horizontal="center" vertical="center"/>
      <protection locked="0"/>
    </xf>
    <xf numFmtId="1" fontId="11" fillId="4" borderId="1" xfId="0" applyNumberFormat="1" applyFont="1" applyFill="1" applyBorder="1" applyAlignment="1">
      <alignment horizontal="right" vertical="center"/>
    </xf>
    <xf numFmtId="1" fontId="11" fillId="4" borderId="2" xfId="0" applyNumberFormat="1" applyFont="1" applyFill="1" applyBorder="1" applyAlignment="1">
      <alignment horizontal="right" vertical="center"/>
    </xf>
    <xf numFmtId="1" fontId="11" fillId="4" borderId="3" xfId="0" applyNumberFormat="1" applyFont="1" applyFill="1" applyBorder="1" applyAlignment="1">
      <alignment horizontal="right" vertical="center"/>
    </xf>
    <xf numFmtId="1" fontId="11" fillId="4" borderId="4" xfId="0" applyNumberFormat="1" applyFont="1" applyFill="1" applyBorder="1" applyAlignment="1">
      <alignment horizontal="right" vertical="center"/>
    </xf>
    <xf numFmtId="1" fontId="11" fillId="4" borderId="0" xfId="0" applyNumberFormat="1" applyFont="1" applyFill="1" applyAlignment="1">
      <alignment horizontal="right" vertical="center"/>
    </xf>
    <xf numFmtId="1" fontId="11" fillId="4" borderId="5" xfId="0" applyNumberFormat="1" applyFont="1" applyFill="1" applyBorder="1" applyAlignment="1">
      <alignment horizontal="right" vertical="center"/>
    </xf>
    <xf numFmtId="1" fontId="11" fillId="4" borderId="24" xfId="0" applyNumberFormat="1" applyFont="1" applyFill="1" applyBorder="1" applyAlignment="1">
      <alignment horizontal="right" vertical="center"/>
    </xf>
    <xf numFmtId="1" fontId="11" fillId="4" borderId="19" xfId="0" applyNumberFormat="1" applyFont="1" applyFill="1" applyBorder="1" applyAlignment="1">
      <alignment horizontal="right" vertical="center"/>
    </xf>
    <xf numFmtId="1" fontId="11" fillId="4" borderId="25" xfId="0" applyNumberFormat="1" applyFont="1" applyFill="1" applyBorder="1" applyAlignment="1">
      <alignment horizontal="right" vertical="center"/>
    </xf>
    <xf numFmtId="0" fontId="9" fillId="3" borderId="17"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17" xfId="0" applyFont="1" applyFill="1" applyBorder="1" applyAlignment="1">
      <alignment horizontal="center" vertical="center" wrapText="1"/>
    </xf>
    <xf numFmtId="0" fontId="9" fillId="3" borderId="20" xfId="0" applyFont="1" applyFill="1" applyBorder="1" applyAlignment="1">
      <alignment horizontal="center" vertical="center" wrapText="1"/>
    </xf>
    <xf numFmtId="3" fontId="11" fillId="0" borderId="38" xfId="0" applyNumberFormat="1" applyFont="1" applyBorder="1" applyAlignment="1">
      <alignment horizontal="center" vertical="center"/>
    </xf>
    <xf numFmtId="0" fontId="0" fillId="0" borderId="28" xfId="0" applyBorder="1" applyAlignment="1">
      <alignment horizontal="center" vertical="center"/>
    </xf>
    <xf numFmtId="0" fontId="0" fillId="0" borderId="40" xfId="0" applyBorder="1" applyAlignment="1">
      <alignment horizontal="center" vertical="center"/>
    </xf>
    <xf numFmtId="1" fontId="11" fillId="2" borderId="38" xfId="0" applyNumberFormat="1" applyFont="1" applyFill="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3" fontId="11" fillId="0" borderId="38" xfId="0" applyNumberFormat="1" applyFont="1" applyBorder="1" applyAlignment="1" applyProtection="1">
      <alignment horizontal="center" vertical="center"/>
      <protection locked="0"/>
    </xf>
    <xf numFmtId="1" fontId="11" fillId="2" borderId="38" xfId="0" applyNumberFormat="1" applyFont="1" applyFill="1" applyBorder="1" applyAlignment="1" applyProtection="1">
      <alignment horizontal="center" vertical="center"/>
      <protection locked="0"/>
    </xf>
    <xf numFmtId="0" fontId="9" fillId="0" borderId="0" xfId="5" applyFont="1" applyAlignment="1">
      <alignment horizontal="center" vertical="center" wrapText="1"/>
    </xf>
    <xf numFmtId="0" fontId="20" fillId="0" borderId="0" xfId="5" applyFont="1" applyAlignment="1">
      <alignment horizontal="right"/>
    </xf>
    <xf numFmtId="0" fontId="20" fillId="0" borderId="0" xfId="5" applyFont="1" applyAlignment="1">
      <alignment horizontal="center"/>
    </xf>
  </cellXfs>
  <cellStyles count="8">
    <cellStyle name="Comma" xfId="3" builtinId="3"/>
    <cellStyle name="Comma 2" xfId="6" xr:uid="{00000000-0005-0000-0000-000001000000}"/>
    <cellStyle name="Currency" xfId="2" builtinId="4"/>
    <cellStyle name="Normal" xfId="0" builtinId="0"/>
    <cellStyle name="Normal 2" xfId="5" xr:uid="{00000000-0005-0000-0000-000004000000}"/>
    <cellStyle name="Percent" xfId="1" builtinId="5"/>
    <cellStyle name="Percent 2" xfId="7" xr:uid="{00000000-0005-0000-0000-000006000000}"/>
    <cellStyle name="היפר-קישור 2" xfId="4" xr:uid="{00000000-0005-0000-0000-000007000000}"/>
  </cellStyles>
  <dxfs count="11">
    <dxf>
      <font>
        <b/>
        <i val="0"/>
        <strike val="0"/>
        <color rgb="FFC00000"/>
      </font>
    </dxf>
    <dxf>
      <font>
        <b/>
        <i val="0"/>
        <strike val="0"/>
        <color rgb="FFC00000"/>
      </font>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
      <font>
        <b/>
        <i val="0"/>
        <strike val="0"/>
        <color rgb="FFC0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285750</xdr:colOff>
      <xdr:row>2</xdr:row>
      <xdr:rowOff>114300</xdr:rowOff>
    </xdr:from>
    <xdr:to>
      <xdr:col>12</xdr:col>
      <xdr:colOff>1139190</xdr:colOff>
      <xdr:row>6</xdr:row>
      <xdr:rowOff>190500</xdr:rowOff>
    </xdr:to>
    <xdr:pic>
      <xdr:nvPicPr>
        <xdr:cNvPr id="2" name="תמונה 2">
          <a:extLst>
            <a:ext uri="{FF2B5EF4-FFF2-40B4-BE49-F238E27FC236}">
              <a16:creationId xmlns:a16="http://schemas.microsoft.com/office/drawing/2014/main" id="{123CCE99-6B42-423E-960C-E5CA7ED93D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6505575" y="504825"/>
          <a:ext cx="1457325" cy="12954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655320</xdr:colOff>
      <xdr:row>0</xdr:row>
      <xdr:rowOff>137160</xdr:rowOff>
    </xdr:from>
    <xdr:to>
      <xdr:col>1</xdr:col>
      <xdr:colOff>1882140</xdr:colOff>
      <xdr:row>6</xdr:row>
      <xdr:rowOff>167640</xdr:rowOff>
    </xdr:to>
    <xdr:pic>
      <xdr:nvPicPr>
        <xdr:cNvPr id="2" name="תמונה 2">
          <a:extLst>
            <a:ext uri="{FF2B5EF4-FFF2-40B4-BE49-F238E27FC236}">
              <a16:creationId xmlns:a16="http://schemas.microsoft.com/office/drawing/2014/main" id="{C77DEA2D-5B85-47E3-B891-E4304B9A89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914400" y="133350"/>
          <a:ext cx="1228725" cy="1181100"/>
        </a:xfrm>
        <a:prstGeom prst="rect">
          <a:avLst/>
        </a:prstGeom>
        <a:noFill/>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__1"/>
  <dimension ref="B1:M13"/>
  <sheetViews>
    <sheetView rightToLeft="1" zoomScale="80" zoomScaleNormal="80" workbookViewId="0"/>
  </sheetViews>
  <sheetFormatPr defaultColWidth="9" defaultRowHeight="14" x14ac:dyDescent="0.3"/>
  <cols>
    <col min="1" max="1" width="3.25" style="5" customWidth="1"/>
    <col min="2" max="12" width="9" style="5"/>
    <col min="13" max="13" width="19.25" style="5" customWidth="1"/>
    <col min="14" max="16384" width="9" style="5"/>
  </cols>
  <sheetData>
    <row r="1" spans="2:13" ht="14.5" thickBot="1" x14ac:dyDescent="0.35">
      <c r="B1" s="4"/>
      <c r="C1" s="4"/>
      <c r="D1" s="4"/>
      <c r="E1" s="4"/>
      <c r="F1" s="4"/>
      <c r="G1" s="4"/>
      <c r="H1" s="4"/>
      <c r="I1" s="4"/>
      <c r="J1" s="4"/>
      <c r="K1" s="4"/>
      <c r="L1" s="4"/>
      <c r="M1" s="4"/>
    </row>
    <row r="2" spans="2:13" x14ac:dyDescent="0.3">
      <c r="B2" s="6"/>
      <c r="C2" s="7"/>
      <c r="D2" s="7"/>
      <c r="E2" s="7"/>
      <c r="F2" s="7"/>
      <c r="G2" s="7"/>
      <c r="H2" s="7"/>
      <c r="I2" s="7"/>
      <c r="J2" s="7"/>
      <c r="K2" s="7"/>
      <c r="L2" s="7"/>
      <c r="M2" s="8"/>
    </row>
    <row r="3" spans="2:13" ht="25" x14ac:dyDescent="0.5">
      <c r="B3" s="232" t="s">
        <v>0</v>
      </c>
      <c r="C3" s="233"/>
      <c r="D3" s="233"/>
      <c r="E3" s="233"/>
      <c r="F3" s="233"/>
      <c r="G3" s="233"/>
      <c r="H3" s="233"/>
      <c r="I3" s="233"/>
      <c r="J3" s="233"/>
      <c r="K3" s="233"/>
      <c r="L3" s="233"/>
      <c r="M3" s="234"/>
    </row>
    <row r="4" spans="2:13" ht="23" x14ac:dyDescent="0.5">
      <c r="B4" s="9"/>
      <c r="C4" s="1"/>
      <c r="D4" s="1"/>
      <c r="E4" s="1"/>
      <c r="F4" s="1"/>
      <c r="G4" s="1"/>
      <c r="H4" s="1"/>
      <c r="I4" s="1"/>
      <c r="M4" s="10"/>
    </row>
    <row r="5" spans="2:13" ht="23" x14ac:dyDescent="0.3">
      <c r="B5" s="235" t="s">
        <v>1</v>
      </c>
      <c r="C5" s="236"/>
      <c r="D5" s="236"/>
      <c r="E5" s="236"/>
      <c r="F5" s="236"/>
      <c r="G5" s="236"/>
      <c r="H5" s="236"/>
      <c r="I5" s="236"/>
      <c r="J5" s="236"/>
      <c r="K5" s="236"/>
      <c r="L5" s="236"/>
      <c r="M5" s="237"/>
    </row>
    <row r="6" spans="2:13" ht="23" x14ac:dyDescent="0.5">
      <c r="B6" s="238" t="s">
        <v>2</v>
      </c>
      <c r="C6" s="239"/>
      <c r="D6" s="239"/>
      <c r="E6" s="239"/>
      <c r="F6" s="239"/>
      <c r="G6" s="239"/>
      <c r="H6" s="239"/>
      <c r="I6" s="239"/>
      <c r="J6" s="239"/>
      <c r="K6" s="239"/>
      <c r="L6" s="239"/>
      <c r="M6" s="240"/>
    </row>
    <row r="7" spans="2:13" ht="15.5" x14ac:dyDescent="0.35">
      <c r="B7" s="9"/>
      <c r="C7" s="11"/>
      <c r="M7" s="10"/>
    </row>
    <row r="8" spans="2:13" ht="30" customHeight="1" x14ac:dyDescent="0.4">
      <c r="B8" s="247" t="s">
        <v>3</v>
      </c>
      <c r="C8" s="248"/>
      <c r="D8" s="248"/>
      <c r="E8" s="248"/>
      <c r="F8" s="248"/>
      <c r="G8" s="248"/>
      <c r="H8" s="248"/>
      <c r="I8" s="248"/>
      <c r="J8" s="248"/>
      <c r="K8" s="248"/>
      <c r="L8" s="248"/>
      <c r="M8" s="249"/>
    </row>
    <row r="9" spans="2:13" ht="93" customHeight="1" x14ac:dyDescent="0.3">
      <c r="B9" s="244" t="s">
        <v>4</v>
      </c>
      <c r="C9" s="245"/>
      <c r="D9" s="245"/>
      <c r="E9" s="245"/>
      <c r="F9" s="245"/>
      <c r="G9" s="245"/>
      <c r="H9" s="245"/>
      <c r="I9" s="245"/>
      <c r="J9" s="245"/>
      <c r="K9" s="245"/>
      <c r="L9" s="245"/>
      <c r="M9" s="246"/>
    </row>
    <row r="10" spans="2:13" ht="21.75" customHeight="1" x14ac:dyDescent="0.3">
      <c r="B10" s="110" t="s">
        <v>5</v>
      </c>
      <c r="C10" s="111"/>
      <c r="D10" s="111"/>
      <c r="E10" s="111"/>
      <c r="F10" s="111"/>
      <c r="G10" s="111"/>
      <c r="H10" s="111"/>
      <c r="I10" s="111"/>
      <c r="J10" s="111"/>
      <c r="K10" s="111"/>
      <c r="L10" s="111"/>
      <c r="M10" s="112"/>
    </row>
    <row r="11" spans="2:13" ht="108.75" customHeight="1" x14ac:dyDescent="0.3">
      <c r="B11" s="250" t="s">
        <v>6</v>
      </c>
      <c r="C11" s="253"/>
      <c r="D11" s="253"/>
      <c r="E11" s="253"/>
      <c r="F11" s="253"/>
      <c r="G11" s="253"/>
      <c r="H11" s="253"/>
      <c r="I11" s="253"/>
      <c r="J11" s="253"/>
      <c r="K11" s="253"/>
      <c r="L11" s="253"/>
      <c r="M11" s="254"/>
    </row>
    <row r="12" spans="2:13" ht="15.75" customHeight="1" thickBot="1" x14ac:dyDescent="0.35">
      <c r="B12" s="250" t="s">
        <v>7</v>
      </c>
      <c r="C12" s="251"/>
      <c r="D12" s="251"/>
      <c r="E12" s="251"/>
      <c r="F12" s="251"/>
      <c r="G12" s="251"/>
      <c r="H12" s="251"/>
      <c r="I12" s="251"/>
      <c r="J12" s="251"/>
      <c r="K12" s="251"/>
      <c r="L12" s="251"/>
      <c r="M12" s="252"/>
    </row>
    <row r="13" spans="2:13" ht="28.9" customHeight="1" thickBot="1" x14ac:dyDescent="0.35">
      <c r="B13" s="241" t="s">
        <v>8</v>
      </c>
      <c r="C13" s="242"/>
      <c r="D13" s="242"/>
      <c r="E13" s="242"/>
      <c r="F13" s="242"/>
      <c r="G13" s="242"/>
      <c r="H13" s="242"/>
      <c r="I13" s="242"/>
      <c r="J13" s="242"/>
      <c r="K13" s="242"/>
      <c r="L13" s="242"/>
      <c r="M13" s="243"/>
    </row>
  </sheetData>
  <sheetProtection algorithmName="SHA-512" hashValue="7Tfr8bGK82nbkoB7Yg358kYXH9Axk7jbifeRfONr+mtYISspM4heimCs6Iwro/d8ohw8giZj46jIKntyh/ICRw==" saltValue="N/Tk5Ua90Tv73M4ZSfs+Jw==" spinCount="100000" sheet="1" formatCells="0" formatColumns="0" formatRows="0"/>
  <mergeCells count="8">
    <mergeCell ref="B3:M3"/>
    <mergeCell ref="B5:M5"/>
    <mergeCell ref="B6:M6"/>
    <mergeCell ref="B13:M13"/>
    <mergeCell ref="B9:M9"/>
    <mergeCell ref="B8:M8"/>
    <mergeCell ref="B12:M12"/>
    <mergeCell ref="B11:M11"/>
  </mergeCells>
  <pageMargins left="0.7" right="0.7" top="0.75" bottom="0.75" header="0.3" footer="0.3"/>
  <pageSetup paperSize="9" scale="62"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Worksheet______14"/>
  <dimension ref="A2:F20"/>
  <sheetViews>
    <sheetView rightToLeft="1" zoomScale="80" zoomScaleNormal="80" workbookViewId="0"/>
  </sheetViews>
  <sheetFormatPr defaultColWidth="8.83203125" defaultRowHeight="15.5" x14ac:dyDescent="0.35"/>
  <cols>
    <col min="1" max="1" width="2.83203125" style="17" customWidth="1"/>
    <col min="2" max="2" width="43.33203125" style="74" customWidth="1"/>
    <col min="3" max="3" width="33.33203125" style="74" customWidth="1"/>
    <col min="4" max="4" width="38" style="17" customWidth="1"/>
    <col min="5" max="6" width="9" style="17"/>
    <col min="7" max="16384" width="8.83203125" style="4"/>
  </cols>
  <sheetData>
    <row r="2" spans="2:6" ht="18" x14ac:dyDescent="0.35">
      <c r="B2" s="366" t="s">
        <v>211</v>
      </c>
      <c r="C2" s="366"/>
    </row>
    <row r="3" spans="2:6" ht="17.5" x14ac:dyDescent="0.35">
      <c r="B3" s="90"/>
      <c r="D3" s="29"/>
      <c r="E3" s="29"/>
      <c r="F3" s="29"/>
    </row>
    <row r="4" spans="2:6" ht="17.5" x14ac:dyDescent="0.35">
      <c r="B4" s="92" t="str">
        <f>'שאלון-חובה'!C4</f>
        <v>תאריך הגשת הבקשה:</v>
      </c>
      <c r="C4" s="93">
        <f>'שאלון-חובה'!D4</f>
        <v>0</v>
      </c>
      <c r="D4" s="29"/>
      <c r="E4" s="30"/>
    </row>
    <row r="5" spans="2:6" ht="17.5" x14ac:dyDescent="0.35">
      <c r="B5" s="92" t="str">
        <f>'שאלון-חובה'!C5</f>
        <v>שם הגוף המבקש:</v>
      </c>
      <c r="C5" s="220">
        <f>'שאלון-חובה'!D5</f>
        <v>0</v>
      </c>
      <c r="D5" s="29"/>
      <c r="E5" s="30"/>
    </row>
    <row r="6" spans="2:6" ht="17.5" x14ac:dyDescent="0.35">
      <c r="B6" s="92" t="str">
        <f>'שאלון-חובה'!C7</f>
        <v>כתובת הגוף המפעיל:</v>
      </c>
      <c r="C6" s="220">
        <f>'שאלון-חובה'!D7</f>
        <v>0</v>
      </c>
      <c r="D6" s="29"/>
      <c r="E6" s="30"/>
    </row>
    <row r="7" spans="2:6" ht="14.25" customHeight="1" x14ac:dyDescent="0.35">
      <c r="B7" s="92" t="str">
        <f>'שאלון-חובה'!C14</f>
        <v>שם המסגרת:</v>
      </c>
      <c r="C7" s="220">
        <f>'שאלון-חובה'!D14</f>
        <v>0</v>
      </c>
      <c r="D7" s="29"/>
      <c r="E7" s="30"/>
    </row>
    <row r="8" spans="2:6" ht="17.5" x14ac:dyDescent="0.35">
      <c r="B8" s="92" t="str">
        <f>'שאלון-חובה'!C15</f>
        <v>כתובת המסגרת:</v>
      </c>
      <c r="C8" s="220">
        <f>'שאלון-חובה'!D15</f>
        <v>0</v>
      </c>
      <c r="D8" s="29"/>
      <c r="E8" s="30"/>
    </row>
    <row r="9" spans="2:6" ht="14.25" customHeight="1" x14ac:dyDescent="0.35">
      <c r="B9" s="92" t="str">
        <f>'שאלון-חובה'!C22</f>
        <v>מפסר המשתתפים בדירה:</v>
      </c>
      <c r="C9" s="220">
        <f>'שאלון-חובה'!D22</f>
        <v>0</v>
      </c>
      <c r="D9" s="29"/>
      <c r="E9" s="30"/>
    </row>
    <row r="10" spans="2:6" x14ac:dyDescent="0.35">
      <c r="D10" s="29"/>
      <c r="E10" s="29"/>
    </row>
    <row r="11" spans="2:6" ht="18" x14ac:dyDescent="0.35">
      <c r="B11" s="80" t="s">
        <v>212</v>
      </c>
      <c r="C11" s="80" t="s">
        <v>213</v>
      </c>
    </row>
    <row r="12" spans="2:6" ht="17.5" x14ac:dyDescent="0.35">
      <c r="B12" s="75" t="str">
        <f>'ציוד לחדרים'!B1</f>
        <v>ציוד לחדרים</v>
      </c>
      <c r="C12" s="76">
        <f>'ציוד לחדרים'!H68</f>
        <v>0</v>
      </c>
    </row>
    <row r="13" spans="2:6" ht="17.5" x14ac:dyDescent="0.35">
      <c r="B13" s="75" t="str">
        <f>'חדר כושר'!B1</f>
        <v>חדר כושר</v>
      </c>
      <c r="C13" s="76">
        <f>'חדר כושר'!H15</f>
        <v>0</v>
      </c>
    </row>
    <row r="14" spans="2:6" ht="17.5" x14ac:dyDescent="0.35">
      <c r="B14" s="75" t="str">
        <f>חצר!B1</f>
        <v>חצר</v>
      </c>
      <c r="C14" s="76">
        <f>חצר!H22</f>
        <v>0</v>
      </c>
    </row>
    <row r="15" spans="2:6" ht="17.5" x14ac:dyDescent="0.35">
      <c r="B15" s="218" t="str">
        <f>פנאי!B1</f>
        <v>ציוד פנאי</v>
      </c>
      <c r="C15" s="76">
        <f>פנאי!H16</f>
        <v>0</v>
      </c>
    </row>
    <row r="16" spans="2:6" ht="17.5" x14ac:dyDescent="0.35">
      <c r="B16" s="218" t="str">
        <f>טכנולוגיות!B1</f>
        <v>טכנולוגיות וציוד נלווה</v>
      </c>
      <c r="C16" s="76">
        <f>טכנולוגיות!H20</f>
        <v>0</v>
      </c>
    </row>
    <row r="17" spans="2:3" ht="17.5" x14ac:dyDescent="0.35">
      <c r="B17" s="219" t="str">
        <f>'ציוד יעודי'!B1</f>
        <v>ציוד ייעודי</v>
      </c>
      <c r="C17" s="76">
        <f>'ציוד יעודי'!H31</f>
        <v>0</v>
      </c>
    </row>
    <row r="18" spans="2:3" ht="17.5" x14ac:dyDescent="0.35">
      <c r="B18" s="75" t="str">
        <f>'הכשרות ייעודיות'!B1</f>
        <v>הכשרות צוות ייעודיות</v>
      </c>
      <c r="C18" s="76">
        <f>'הכשרות ייעודיות'!I23</f>
        <v>0</v>
      </c>
    </row>
    <row r="19" spans="2:3" ht="18" x14ac:dyDescent="0.35">
      <c r="B19" s="77" t="s">
        <v>214</v>
      </c>
      <c r="C19" s="78">
        <f>SUM(C12:C18)</f>
        <v>0</v>
      </c>
    </row>
    <row r="20" spans="2:3" x14ac:dyDescent="0.35">
      <c r="C20" s="91"/>
    </row>
  </sheetData>
  <sheetProtection algorithmName="SHA-512" hashValue="FEz4v6iUdCflTPKtQDvF/0YiyQuO/vxPjG1rqbgCguNT/51brFyOxbnmzXQNwt3cke7oPqG9rSJVy+FYgtmoXg==" saltValue="SJKfiezRriQ7soXGMMTnMg==" spinCount="100000" sheet="1" formatCells="0" formatColumns="0" formatRows="0"/>
  <mergeCells count="1">
    <mergeCell ref="B2:C2"/>
  </mergeCells>
  <pageMargins left="0.7" right="0.7" top="0.75" bottom="0.75" header="0.3" footer="0.3"/>
  <pageSetup paperSize="9" scale="96"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__15"/>
  <dimension ref="A6:G46"/>
  <sheetViews>
    <sheetView rightToLeft="1" zoomScale="80" zoomScaleNormal="80" workbookViewId="0">
      <selection activeCell="E8" sqref="E8"/>
    </sheetView>
  </sheetViews>
  <sheetFormatPr defaultColWidth="32.83203125" defaultRowHeight="15.5" outlineLevelRow="1" x14ac:dyDescent="0.35"/>
  <cols>
    <col min="1" max="1" width="3.83203125" style="13" customWidth="1"/>
    <col min="2" max="2" width="42.33203125" style="13" customWidth="1"/>
    <col min="3" max="3" width="27.58203125" style="31" customWidth="1"/>
    <col min="4" max="4" width="15.08203125" style="31" customWidth="1"/>
    <col min="5" max="5" width="15.58203125" style="31" customWidth="1"/>
    <col min="6" max="7" width="32.83203125" style="13"/>
    <col min="8" max="16384" width="32.83203125" style="4"/>
  </cols>
  <sheetData>
    <row r="6" spans="2:7" x14ac:dyDescent="0.35">
      <c r="D6" s="32" t="str">
        <f>'שאלון-חובה'!C25</f>
        <v>דירוג סוציואקונומי של הישוב:</v>
      </c>
      <c r="E6" s="71">
        <f>'שאלון-חובה'!D25</f>
        <v>0</v>
      </c>
      <c r="F6" s="33" t="str">
        <f>IF(E6=0,"יש למלא שאלון","")</f>
        <v>יש למלא שאלון</v>
      </c>
    </row>
    <row r="7" spans="2:7" x14ac:dyDescent="0.35">
      <c r="D7" s="32" t="str">
        <f>'שאלון-חובה'!C26</f>
        <v>קו עימות:</v>
      </c>
      <c r="E7" s="71">
        <f>'שאלון-חובה'!D26</f>
        <v>0</v>
      </c>
      <c r="F7" s="33" t="str">
        <f t="shared" ref="F7" si="0">IF(E7=0,"יש למלא שאלון","")</f>
        <v>יש למלא שאלון</v>
      </c>
    </row>
    <row r="8" spans="2:7" ht="18" x14ac:dyDescent="0.4">
      <c r="B8" s="34" t="s">
        <v>215</v>
      </c>
      <c r="D8" s="35" t="s">
        <v>216</v>
      </c>
      <c r="E8" s="221"/>
      <c r="F8" s="33" t="str">
        <f>IF(E8=0,"יש למלא","")</f>
        <v>יש למלא</v>
      </c>
    </row>
    <row r="9" spans="2:7" ht="18" x14ac:dyDescent="0.4">
      <c r="B9" s="34"/>
      <c r="D9" s="36"/>
      <c r="E9" s="36"/>
      <c r="F9" s="37"/>
      <c r="G9" s="37"/>
    </row>
    <row r="10" spans="2:7" x14ac:dyDescent="0.35">
      <c r="B10" s="79" t="str">
        <f>'שאלון-חובה'!C4</f>
        <v>תאריך הגשת הבקשה:</v>
      </c>
      <c r="C10" s="73">
        <f>'שאלון-חובה'!D4</f>
        <v>0</v>
      </c>
      <c r="D10" s="38"/>
      <c r="E10" s="38"/>
      <c r="F10" s="39"/>
    </row>
    <row r="11" spans="2:7" x14ac:dyDescent="0.35">
      <c r="B11" s="79" t="str">
        <f>'שאלון-חובה'!C5</f>
        <v>שם הגוף המבקש:</v>
      </c>
      <c r="C11" s="222">
        <f>'שאלון-חובה'!D5</f>
        <v>0</v>
      </c>
      <c r="D11" s="38"/>
      <c r="E11" s="38"/>
      <c r="F11" s="39"/>
    </row>
    <row r="12" spans="2:7" x14ac:dyDescent="0.35">
      <c r="B12" s="79" t="str">
        <f>'שאלון-חובה'!C7</f>
        <v>כתובת הגוף המפעיל:</v>
      </c>
      <c r="C12" s="222">
        <f>'שאלון-חובה'!D7</f>
        <v>0</v>
      </c>
      <c r="D12" s="38"/>
      <c r="E12" s="38"/>
      <c r="F12" s="39"/>
    </row>
    <row r="13" spans="2:7" x14ac:dyDescent="0.35">
      <c r="B13" s="79" t="str">
        <f>'שאלון-חובה'!C8</f>
        <v>איש הקשר בגוף המפעיל:</v>
      </c>
      <c r="C13" s="222">
        <f>'שאלון-חובה'!D8</f>
        <v>0</v>
      </c>
      <c r="D13" s="38"/>
      <c r="E13" s="38"/>
      <c r="F13" s="39"/>
    </row>
    <row r="14" spans="2:7" x14ac:dyDescent="0.35">
      <c r="B14" s="79" t="str">
        <f>'שאלון-חובה'!C10</f>
        <v>טלפון איש קשר בגוף המפעיל:</v>
      </c>
      <c r="C14" s="222">
        <f>'שאלון-חובה'!D10</f>
        <v>0</v>
      </c>
      <c r="D14" s="38"/>
      <c r="E14" s="38"/>
      <c r="F14" s="39"/>
    </row>
    <row r="15" spans="2:7" ht="14.25" customHeight="1" x14ac:dyDescent="0.35">
      <c r="B15" s="79" t="str">
        <f>'שאלון-חובה'!C14</f>
        <v>שם המסגרת:</v>
      </c>
      <c r="C15" s="222">
        <f>'שאלון-חובה'!D14</f>
        <v>0</v>
      </c>
      <c r="D15" s="38"/>
      <c r="E15" s="38"/>
      <c r="F15" s="39"/>
    </row>
    <row r="16" spans="2:7" x14ac:dyDescent="0.35">
      <c r="B16" s="79" t="str">
        <f>'שאלון-חובה'!C15</f>
        <v>כתובת המסגרת:</v>
      </c>
      <c r="C16" s="222">
        <f>'שאלון-חובה'!D15</f>
        <v>0</v>
      </c>
      <c r="D16" s="38"/>
      <c r="E16" s="38"/>
      <c r="F16" s="39"/>
    </row>
    <row r="17" spans="1:7" ht="14.25" customHeight="1" x14ac:dyDescent="0.35">
      <c r="B17" s="79" t="str">
        <f>'שאלון-חובה'!C22</f>
        <v>מפסר המשתתפים בדירה:</v>
      </c>
      <c r="C17" s="222">
        <f>'שאלון-חובה'!D22</f>
        <v>0</v>
      </c>
      <c r="D17" s="38"/>
      <c r="E17" s="38"/>
      <c r="F17" s="39"/>
    </row>
    <row r="18" spans="1:7" x14ac:dyDescent="0.35">
      <c r="B18" s="74"/>
      <c r="C18" s="74"/>
      <c r="D18" s="38"/>
      <c r="E18" s="36"/>
      <c r="F18" s="37"/>
    </row>
    <row r="19" spans="1:7" ht="35" x14ac:dyDescent="0.35">
      <c r="B19" s="75" t="s">
        <v>212</v>
      </c>
      <c r="C19" s="75" t="s">
        <v>217</v>
      </c>
      <c r="D19" s="4"/>
    </row>
    <row r="20" spans="1:7" ht="17.5" x14ac:dyDescent="0.35">
      <c r="B20" s="75" t="str">
        <f>'ציוד לחדרים'!B1</f>
        <v>ציוד לחדרים</v>
      </c>
      <c r="C20" s="76">
        <f>'ציוד לחדרים'!N68</f>
        <v>0</v>
      </c>
      <c r="D20" s="4"/>
    </row>
    <row r="21" spans="1:7" ht="17.5" x14ac:dyDescent="0.35">
      <c r="B21" s="75" t="str">
        <f>'חדר כושר'!B1</f>
        <v>חדר כושר</v>
      </c>
      <c r="C21" s="76">
        <f>'חדר כושר'!N15</f>
        <v>0</v>
      </c>
      <c r="D21" s="4"/>
    </row>
    <row r="22" spans="1:7" ht="17.5" x14ac:dyDescent="0.35">
      <c r="B22" s="75" t="str">
        <f>חצר!B1</f>
        <v>חצר</v>
      </c>
      <c r="C22" s="76">
        <f>חצר!N22</f>
        <v>0</v>
      </c>
      <c r="D22" s="4"/>
    </row>
    <row r="23" spans="1:7" ht="35.25" customHeight="1" x14ac:dyDescent="0.35">
      <c r="B23" s="218" t="str">
        <f>פנאי!B1</f>
        <v>ציוד פנאי</v>
      </c>
      <c r="C23" s="76">
        <f>פנאי!N16</f>
        <v>0</v>
      </c>
      <c r="D23" s="4"/>
    </row>
    <row r="24" spans="1:7" ht="17.5" x14ac:dyDescent="0.35">
      <c r="B24" s="218" t="str">
        <f>טכנולוגיות!B1</f>
        <v>טכנולוגיות וציוד נלווה</v>
      </c>
      <c r="C24" s="76">
        <f>טכנולוגיות!N20</f>
        <v>0</v>
      </c>
      <c r="D24" s="4"/>
    </row>
    <row r="25" spans="1:7" ht="17.5" x14ac:dyDescent="0.35">
      <c r="B25" s="219" t="str">
        <f>'ציוד יעודי'!B1</f>
        <v>ציוד ייעודי</v>
      </c>
      <c r="C25" s="76">
        <f>'ציוד יעודי'!O31</f>
        <v>0</v>
      </c>
      <c r="D25" s="4"/>
    </row>
    <row r="26" spans="1:7" ht="17.5" x14ac:dyDescent="0.35">
      <c r="B26" s="75" t="str">
        <f>'הכשרות ייעודיות'!B1</f>
        <v>הכשרות צוות ייעודיות</v>
      </c>
      <c r="C26" s="76">
        <f>'הכשרות ייעודיות'!M23</f>
        <v>0</v>
      </c>
      <c r="D26" s="4"/>
    </row>
    <row r="27" spans="1:7" ht="18" x14ac:dyDescent="0.35">
      <c r="B27" s="81" t="s">
        <v>214</v>
      </c>
      <c r="C27" s="78">
        <f>SUM(C20:C26)</f>
        <v>0</v>
      </c>
      <c r="D27" s="4"/>
    </row>
    <row r="28" spans="1:7" s="42" customFormat="1" hidden="1" outlineLevel="1" x14ac:dyDescent="0.35">
      <c r="A28" s="40"/>
      <c r="B28" s="40"/>
      <c r="C28" s="41"/>
      <c r="D28" s="4"/>
      <c r="E28" s="41"/>
      <c r="F28" s="40"/>
      <c r="G28" s="40"/>
    </row>
    <row r="29" spans="1:7" s="44" customFormat="1" ht="16.5" hidden="1" customHeight="1" outlineLevel="1" x14ac:dyDescent="0.35">
      <c r="A29" s="43"/>
      <c r="B29" s="40" t="s">
        <v>218</v>
      </c>
      <c r="C29" s="40"/>
      <c r="D29" s="40"/>
      <c r="E29" s="72"/>
      <c r="F29" s="43"/>
      <c r="G29" s="43"/>
    </row>
    <row r="30" spans="1:7" s="42" customFormat="1" hidden="1" outlineLevel="1" x14ac:dyDescent="0.35">
      <c r="A30" s="40"/>
      <c r="B30" s="45" t="s">
        <v>219</v>
      </c>
      <c r="C30" s="45" t="s">
        <v>220</v>
      </c>
      <c r="D30" s="46" t="s">
        <v>221</v>
      </c>
      <c r="E30" s="41"/>
      <c r="F30" s="40"/>
      <c r="G30" s="40"/>
    </row>
    <row r="31" spans="1:7" s="42" customFormat="1" hidden="1" outlineLevel="1" x14ac:dyDescent="0.35">
      <c r="A31" s="40"/>
      <c r="B31" s="47" t="s">
        <v>222</v>
      </c>
      <c r="C31" s="48">
        <f>IF(E7="כן",90%,IF(E6&lt;=4,90%,IF(E6&lt;8,80%,70%)))</f>
        <v>0.9</v>
      </c>
      <c r="D31" s="49">
        <f>$C$27*C31</f>
        <v>0</v>
      </c>
      <c r="E31" s="41"/>
      <c r="F31" s="40"/>
      <c r="G31" s="40"/>
    </row>
    <row r="32" spans="1:7" s="42" customFormat="1" hidden="1" outlineLevel="1" x14ac:dyDescent="0.35">
      <c r="A32" s="40"/>
      <c r="B32" s="45" t="s">
        <v>223</v>
      </c>
      <c r="C32" s="50">
        <f>100%-C31</f>
        <v>9.9999999999999978E-2</v>
      </c>
      <c r="D32" s="49">
        <f>$C$27*C32</f>
        <v>0</v>
      </c>
      <c r="E32" s="41"/>
      <c r="F32" s="40"/>
      <c r="G32" s="40"/>
    </row>
    <row r="33" spans="1:7" s="42" customFormat="1" hidden="1" outlineLevel="1" x14ac:dyDescent="0.35">
      <c r="A33" s="40"/>
      <c r="B33" s="45" t="s">
        <v>224</v>
      </c>
      <c r="C33" s="50">
        <f>SUM(C31:C32)</f>
        <v>1</v>
      </c>
      <c r="D33" s="49">
        <f>SUM(D31:D32)</f>
        <v>0</v>
      </c>
      <c r="E33" s="41"/>
      <c r="F33" s="40"/>
      <c r="G33" s="40"/>
    </row>
    <row r="34" spans="1:7" s="42" customFormat="1" hidden="1" outlineLevel="1" x14ac:dyDescent="0.35">
      <c r="A34" s="40"/>
      <c r="B34" s="40"/>
      <c r="C34" s="41"/>
      <c r="D34" s="51"/>
      <c r="E34" s="41"/>
      <c r="F34" s="40"/>
      <c r="G34" s="40"/>
    </row>
    <row r="35" spans="1:7" s="44" customFormat="1" ht="16.5" hidden="1" customHeight="1" outlineLevel="1" x14ac:dyDescent="0.35">
      <c r="A35" s="43"/>
      <c r="B35" s="40" t="s">
        <v>225</v>
      </c>
      <c r="C35" s="40"/>
      <c r="D35" s="40"/>
      <c r="E35" s="72"/>
      <c r="F35" s="43"/>
      <c r="G35" s="43"/>
    </row>
    <row r="36" spans="1:7" s="42" customFormat="1" hidden="1" outlineLevel="1" x14ac:dyDescent="0.35">
      <c r="A36" s="40"/>
      <c r="B36" s="45" t="s">
        <v>219</v>
      </c>
      <c r="C36" s="45" t="s">
        <v>220</v>
      </c>
      <c r="D36" s="46" t="s">
        <v>221</v>
      </c>
      <c r="E36" s="41"/>
      <c r="F36" s="40"/>
      <c r="G36" s="40"/>
    </row>
    <row r="37" spans="1:7" s="42" customFormat="1" hidden="1" outlineLevel="1" x14ac:dyDescent="0.35">
      <c r="A37" s="40"/>
      <c r="B37" s="47" t="s">
        <v>226</v>
      </c>
      <c r="C37" s="48" t="str">
        <f>IF($D$37=0,"",IF($D$31&lt;$D$37,"",ROUNDUP(D37/$C$27,4)))</f>
        <v/>
      </c>
      <c r="D37" s="49">
        <f>E8</f>
        <v>0</v>
      </c>
      <c r="E37" s="41"/>
      <c r="F37" s="40"/>
      <c r="G37" s="40"/>
    </row>
    <row r="38" spans="1:7" s="42" customFormat="1" hidden="1" outlineLevel="1" x14ac:dyDescent="0.35">
      <c r="A38" s="40"/>
      <c r="B38" s="45" t="s">
        <v>223</v>
      </c>
      <c r="C38" s="48" t="str">
        <f>IF($D$37=0,"",IF($D$31&lt;$D$37,"",ROUNDDOWN(D38/$C$27,4)))</f>
        <v/>
      </c>
      <c r="D38" s="49">
        <f>IF(D31&lt;D37,"",(D39-D37))</f>
        <v>0</v>
      </c>
      <c r="E38" s="41"/>
      <c r="F38" s="40"/>
      <c r="G38" s="40"/>
    </row>
    <row r="39" spans="1:7" s="42" customFormat="1" hidden="1" outlineLevel="1" x14ac:dyDescent="0.35">
      <c r="A39" s="40"/>
      <c r="B39" s="45" t="s">
        <v>224</v>
      </c>
      <c r="C39" s="50">
        <f>IF($E$27&lt;$E$33,"",SUM(C37:C38))</f>
        <v>0</v>
      </c>
      <c r="D39" s="49">
        <f>IF($D$31&lt;$D$37,"",C27)</f>
        <v>0</v>
      </c>
      <c r="E39" s="41"/>
      <c r="F39" s="40"/>
      <c r="G39" s="40"/>
    </row>
    <row r="40" spans="1:7" collapsed="1" x14ac:dyDescent="0.35">
      <c r="C40" s="52"/>
      <c r="D40" s="53"/>
    </row>
    <row r="41" spans="1:7" ht="18" x14ac:dyDescent="0.4">
      <c r="B41" s="368" t="s">
        <v>227</v>
      </c>
      <c r="C41" s="368"/>
      <c r="D41" s="368"/>
    </row>
    <row r="42" spans="1:7" ht="18.5" thickBot="1" x14ac:dyDescent="0.45">
      <c r="B42" s="367" t="s">
        <v>228</v>
      </c>
      <c r="C42" s="367"/>
      <c r="D42" s="367"/>
    </row>
    <row r="43" spans="1:7" ht="18.5" thickBot="1" x14ac:dyDescent="0.4">
      <c r="B43" s="82" t="s">
        <v>219</v>
      </c>
      <c r="C43" s="83" t="s">
        <v>220</v>
      </c>
      <c r="D43" s="84" t="s">
        <v>221</v>
      </c>
    </row>
    <row r="44" spans="1:7" ht="18.5" thickBot="1" x14ac:dyDescent="0.4">
      <c r="B44" s="85" t="s">
        <v>229</v>
      </c>
      <c r="C44" s="86" t="str">
        <f>IF(D44=0,"",ROUNDUP(D44/C$27,4))</f>
        <v/>
      </c>
      <c r="D44" s="84">
        <f>MIN(D31,D37)</f>
        <v>0</v>
      </c>
    </row>
    <row r="45" spans="1:7" ht="18.5" thickBot="1" x14ac:dyDescent="0.4">
      <c r="B45" s="82" t="s">
        <v>223</v>
      </c>
      <c r="C45" s="86" t="str">
        <f>IF(D45=0,"",ROUNDDOWN(D45/C$27,4))</f>
        <v/>
      </c>
      <c r="D45" s="84">
        <f>D46-D44</f>
        <v>0</v>
      </c>
    </row>
    <row r="46" spans="1:7" ht="18.5" thickBot="1" x14ac:dyDescent="0.4">
      <c r="B46" s="87" t="s">
        <v>224</v>
      </c>
      <c r="C46" s="88" t="str">
        <f>IF(D46=0,"",SUM(C44:C45))</f>
        <v/>
      </c>
      <c r="D46" s="89">
        <f>C27</f>
        <v>0</v>
      </c>
    </row>
  </sheetData>
  <sheetProtection formatCells="0" formatColumns="0" formatRows="0"/>
  <mergeCells count="2">
    <mergeCell ref="B42:D42"/>
    <mergeCell ref="B41:D41"/>
  </mergeCells>
  <pageMargins left="0.7" right="0.7" top="0.75" bottom="0.75" header="0.3" footer="0.3"/>
  <pageSetup paperSize="9" scale="96"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Worksheet______16"/>
  <dimension ref="A1"/>
  <sheetViews>
    <sheetView rightToLeft="1" workbookViewId="0"/>
  </sheetViews>
  <sheetFormatPr defaultRowHeight="1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__2"/>
  <dimension ref="A1:I27"/>
  <sheetViews>
    <sheetView showGridLines="0" rightToLeft="1" zoomScale="80" zoomScaleNormal="80" workbookViewId="0">
      <selection activeCell="E22" sqref="E22:E23"/>
    </sheetView>
  </sheetViews>
  <sheetFormatPr defaultColWidth="9" defaultRowHeight="15.5" x14ac:dyDescent="0.35"/>
  <cols>
    <col min="1" max="1" width="3.25" style="2" customWidth="1"/>
    <col min="2" max="2" width="5" style="17" customWidth="1"/>
    <col min="3" max="3" width="53.58203125" style="17" customWidth="1"/>
    <col min="4" max="4" width="40.25" style="74" customWidth="1"/>
    <col min="5" max="5" width="23.58203125" style="17" customWidth="1"/>
    <col min="6" max="6" width="3.58203125" style="17" customWidth="1"/>
    <col min="7" max="7" width="9.08203125" style="3"/>
    <col min="8" max="8" width="15.58203125" style="2" bestFit="1" customWidth="1"/>
    <col min="9" max="9" width="9.08203125" style="2"/>
    <col min="10" max="16384" width="9" style="3"/>
  </cols>
  <sheetData>
    <row r="1" spans="2:6" ht="16" thickBot="1" x14ac:dyDescent="0.4"/>
    <row r="2" spans="2:6" ht="18.5" thickBot="1" x14ac:dyDescent="0.4">
      <c r="B2" s="229" t="s">
        <v>9</v>
      </c>
      <c r="C2" s="230"/>
      <c r="D2" s="230"/>
      <c r="E2" s="230"/>
      <c r="F2" s="231"/>
    </row>
    <row r="3" spans="2:6" ht="18" x14ac:dyDescent="0.4">
      <c r="B3" s="225" t="s">
        <v>10</v>
      </c>
      <c r="C3" s="226"/>
      <c r="D3" s="116"/>
      <c r="E3" s="116"/>
      <c r="F3" s="117"/>
    </row>
    <row r="4" spans="2:6" x14ac:dyDescent="0.35">
      <c r="B4" s="118"/>
      <c r="C4" s="54" t="s">
        <v>11</v>
      </c>
      <c r="D4" s="205"/>
      <c r="E4" s="14" t="str">
        <f>IF(D4="","יש למלא","")</f>
        <v>יש למלא</v>
      </c>
      <c r="F4" s="119"/>
    </row>
    <row r="5" spans="2:6" x14ac:dyDescent="0.35">
      <c r="B5" s="118"/>
      <c r="C5" s="54" t="s">
        <v>12</v>
      </c>
      <c r="D5" s="100"/>
      <c r="E5" s="14" t="str">
        <f t="shared" ref="E5:E11" si="0">IF(D5="","יש למלא","")</f>
        <v>יש למלא</v>
      </c>
      <c r="F5" s="119"/>
    </row>
    <row r="6" spans="2:6" x14ac:dyDescent="0.35">
      <c r="B6" s="118"/>
      <c r="C6" s="54" t="s">
        <v>13</v>
      </c>
      <c r="D6" s="100"/>
      <c r="E6" s="14" t="str">
        <f t="shared" si="0"/>
        <v>יש למלא</v>
      </c>
      <c r="F6" s="119"/>
    </row>
    <row r="7" spans="2:6" x14ac:dyDescent="0.35">
      <c r="B7" s="118"/>
      <c r="C7" s="54" t="s">
        <v>14</v>
      </c>
      <c r="D7" s="100"/>
      <c r="E7" s="14" t="str">
        <f t="shared" si="0"/>
        <v>יש למלא</v>
      </c>
      <c r="F7" s="119"/>
    </row>
    <row r="8" spans="2:6" x14ac:dyDescent="0.35">
      <c r="B8" s="118"/>
      <c r="C8" s="54" t="s">
        <v>15</v>
      </c>
      <c r="D8" s="100"/>
      <c r="E8" s="14" t="str">
        <f t="shared" si="0"/>
        <v>יש למלא</v>
      </c>
      <c r="F8" s="119"/>
    </row>
    <row r="9" spans="2:6" x14ac:dyDescent="0.35">
      <c r="B9" s="118"/>
      <c r="C9" s="54" t="s">
        <v>16</v>
      </c>
      <c r="D9" s="100"/>
      <c r="E9" s="14" t="str">
        <f t="shared" si="0"/>
        <v>יש למלא</v>
      </c>
      <c r="F9" s="119"/>
    </row>
    <row r="10" spans="2:6" x14ac:dyDescent="0.35">
      <c r="B10" s="118"/>
      <c r="C10" s="54" t="s">
        <v>17</v>
      </c>
      <c r="D10" s="100"/>
      <c r="E10" s="14" t="str">
        <f t="shared" si="0"/>
        <v>יש למלא</v>
      </c>
      <c r="F10" s="119"/>
    </row>
    <row r="11" spans="2:6" x14ac:dyDescent="0.35">
      <c r="B11" s="118"/>
      <c r="C11" s="54" t="s">
        <v>18</v>
      </c>
      <c r="D11" s="100"/>
      <c r="E11" s="14" t="str">
        <f t="shared" si="0"/>
        <v>יש למלא</v>
      </c>
      <c r="F11" s="119"/>
    </row>
    <row r="12" spans="2:6" x14ac:dyDescent="0.35">
      <c r="B12" s="120"/>
      <c r="C12" s="15"/>
      <c r="D12" s="99"/>
      <c r="E12" s="15"/>
      <c r="F12" s="121"/>
    </row>
    <row r="13" spans="2:6" ht="18" x14ac:dyDescent="0.4">
      <c r="B13" s="227" t="s">
        <v>19</v>
      </c>
      <c r="C13" s="228"/>
      <c r="D13" s="98"/>
      <c r="E13" s="12"/>
      <c r="F13" s="122"/>
    </row>
    <row r="14" spans="2:6" x14ac:dyDescent="0.35">
      <c r="B14" s="118"/>
      <c r="C14" s="54" t="s">
        <v>20</v>
      </c>
      <c r="D14" s="100"/>
      <c r="E14" s="14" t="str">
        <f t="shared" ref="E14:E19" si="1">IF(D14="","יש למלא","")</f>
        <v>יש למלא</v>
      </c>
      <c r="F14" s="119"/>
    </row>
    <row r="15" spans="2:6" x14ac:dyDescent="0.35">
      <c r="B15" s="118"/>
      <c r="C15" s="54" t="s">
        <v>21</v>
      </c>
      <c r="D15" s="100"/>
      <c r="E15" s="14" t="str">
        <f t="shared" si="1"/>
        <v>יש למלא</v>
      </c>
      <c r="F15" s="119"/>
    </row>
    <row r="16" spans="2:6" x14ac:dyDescent="0.35">
      <c r="B16" s="118"/>
      <c r="C16" s="54" t="s">
        <v>22</v>
      </c>
      <c r="D16" s="100"/>
      <c r="E16" s="14" t="str">
        <f t="shared" si="1"/>
        <v>יש למלא</v>
      </c>
      <c r="F16" s="119"/>
    </row>
    <row r="17" spans="2:6" x14ac:dyDescent="0.35">
      <c r="B17" s="118"/>
      <c r="C17" s="54" t="s">
        <v>23</v>
      </c>
      <c r="D17" s="100"/>
      <c r="E17" s="14" t="str">
        <f t="shared" si="1"/>
        <v>יש למלא</v>
      </c>
      <c r="F17" s="119"/>
    </row>
    <row r="18" spans="2:6" x14ac:dyDescent="0.35">
      <c r="B18" s="118"/>
      <c r="C18" s="55" t="s">
        <v>24</v>
      </c>
      <c r="D18" s="100"/>
      <c r="E18" s="14" t="str">
        <f t="shared" si="1"/>
        <v>יש למלא</v>
      </c>
      <c r="F18" s="119"/>
    </row>
    <row r="19" spans="2:6" x14ac:dyDescent="0.35">
      <c r="B19" s="118"/>
      <c r="C19" s="54" t="s">
        <v>25</v>
      </c>
      <c r="D19" s="100"/>
      <c r="E19" s="14" t="str">
        <f t="shared" si="1"/>
        <v>יש למלא</v>
      </c>
      <c r="F19" s="119"/>
    </row>
    <row r="20" spans="2:6" x14ac:dyDescent="0.35">
      <c r="B20" s="120"/>
      <c r="C20" s="16"/>
      <c r="D20" s="99"/>
      <c r="E20" s="16"/>
      <c r="F20" s="121"/>
    </row>
    <row r="21" spans="2:6" ht="18" x14ac:dyDescent="0.4">
      <c r="B21" s="227" t="s">
        <v>26</v>
      </c>
      <c r="C21" s="228"/>
      <c r="D21" s="98"/>
      <c r="E21" s="12"/>
      <c r="F21" s="122"/>
    </row>
    <row r="22" spans="2:6" x14ac:dyDescent="0.35">
      <c r="B22" s="118"/>
      <c r="C22" s="54" t="s">
        <v>27</v>
      </c>
      <c r="D22" s="100"/>
      <c r="E22" s="14" t="str">
        <f t="shared" ref="E22:E24" si="2">IF(D22="","יש למלא","")</f>
        <v>יש למלא</v>
      </c>
      <c r="F22" s="119"/>
    </row>
    <row r="23" spans="2:6" x14ac:dyDescent="0.35">
      <c r="B23" s="118"/>
      <c r="C23" s="54" t="s">
        <v>28</v>
      </c>
      <c r="D23" s="100"/>
      <c r="E23" s="14" t="str">
        <f t="shared" si="2"/>
        <v>יש למלא</v>
      </c>
      <c r="F23" s="119"/>
    </row>
    <row r="24" spans="2:6" x14ac:dyDescent="0.35">
      <c r="B24" s="118"/>
      <c r="C24" s="54" t="s">
        <v>29</v>
      </c>
      <c r="D24" s="100"/>
      <c r="E24" s="14" t="str">
        <f t="shared" si="2"/>
        <v>יש למלא</v>
      </c>
      <c r="F24" s="119"/>
    </row>
    <row r="25" spans="2:6" x14ac:dyDescent="0.35">
      <c r="B25" s="118"/>
      <c r="C25" s="54" t="s">
        <v>30</v>
      </c>
      <c r="D25" s="100"/>
      <c r="E25" s="14" t="str">
        <f>IF(D25="","יש לבחור מתוך הרשימה","")</f>
        <v>יש לבחור מתוך הרשימה</v>
      </c>
      <c r="F25" s="119"/>
    </row>
    <row r="26" spans="2:6" x14ac:dyDescent="0.35">
      <c r="B26" s="118"/>
      <c r="C26" s="54" t="s">
        <v>31</v>
      </c>
      <c r="D26" s="100"/>
      <c r="E26" s="14" t="str">
        <f>IF(D26="","יש לבחור מתוך הרשימה","")</f>
        <v>יש לבחור מתוך הרשימה</v>
      </c>
      <c r="F26" s="119"/>
    </row>
    <row r="27" spans="2:6" ht="16" thickBot="1" x14ac:dyDescent="0.4">
      <c r="B27" s="123"/>
      <c r="C27" s="124"/>
      <c r="D27" s="125"/>
      <c r="E27" s="124"/>
      <c r="F27" s="126"/>
    </row>
  </sheetData>
  <sheetProtection algorithmName="SHA-512" hashValue="jE8OIg25jUSx/g0m/6BMk42ZwrmWxDgcvK+IdvJdW8OWltcFCUteXYnuN60iEC4rT254UCZfGTesh3KZvI3C+g==" saltValue="zVjdnOIPBxmoKnL1RhAOfQ==" spinCount="100000" sheet="1" formatCells="0" formatColumns="0" formatRows="0"/>
  <mergeCells count="4">
    <mergeCell ref="B3:C3"/>
    <mergeCell ref="B13:C13"/>
    <mergeCell ref="B21:C21"/>
    <mergeCell ref="B2:F2"/>
  </mergeCells>
  <dataValidations count="2">
    <dataValidation type="list" allowBlank="1" showInputMessage="1" showErrorMessage="1" sqref="D25" xr:uid="{00000000-0002-0000-0100-000000000000}">
      <formula1>"1,2,3,4,5,6,7,8,9,10"</formula1>
    </dataValidation>
    <dataValidation type="list" allowBlank="1" showInputMessage="1" showErrorMessage="1" sqref="D26" xr:uid="{00000000-0002-0000-0100-000001000000}">
      <formula1>"כן, לא"</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__10"/>
  <dimension ref="B1:Q72"/>
  <sheetViews>
    <sheetView showGridLines="0" rightToLeft="1" tabSelected="1" zoomScale="80" zoomScaleNormal="80" workbookViewId="0">
      <pane ySplit="7" topLeftCell="A23" activePane="bottomLeft" state="frozen"/>
      <selection pane="bottomLeft" activeCell="C34" sqref="C34"/>
    </sheetView>
  </sheetViews>
  <sheetFormatPr defaultColWidth="9" defaultRowHeight="15.5" x14ac:dyDescent="0.35"/>
  <cols>
    <col min="1" max="1" width="2.25" style="18" customWidth="1"/>
    <col min="2" max="2" width="45.33203125" style="18" customWidth="1"/>
    <col min="3" max="3" width="10.25" style="27" customWidth="1"/>
    <col min="4" max="4" width="12.25" style="27" customWidth="1"/>
    <col min="5" max="5" width="12" style="27" customWidth="1"/>
    <col min="6" max="6" width="1.58203125" style="18" customWidth="1"/>
    <col min="7" max="7" width="13.08203125" style="18" customWidth="1"/>
    <col min="8" max="8" width="14.75" style="18" customWidth="1"/>
    <col min="9" max="9" width="12.25" style="18" customWidth="1"/>
    <col min="10" max="10" width="23.58203125" style="19" customWidth="1"/>
    <col min="11" max="11" width="1.08203125" style="18" customWidth="1"/>
    <col min="12" max="12" width="13.83203125" style="18" customWidth="1"/>
    <col min="13" max="13" width="10.08203125" style="20" customWidth="1"/>
    <col min="14" max="14" width="11.25" style="18" customWidth="1"/>
    <col min="15" max="15" width="9" style="18"/>
    <col min="16" max="16" width="26.33203125" style="18" customWidth="1"/>
    <col min="17" max="16384" width="9" style="18"/>
  </cols>
  <sheetData>
    <row r="1" spans="2:17" s="102" customFormat="1" ht="16" thickBot="1" x14ac:dyDescent="0.4">
      <c r="B1" s="26" t="s">
        <v>32</v>
      </c>
      <c r="C1" s="27"/>
      <c r="D1" s="27"/>
      <c r="E1" s="27"/>
      <c r="F1" s="18"/>
      <c r="G1" s="18"/>
      <c r="H1" s="18"/>
      <c r="I1" s="18"/>
      <c r="J1" s="19"/>
      <c r="K1" s="18"/>
      <c r="L1" s="18"/>
      <c r="M1" s="20"/>
      <c r="N1" s="18"/>
      <c r="O1" s="18"/>
      <c r="P1" s="18"/>
    </row>
    <row r="2" spans="2:17" s="206" customFormat="1" ht="20.25" customHeight="1" thickBot="1" x14ac:dyDescent="0.4">
      <c r="B2" s="258" t="s">
        <v>33</v>
      </c>
      <c r="C2" s="259"/>
      <c r="D2" s="259"/>
      <c r="E2" s="259"/>
      <c r="F2" s="259"/>
      <c r="G2" s="259"/>
      <c r="H2" s="259"/>
      <c r="I2" s="259"/>
      <c r="J2" s="259"/>
      <c r="K2" s="259"/>
      <c r="L2" s="259"/>
      <c r="M2" s="259"/>
      <c r="N2" s="259"/>
      <c r="O2" s="259"/>
      <c r="P2" s="260"/>
      <c r="Q2" s="102"/>
    </row>
    <row r="3" spans="2:17" s="102" customFormat="1" ht="18" x14ac:dyDescent="0.35">
      <c r="B3" s="207">
        <f>'שאלון-חובה'!D5</f>
        <v>0</v>
      </c>
      <c r="C3" s="27"/>
      <c r="D3" s="27"/>
      <c r="E3" s="27"/>
      <c r="F3" s="18"/>
      <c r="G3" s="18"/>
      <c r="H3" s="18"/>
      <c r="I3" s="18"/>
      <c r="J3" s="19"/>
      <c r="K3" s="18"/>
      <c r="L3" s="18"/>
      <c r="M3" s="20"/>
      <c r="N3" s="18"/>
      <c r="O3" s="18"/>
      <c r="P3" s="18"/>
    </row>
    <row r="4" spans="2:17" s="102" customFormat="1" ht="16.5" customHeight="1" x14ac:dyDescent="0.35">
      <c r="B4" s="276" t="s">
        <v>34</v>
      </c>
      <c r="C4" s="276"/>
      <c r="D4" s="276"/>
      <c r="E4" s="276"/>
      <c r="F4" s="276"/>
      <c r="G4" s="276"/>
      <c r="H4" s="276"/>
      <c r="I4" s="276"/>
      <c r="J4" s="276"/>
      <c r="K4" s="276"/>
      <c r="L4" s="276"/>
      <c r="M4" s="276"/>
      <c r="N4" s="276"/>
      <c r="O4" s="276"/>
      <c r="P4" s="276"/>
    </row>
    <row r="5" spans="2:17" ht="4.9000000000000004" customHeight="1" thickBot="1" x14ac:dyDescent="0.4">
      <c r="B5" s="21"/>
      <c r="C5" s="56"/>
      <c r="D5" s="56"/>
      <c r="J5" s="22"/>
      <c r="K5" s="21"/>
      <c r="P5" s="23"/>
    </row>
    <row r="6" spans="2:17" ht="18.5" thickBot="1" x14ac:dyDescent="0.4">
      <c r="B6" s="261" t="s">
        <v>35</v>
      </c>
      <c r="C6" s="262"/>
      <c r="D6" s="262"/>
      <c r="E6" s="263"/>
      <c r="F6" s="65"/>
      <c r="G6" s="264" t="s">
        <v>36</v>
      </c>
      <c r="H6" s="265"/>
      <c r="I6" s="265"/>
      <c r="J6" s="266"/>
      <c r="K6" s="66"/>
      <c r="L6" s="261" t="s">
        <v>37</v>
      </c>
      <c r="M6" s="262"/>
      <c r="N6" s="262"/>
      <c r="O6" s="262"/>
      <c r="P6" s="263"/>
    </row>
    <row r="7" spans="2:17" s="27" customFormat="1" ht="31.5" thickBot="1" x14ac:dyDescent="0.35">
      <c r="B7" s="167" t="s">
        <v>38</v>
      </c>
      <c r="C7" s="168" t="s">
        <v>39</v>
      </c>
      <c r="D7" s="168" t="s">
        <v>40</v>
      </c>
      <c r="E7" s="169" t="s">
        <v>41</v>
      </c>
      <c r="G7" s="171" t="s">
        <v>42</v>
      </c>
      <c r="H7" s="172" t="s">
        <v>43</v>
      </c>
      <c r="I7" s="173" t="s">
        <v>44</v>
      </c>
      <c r="J7" s="169" t="s">
        <v>45</v>
      </c>
      <c r="K7" s="56"/>
      <c r="L7" s="171" t="s">
        <v>46</v>
      </c>
      <c r="M7" s="172" t="s">
        <v>47</v>
      </c>
      <c r="N7" s="172" t="s">
        <v>48</v>
      </c>
      <c r="O7" s="168" t="s">
        <v>44</v>
      </c>
      <c r="P7" s="169" t="s">
        <v>49</v>
      </c>
    </row>
    <row r="8" spans="2:17" x14ac:dyDescent="0.35">
      <c r="B8" s="267" t="s">
        <v>50</v>
      </c>
      <c r="C8" s="268"/>
      <c r="D8" s="268"/>
      <c r="E8" s="269"/>
      <c r="G8" s="270" t="str">
        <f>B8</f>
        <v>סלון ופינת אוכל</v>
      </c>
      <c r="H8" s="271"/>
      <c r="I8" s="271"/>
      <c r="J8" s="272"/>
      <c r="K8" s="21"/>
      <c r="L8" s="273" t="str">
        <f>B8</f>
        <v>סלון ופינת אוכל</v>
      </c>
      <c r="M8" s="274"/>
      <c r="N8" s="274"/>
      <c r="O8" s="274"/>
      <c r="P8" s="275"/>
    </row>
    <row r="9" spans="2:17" x14ac:dyDescent="0.35">
      <c r="B9" s="24" t="s">
        <v>51</v>
      </c>
      <c r="C9" s="57">
        <v>1</v>
      </c>
      <c r="D9" s="57">
        <v>4000</v>
      </c>
      <c r="E9" s="210">
        <f t="shared" ref="E9" si="0">C9*D9</f>
        <v>4000</v>
      </c>
      <c r="G9" s="161"/>
      <c r="H9" s="176">
        <f>G9*D9</f>
        <v>0</v>
      </c>
      <c r="I9" s="170" t="str">
        <f>IF(H9=0,"",IF(OR(H9-$E9&gt;0,H9-$E9&lt;0), (H9-$E9)/$E9, ""))</f>
        <v/>
      </c>
      <c r="J9" s="162"/>
      <c r="K9" s="64"/>
      <c r="L9" s="175"/>
      <c r="M9" s="175" t="str">
        <f t="shared" ref="M9:M24" si="1">IF(L9="מאשר",G9,"")</f>
        <v/>
      </c>
      <c r="N9" s="178" t="str">
        <f>IFERROR(M9*D9,"")</f>
        <v/>
      </c>
      <c r="O9" s="174" t="str">
        <f>IFERROR(IF(N9=0,"",IF(OR(N9-$E9&gt;0,N9-$E9&lt;0), (N9-$E9)/$E9, "")),"")</f>
        <v/>
      </c>
      <c r="P9" s="175"/>
    </row>
    <row r="10" spans="2:17" x14ac:dyDescent="0.35">
      <c r="B10" s="24" t="s">
        <v>52</v>
      </c>
      <c r="C10" s="57">
        <v>1</v>
      </c>
      <c r="D10" s="57">
        <v>1200</v>
      </c>
      <c r="E10" s="210">
        <f t="shared" ref="E10:E24" si="2">C10*D10</f>
        <v>1200</v>
      </c>
      <c r="G10" s="161"/>
      <c r="H10" s="176">
        <f t="shared" ref="H10:H24" si="3">G10*D10</f>
        <v>0</v>
      </c>
      <c r="I10" s="170" t="str">
        <f t="shared" ref="I10:I24" si="4">IF(H10=0,"",IF(OR(H10-$E10&gt;0,H10-$E10&lt;0), (H10-$E10)/$E10, ""))</f>
        <v/>
      </c>
      <c r="J10" s="162"/>
      <c r="K10" s="64"/>
      <c r="L10" s="175"/>
      <c r="M10" s="175" t="str">
        <f t="shared" si="1"/>
        <v/>
      </c>
      <c r="N10" s="178" t="str">
        <f t="shared" ref="N10:N24" si="5">IFERROR(M10*D10,"")</f>
        <v/>
      </c>
      <c r="O10" s="174" t="str">
        <f t="shared" ref="O10:O24" si="6">IFERROR(IF(N10=0,"",IF(OR(N10-$E10&gt;0,N10-$E10&lt;0), (N10-$E10)/$E10, "")),"")</f>
        <v/>
      </c>
      <c r="P10" s="175"/>
    </row>
    <row r="11" spans="2:17" x14ac:dyDescent="0.35">
      <c r="B11" s="24" t="s">
        <v>53</v>
      </c>
      <c r="C11" s="57">
        <v>1</v>
      </c>
      <c r="D11" s="57">
        <v>800</v>
      </c>
      <c r="E11" s="210">
        <f t="shared" si="2"/>
        <v>800</v>
      </c>
      <c r="G11" s="161"/>
      <c r="H11" s="176">
        <f t="shared" si="3"/>
        <v>0</v>
      </c>
      <c r="I11" s="170" t="str">
        <f t="shared" si="4"/>
        <v/>
      </c>
      <c r="J11" s="162"/>
      <c r="K11" s="64"/>
      <c r="L11" s="175"/>
      <c r="M11" s="175" t="str">
        <f t="shared" si="1"/>
        <v/>
      </c>
      <c r="N11" s="178" t="str">
        <f t="shared" si="5"/>
        <v/>
      </c>
      <c r="O11" s="174" t="str">
        <f t="shared" si="6"/>
        <v/>
      </c>
      <c r="P11" s="175"/>
    </row>
    <row r="12" spans="2:17" x14ac:dyDescent="0.35">
      <c r="B12" s="24" t="s">
        <v>54</v>
      </c>
      <c r="C12" s="57">
        <v>1</v>
      </c>
      <c r="D12" s="57">
        <v>3000</v>
      </c>
      <c r="E12" s="210">
        <f t="shared" si="2"/>
        <v>3000</v>
      </c>
      <c r="G12" s="161"/>
      <c r="H12" s="176">
        <f t="shared" si="3"/>
        <v>0</v>
      </c>
      <c r="I12" s="170" t="str">
        <f t="shared" si="4"/>
        <v/>
      </c>
      <c r="J12" s="162"/>
      <c r="K12" s="64"/>
      <c r="L12" s="175"/>
      <c r="M12" s="175" t="str">
        <f t="shared" si="1"/>
        <v/>
      </c>
      <c r="N12" s="178" t="str">
        <f t="shared" si="5"/>
        <v/>
      </c>
      <c r="O12" s="174" t="str">
        <f t="shared" si="6"/>
        <v/>
      </c>
      <c r="P12" s="175"/>
    </row>
    <row r="13" spans="2:17" x14ac:dyDescent="0.35">
      <c r="B13" s="24" t="s">
        <v>55</v>
      </c>
      <c r="C13" s="57">
        <v>1</v>
      </c>
      <c r="D13" s="57">
        <v>300</v>
      </c>
      <c r="E13" s="210">
        <f t="shared" si="2"/>
        <v>300</v>
      </c>
      <c r="G13" s="161"/>
      <c r="H13" s="176">
        <f t="shared" si="3"/>
        <v>0</v>
      </c>
      <c r="I13" s="170" t="str">
        <f t="shared" si="4"/>
        <v/>
      </c>
      <c r="J13" s="162"/>
      <c r="K13" s="64"/>
      <c r="L13" s="175"/>
      <c r="M13" s="175" t="str">
        <f t="shared" si="1"/>
        <v/>
      </c>
      <c r="N13" s="178" t="str">
        <f t="shared" si="5"/>
        <v/>
      </c>
      <c r="O13" s="174" t="str">
        <f t="shared" si="6"/>
        <v/>
      </c>
      <c r="P13" s="175"/>
    </row>
    <row r="14" spans="2:17" x14ac:dyDescent="0.35">
      <c r="B14" s="24" t="s">
        <v>56</v>
      </c>
      <c r="C14" s="57">
        <v>1</v>
      </c>
      <c r="D14" s="57">
        <v>600</v>
      </c>
      <c r="E14" s="210">
        <f t="shared" si="2"/>
        <v>600</v>
      </c>
      <c r="G14" s="161"/>
      <c r="H14" s="176">
        <f t="shared" si="3"/>
        <v>0</v>
      </c>
      <c r="I14" s="170" t="str">
        <f t="shared" si="4"/>
        <v/>
      </c>
      <c r="J14" s="162"/>
      <c r="K14" s="64"/>
      <c r="L14" s="175"/>
      <c r="M14" s="175" t="str">
        <f t="shared" si="1"/>
        <v/>
      </c>
      <c r="N14" s="178" t="str">
        <f t="shared" si="5"/>
        <v/>
      </c>
      <c r="O14" s="174" t="str">
        <f t="shared" si="6"/>
        <v/>
      </c>
      <c r="P14" s="175"/>
    </row>
    <row r="15" spans="2:17" x14ac:dyDescent="0.35">
      <c r="B15" s="24" t="s">
        <v>57</v>
      </c>
      <c r="C15" s="57">
        <v>1</v>
      </c>
      <c r="D15" s="57">
        <v>500</v>
      </c>
      <c r="E15" s="210">
        <f t="shared" si="2"/>
        <v>500</v>
      </c>
      <c r="G15" s="161"/>
      <c r="H15" s="176">
        <f t="shared" si="3"/>
        <v>0</v>
      </c>
      <c r="I15" s="170" t="str">
        <f t="shared" si="4"/>
        <v/>
      </c>
      <c r="J15" s="162"/>
      <c r="K15" s="64"/>
      <c r="L15" s="175"/>
      <c r="M15" s="175" t="str">
        <f t="shared" si="1"/>
        <v/>
      </c>
      <c r="N15" s="178" t="str">
        <f t="shared" si="5"/>
        <v/>
      </c>
      <c r="O15" s="174" t="str">
        <f t="shared" si="6"/>
        <v/>
      </c>
      <c r="P15" s="175"/>
    </row>
    <row r="16" spans="2:17" x14ac:dyDescent="0.35">
      <c r="B16" s="24" t="s">
        <v>58</v>
      </c>
      <c r="C16" s="57">
        <v>1</v>
      </c>
      <c r="D16" s="57">
        <v>6000</v>
      </c>
      <c r="E16" s="210">
        <f t="shared" si="2"/>
        <v>6000</v>
      </c>
      <c r="G16" s="161"/>
      <c r="H16" s="176">
        <f t="shared" si="3"/>
        <v>0</v>
      </c>
      <c r="I16" s="170" t="str">
        <f t="shared" si="4"/>
        <v/>
      </c>
      <c r="J16" s="162"/>
      <c r="K16" s="64"/>
      <c r="L16" s="175"/>
      <c r="M16" s="175" t="str">
        <f t="shared" si="1"/>
        <v/>
      </c>
      <c r="N16" s="178" t="str">
        <f t="shared" si="5"/>
        <v/>
      </c>
      <c r="O16" s="174" t="str">
        <f t="shared" si="6"/>
        <v/>
      </c>
      <c r="P16" s="175"/>
    </row>
    <row r="17" spans="2:16" x14ac:dyDescent="0.35">
      <c r="B17" s="24" t="s">
        <v>59</v>
      </c>
      <c r="C17" s="57">
        <v>1</v>
      </c>
      <c r="D17" s="57">
        <v>1000</v>
      </c>
      <c r="E17" s="210">
        <f t="shared" si="2"/>
        <v>1000</v>
      </c>
      <c r="G17" s="161"/>
      <c r="H17" s="176">
        <f t="shared" si="3"/>
        <v>0</v>
      </c>
      <c r="I17" s="170" t="str">
        <f t="shared" si="4"/>
        <v/>
      </c>
      <c r="J17" s="162"/>
      <c r="K17" s="64"/>
      <c r="L17" s="175"/>
      <c r="M17" s="175" t="str">
        <f t="shared" si="1"/>
        <v/>
      </c>
      <c r="N17" s="178" t="str">
        <f t="shared" si="5"/>
        <v/>
      </c>
      <c r="O17" s="174" t="str">
        <f t="shared" si="6"/>
        <v/>
      </c>
      <c r="P17" s="175"/>
    </row>
    <row r="18" spans="2:16" x14ac:dyDescent="0.35">
      <c r="B18" s="24" t="s">
        <v>60</v>
      </c>
      <c r="C18" s="57">
        <v>1</v>
      </c>
      <c r="D18" s="57">
        <v>700</v>
      </c>
      <c r="E18" s="210">
        <f t="shared" si="2"/>
        <v>700</v>
      </c>
      <c r="G18" s="161"/>
      <c r="H18" s="176">
        <f t="shared" si="3"/>
        <v>0</v>
      </c>
      <c r="I18" s="170" t="str">
        <f t="shared" si="4"/>
        <v/>
      </c>
      <c r="J18" s="162"/>
      <c r="K18" s="64"/>
      <c r="L18" s="175"/>
      <c r="M18" s="175" t="str">
        <f t="shared" si="1"/>
        <v/>
      </c>
      <c r="N18" s="178" t="str">
        <f t="shared" si="5"/>
        <v/>
      </c>
      <c r="O18" s="174" t="str">
        <f t="shared" si="6"/>
        <v/>
      </c>
      <c r="P18" s="175"/>
    </row>
    <row r="19" spans="2:16" x14ac:dyDescent="0.35">
      <c r="B19" s="24" t="s">
        <v>61</v>
      </c>
      <c r="C19" s="131">
        <v>1</v>
      </c>
      <c r="D19" s="132">
        <v>1500</v>
      </c>
      <c r="E19" s="210">
        <f t="shared" si="2"/>
        <v>1500</v>
      </c>
      <c r="G19" s="161"/>
      <c r="H19" s="176">
        <f t="shared" si="3"/>
        <v>0</v>
      </c>
      <c r="I19" s="170" t="str">
        <f t="shared" si="4"/>
        <v/>
      </c>
      <c r="J19" s="162"/>
      <c r="K19" s="64"/>
      <c r="L19" s="175"/>
      <c r="M19" s="175" t="str">
        <f t="shared" si="1"/>
        <v/>
      </c>
      <c r="N19" s="178" t="str">
        <f t="shared" si="5"/>
        <v/>
      </c>
      <c r="O19" s="174" t="str">
        <f t="shared" si="6"/>
        <v/>
      </c>
      <c r="P19" s="175"/>
    </row>
    <row r="20" spans="2:16" x14ac:dyDescent="0.35">
      <c r="B20" s="160" t="s">
        <v>62</v>
      </c>
      <c r="C20" s="131">
        <v>1</v>
      </c>
      <c r="D20" s="132">
        <v>600</v>
      </c>
      <c r="E20" s="210">
        <f t="shared" si="2"/>
        <v>600</v>
      </c>
      <c r="G20" s="161"/>
      <c r="H20" s="176">
        <f t="shared" si="3"/>
        <v>0</v>
      </c>
      <c r="I20" s="170" t="str">
        <f t="shared" si="4"/>
        <v/>
      </c>
      <c r="J20" s="162"/>
      <c r="K20" s="64"/>
      <c r="L20" s="175"/>
      <c r="M20" s="175" t="str">
        <f t="shared" si="1"/>
        <v/>
      </c>
      <c r="N20" s="178" t="str">
        <f t="shared" si="5"/>
        <v/>
      </c>
      <c r="O20" s="174" t="str">
        <f t="shared" si="6"/>
        <v/>
      </c>
      <c r="P20" s="175"/>
    </row>
    <row r="21" spans="2:16" x14ac:dyDescent="0.35">
      <c r="B21" s="145" t="s">
        <v>63</v>
      </c>
      <c r="C21" s="131">
        <v>1</v>
      </c>
      <c r="D21" s="132">
        <v>3000</v>
      </c>
      <c r="E21" s="210">
        <f t="shared" si="2"/>
        <v>3000</v>
      </c>
      <c r="G21" s="161"/>
      <c r="H21" s="176">
        <f t="shared" si="3"/>
        <v>0</v>
      </c>
      <c r="I21" s="170" t="str">
        <f t="shared" si="4"/>
        <v/>
      </c>
      <c r="J21" s="162"/>
      <c r="K21" s="64"/>
      <c r="L21" s="175"/>
      <c r="M21" s="175" t="str">
        <f t="shared" si="1"/>
        <v/>
      </c>
      <c r="N21" s="178" t="str">
        <f t="shared" si="5"/>
        <v/>
      </c>
      <c r="O21" s="174" t="str">
        <f t="shared" si="6"/>
        <v/>
      </c>
      <c r="P21" s="175"/>
    </row>
    <row r="22" spans="2:16" x14ac:dyDescent="0.35">
      <c r="B22" s="145" t="s">
        <v>64</v>
      </c>
      <c r="C22" s="131">
        <v>2</v>
      </c>
      <c r="D22" s="132">
        <v>500</v>
      </c>
      <c r="E22" s="210">
        <f t="shared" si="2"/>
        <v>1000</v>
      </c>
      <c r="G22" s="161"/>
      <c r="H22" s="176">
        <f t="shared" si="3"/>
        <v>0</v>
      </c>
      <c r="I22" s="170" t="str">
        <f t="shared" si="4"/>
        <v/>
      </c>
      <c r="J22" s="162"/>
      <c r="K22" s="64"/>
      <c r="L22" s="175"/>
      <c r="M22" s="175" t="str">
        <f t="shared" si="1"/>
        <v/>
      </c>
      <c r="N22" s="178" t="str">
        <f t="shared" si="5"/>
        <v/>
      </c>
      <c r="O22" s="174" t="str">
        <f t="shared" si="6"/>
        <v/>
      </c>
      <c r="P22" s="175"/>
    </row>
    <row r="23" spans="2:16" x14ac:dyDescent="0.35">
      <c r="B23" s="24" t="s">
        <v>65</v>
      </c>
      <c r="C23" s="57">
        <v>2</v>
      </c>
      <c r="D23" s="57">
        <v>1200</v>
      </c>
      <c r="E23" s="210">
        <f t="shared" si="2"/>
        <v>2400</v>
      </c>
      <c r="G23" s="161"/>
      <c r="H23" s="176">
        <f t="shared" si="3"/>
        <v>0</v>
      </c>
      <c r="I23" s="170" t="str">
        <f t="shared" si="4"/>
        <v/>
      </c>
      <c r="J23" s="162"/>
      <c r="K23" s="64"/>
      <c r="L23" s="175"/>
      <c r="M23" s="175" t="str">
        <f t="shared" si="1"/>
        <v/>
      </c>
      <c r="N23" s="178" t="str">
        <f t="shared" si="5"/>
        <v/>
      </c>
      <c r="O23" s="174" t="str">
        <f t="shared" si="6"/>
        <v/>
      </c>
      <c r="P23" s="175"/>
    </row>
    <row r="24" spans="2:16" x14ac:dyDescent="0.35">
      <c r="B24" s="24" t="s">
        <v>66</v>
      </c>
      <c r="C24" s="131">
        <v>1</v>
      </c>
      <c r="D24" s="129">
        <v>5000</v>
      </c>
      <c r="E24" s="210">
        <f t="shared" si="2"/>
        <v>5000</v>
      </c>
      <c r="G24" s="161"/>
      <c r="H24" s="176">
        <f t="shared" si="3"/>
        <v>0</v>
      </c>
      <c r="I24" s="170" t="str">
        <f t="shared" si="4"/>
        <v/>
      </c>
      <c r="J24" s="162"/>
      <c r="K24" s="64"/>
      <c r="L24" s="175"/>
      <c r="M24" s="175" t="str">
        <f t="shared" si="1"/>
        <v/>
      </c>
      <c r="N24" s="178" t="str">
        <f t="shared" si="5"/>
        <v/>
      </c>
      <c r="O24" s="174" t="str">
        <f t="shared" si="6"/>
        <v/>
      </c>
      <c r="P24" s="175"/>
    </row>
    <row r="25" spans="2:16" x14ac:dyDescent="0.35">
      <c r="B25" s="255" t="s">
        <v>67</v>
      </c>
      <c r="C25" s="256"/>
      <c r="D25" s="256"/>
      <c r="E25" s="257"/>
      <c r="F25" s="26"/>
      <c r="G25" s="67"/>
      <c r="H25" s="70">
        <f>SUM(H9:H24)</f>
        <v>0</v>
      </c>
      <c r="I25" s="61"/>
      <c r="J25" s="62"/>
      <c r="K25" s="21"/>
      <c r="L25" s="63"/>
      <c r="M25" s="59"/>
      <c r="N25" s="70">
        <f>SUM(N9:N24)</f>
        <v>0</v>
      </c>
      <c r="O25" s="61"/>
      <c r="P25" s="62"/>
    </row>
    <row r="26" spans="2:16" x14ac:dyDescent="0.35">
      <c r="B26" s="277" t="s">
        <v>68</v>
      </c>
      <c r="C26" s="278"/>
      <c r="D26" s="278"/>
      <c r="E26" s="279"/>
      <c r="G26" s="283" t="str">
        <f>B26</f>
        <v>חדר שינה</v>
      </c>
      <c r="H26" s="285"/>
      <c r="I26" s="285"/>
      <c r="J26" s="284"/>
      <c r="K26" s="21"/>
      <c r="L26" s="286" t="str">
        <f>B26</f>
        <v>חדר שינה</v>
      </c>
      <c r="M26" s="287"/>
      <c r="N26" s="287"/>
      <c r="O26" s="287"/>
      <c r="P26" s="288"/>
    </row>
    <row r="27" spans="2:16" x14ac:dyDescent="0.35">
      <c r="B27" s="24" t="s">
        <v>69</v>
      </c>
      <c r="C27" s="57">
        <v>3</v>
      </c>
      <c r="D27" s="57">
        <v>3000</v>
      </c>
      <c r="E27" s="210">
        <f t="shared" ref="E27:E34" si="7">C27*D27</f>
        <v>9000</v>
      </c>
      <c r="G27" s="161"/>
      <c r="H27" s="176">
        <f t="shared" ref="H27:H34" si="8">G27*D27</f>
        <v>0</v>
      </c>
      <c r="I27" s="170" t="str">
        <f t="shared" ref="I27:I34" si="9">IF(H27=0,"",IF(OR(H27-$E27&gt;0,H27-$E27&lt;0), (H27-$E27)/$E27, ""))</f>
        <v/>
      </c>
      <c r="J27" s="162"/>
      <c r="K27" s="64"/>
      <c r="L27" s="175"/>
      <c r="M27" s="175" t="str">
        <f t="shared" ref="M27:M34" si="10">IF(L27="מאשר",G27,"")</f>
        <v/>
      </c>
      <c r="N27" s="178" t="str">
        <f t="shared" ref="N27:N34" si="11">IFERROR(M27*D27,"")</f>
        <v/>
      </c>
      <c r="O27" s="174" t="str">
        <f t="shared" ref="O27:O34" si="12">IFERROR(IF(N27=0,"",IF(OR(N27-$E27&gt;0,N27-$E27&lt;0), (N27-$E27)/$E27, "")),"")</f>
        <v/>
      </c>
      <c r="P27" s="175"/>
    </row>
    <row r="28" spans="2:16" x14ac:dyDescent="0.35">
      <c r="B28" s="24" t="s">
        <v>70</v>
      </c>
      <c r="C28" s="57">
        <v>8</v>
      </c>
      <c r="D28" s="57">
        <v>4000</v>
      </c>
      <c r="E28" s="210">
        <f t="shared" si="7"/>
        <v>32000</v>
      </c>
      <c r="G28" s="161"/>
      <c r="H28" s="176">
        <f t="shared" si="8"/>
        <v>0</v>
      </c>
      <c r="I28" s="170" t="str">
        <f t="shared" si="9"/>
        <v/>
      </c>
      <c r="J28" s="162"/>
      <c r="K28" s="64"/>
      <c r="L28" s="175"/>
      <c r="M28" s="175" t="str">
        <f t="shared" si="10"/>
        <v/>
      </c>
      <c r="N28" s="178" t="str">
        <f t="shared" si="11"/>
        <v/>
      </c>
      <c r="O28" s="174" t="str">
        <f t="shared" si="12"/>
        <v/>
      </c>
      <c r="P28" s="175"/>
    </row>
    <row r="29" spans="2:16" x14ac:dyDescent="0.35">
      <c r="B29" s="24" t="s">
        <v>71</v>
      </c>
      <c r="C29" s="57">
        <v>8</v>
      </c>
      <c r="D29" s="57">
        <v>400</v>
      </c>
      <c r="E29" s="210">
        <f t="shared" si="7"/>
        <v>3200</v>
      </c>
      <c r="G29" s="161"/>
      <c r="H29" s="176">
        <f t="shared" si="8"/>
        <v>0</v>
      </c>
      <c r="I29" s="170" t="str">
        <f t="shared" si="9"/>
        <v/>
      </c>
      <c r="J29" s="162"/>
      <c r="K29" s="64"/>
      <c r="L29" s="175"/>
      <c r="M29" s="175" t="str">
        <f t="shared" si="10"/>
        <v/>
      </c>
      <c r="N29" s="178" t="str">
        <f t="shared" si="11"/>
        <v/>
      </c>
      <c r="O29" s="174" t="str">
        <f t="shared" si="12"/>
        <v/>
      </c>
      <c r="P29" s="175"/>
    </row>
    <row r="30" spans="2:16" x14ac:dyDescent="0.35">
      <c r="B30" s="24" t="s">
        <v>72</v>
      </c>
      <c r="C30" s="57">
        <v>1</v>
      </c>
      <c r="D30" s="57">
        <v>1200</v>
      </c>
      <c r="E30" s="210">
        <f t="shared" si="7"/>
        <v>1200</v>
      </c>
      <c r="G30" s="161"/>
      <c r="H30" s="176">
        <f t="shared" si="8"/>
        <v>0</v>
      </c>
      <c r="I30" s="170" t="str">
        <f t="shared" si="9"/>
        <v/>
      </c>
      <c r="J30" s="162"/>
      <c r="K30" s="64"/>
      <c r="L30" s="175"/>
      <c r="M30" s="175" t="str">
        <f t="shared" si="10"/>
        <v/>
      </c>
      <c r="N30" s="178" t="str">
        <f t="shared" si="11"/>
        <v/>
      </c>
      <c r="O30" s="174" t="str">
        <f t="shared" si="12"/>
        <v/>
      </c>
      <c r="P30" s="175"/>
    </row>
    <row r="31" spans="2:16" x14ac:dyDescent="0.35">
      <c r="B31" s="24" t="s">
        <v>73</v>
      </c>
      <c r="C31" s="57">
        <v>1</v>
      </c>
      <c r="D31" s="57">
        <v>3500</v>
      </c>
      <c r="E31" s="210">
        <f t="shared" si="7"/>
        <v>3500</v>
      </c>
      <c r="G31" s="161"/>
      <c r="H31" s="176">
        <f t="shared" si="8"/>
        <v>0</v>
      </c>
      <c r="I31" s="170" t="str">
        <f t="shared" si="9"/>
        <v/>
      </c>
      <c r="J31" s="162"/>
      <c r="K31" s="64"/>
      <c r="L31" s="175"/>
      <c r="M31" s="175" t="str">
        <f t="shared" si="10"/>
        <v/>
      </c>
      <c r="N31" s="178" t="str">
        <f t="shared" si="11"/>
        <v/>
      </c>
      <c r="O31" s="174" t="str">
        <f t="shared" si="12"/>
        <v/>
      </c>
      <c r="P31" s="175"/>
    </row>
    <row r="32" spans="2:16" x14ac:dyDescent="0.35">
      <c r="B32" s="159" t="s">
        <v>74</v>
      </c>
      <c r="C32" s="57">
        <v>8</v>
      </c>
      <c r="D32" s="57">
        <v>400</v>
      </c>
      <c r="E32" s="210">
        <f t="shared" si="7"/>
        <v>3200</v>
      </c>
      <c r="G32" s="161"/>
      <c r="H32" s="176">
        <f t="shared" si="8"/>
        <v>0</v>
      </c>
      <c r="I32" s="170" t="str">
        <f t="shared" si="9"/>
        <v/>
      </c>
      <c r="J32" s="162"/>
      <c r="K32" s="64"/>
      <c r="L32" s="175"/>
      <c r="M32" s="175" t="str">
        <f t="shared" si="10"/>
        <v/>
      </c>
      <c r="N32" s="178" t="str">
        <f t="shared" si="11"/>
        <v/>
      </c>
      <c r="O32" s="174" t="str">
        <f t="shared" si="12"/>
        <v/>
      </c>
      <c r="P32" s="175"/>
    </row>
    <row r="33" spans="2:16" x14ac:dyDescent="0.35">
      <c r="B33" s="24" t="s">
        <v>75</v>
      </c>
      <c r="C33" s="57">
        <v>8</v>
      </c>
      <c r="D33" s="57">
        <v>400</v>
      </c>
      <c r="E33" s="210">
        <f t="shared" si="7"/>
        <v>3200</v>
      </c>
      <c r="G33" s="161"/>
      <c r="H33" s="176">
        <f t="shared" si="8"/>
        <v>0</v>
      </c>
      <c r="I33" s="170" t="str">
        <f t="shared" si="9"/>
        <v/>
      </c>
      <c r="J33" s="162"/>
      <c r="K33" s="64"/>
      <c r="L33" s="175"/>
      <c r="M33" s="175" t="str">
        <f t="shared" si="10"/>
        <v/>
      </c>
      <c r="N33" s="178" t="str">
        <f t="shared" si="11"/>
        <v/>
      </c>
      <c r="O33" s="174" t="str">
        <f t="shared" si="12"/>
        <v/>
      </c>
      <c r="P33" s="175"/>
    </row>
    <row r="34" spans="2:16" x14ac:dyDescent="0.35">
      <c r="B34" s="24" t="s">
        <v>53</v>
      </c>
      <c r="C34" s="57">
        <v>1</v>
      </c>
      <c r="D34" s="57">
        <v>800</v>
      </c>
      <c r="E34" s="210">
        <f t="shared" si="7"/>
        <v>800</v>
      </c>
      <c r="G34" s="161"/>
      <c r="H34" s="176">
        <f t="shared" si="8"/>
        <v>0</v>
      </c>
      <c r="I34" s="170" t="str">
        <f t="shared" si="9"/>
        <v/>
      </c>
      <c r="J34" s="162"/>
      <c r="K34" s="64"/>
      <c r="L34" s="175"/>
      <c r="M34" s="175" t="str">
        <f t="shared" si="10"/>
        <v/>
      </c>
      <c r="N34" s="178" t="str">
        <f t="shared" si="11"/>
        <v/>
      </c>
      <c r="O34" s="174" t="str">
        <f t="shared" si="12"/>
        <v/>
      </c>
      <c r="P34" s="175"/>
    </row>
    <row r="35" spans="2:16" x14ac:dyDescent="0.35">
      <c r="B35" s="255" t="s">
        <v>76</v>
      </c>
      <c r="C35" s="256"/>
      <c r="D35" s="256"/>
      <c r="E35" s="257"/>
      <c r="F35" s="26"/>
      <c r="G35" s="67"/>
      <c r="H35" s="70">
        <f>SUM(H27:H34)</f>
        <v>0</v>
      </c>
      <c r="I35" s="61"/>
      <c r="J35" s="62"/>
      <c r="K35" s="21"/>
      <c r="L35" s="63"/>
      <c r="M35" s="59"/>
      <c r="N35" s="69">
        <f>SUM(N27:N34)</f>
        <v>0</v>
      </c>
      <c r="O35" s="61"/>
      <c r="P35" s="62"/>
    </row>
    <row r="36" spans="2:16" ht="15.75" customHeight="1" x14ac:dyDescent="0.35">
      <c r="B36" s="277" t="s">
        <v>77</v>
      </c>
      <c r="C36" s="278"/>
      <c r="D36" s="278"/>
      <c r="E36" s="279"/>
      <c r="G36" s="280" t="str">
        <f>B36</f>
        <v>חדר כביסה ורחצה</v>
      </c>
      <c r="H36" s="281"/>
      <c r="I36" s="281"/>
      <c r="J36" s="282"/>
      <c r="K36" s="21"/>
      <c r="L36" s="289" t="str">
        <f>B36</f>
        <v>חדר כביסה ורחצה</v>
      </c>
      <c r="M36" s="290"/>
      <c r="N36" s="290"/>
      <c r="O36" s="290"/>
      <c r="P36" s="291"/>
    </row>
    <row r="37" spans="2:16" x14ac:dyDescent="0.35">
      <c r="B37" s="24" t="s">
        <v>78</v>
      </c>
      <c r="C37" s="57">
        <v>1</v>
      </c>
      <c r="D37" s="57">
        <v>5000</v>
      </c>
      <c r="E37" s="210">
        <f t="shared" ref="E37:E43" si="13">C37*D37</f>
        <v>5000</v>
      </c>
      <c r="G37" s="161"/>
      <c r="H37" s="176">
        <f t="shared" ref="H37:H43" si="14">G37*D37</f>
        <v>0</v>
      </c>
      <c r="I37" s="170" t="str">
        <f t="shared" ref="I37:I43" si="15">IF(H37=0,"",IF(OR(H37-$E37&gt;0,H37-$E37&lt;0), (H37-$E37)/$E37, ""))</f>
        <v/>
      </c>
      <c r="J37" s="162"/>
      <c r="K37" s="64"/>
      <c r="L37" s="175"/>
      <c r="M37" s="175" t="str">
        <f t="shared" ref="M37:M43" si="16">IF(L37="מאשר",G37,"")</f>
        <v/>
      </c>
      <c r="N37" s="178" t="str">
        <f t="shared" ref="N37:N43" si="17">IFERROR(M37*D37,"")</f>
        <v/>
      </c>
      <c r="O37" s="174" t="str">
        <f t="shared" ref="O37:O43" si="18">IFERROR(IF(N37=0,"",IF(OR(N37-$E37&gt;0,N37-$E37&lt;0), (N37-$E37)/$E37, "")),"")</f>
        <v/>
      </c>
      <c r="P37" s="175"/>
    </row>
    <row r="38" spans="2:16" x14ac:dyDescent="0.35">
      <c r="B38" s="24" t="s">
        <v>79</v>
      </c>
      <c r="C38" s="57">
        <v>1</v>
      </c>
      <c r="D38" s="57">
        <v>5000</v>
      </c>
      <c r="E38" s="210">
        <f t="shared" si="13"/>
        <v>5000</v>
      </c>
      <c r="G38" s="161"/>
      <c r="H38" s="176">
        <f t="shared" si="14"/>
        <v>0</v>
      </c>
      <c r="I38" s="170" t="str">
        <f t="shared" si="15"/>
        <v/>
      </c>
      <c r="J38" s="162"/>
      <c r="K38" s="64"/>
      <c r="L38" s="175"/>
      <c r="M38" s="175" t="str">
        <f t="shared" si="16"/>
        <v/>
      </c>
      <c r="N38" s="178" t="str">
        <f t="shared" si="17"/>
        <v/>
      </c>
      <c r="O38" s="174" t="str">
        <f t="shared" si="18"/>
        <v/>
      </c>
      <c r="P38" s="175"/>
    </row>
    <row r="39" spans="2:16" x14ac:dyDescent="0.35">
      <c r="B39" s="24" t="s">
        <v>80</v>
      </c>
      <c r="C39" s="57">
        <v>1</v>
      </c>
      <c r="D39" s="57">
        <v>3000</v>
      </c>
      <c r="E39" s="210">
        <f t="shared" si="13"/>
        <v>3000</v>
      </c>
      <c r="G39" s="161"/>
      <c r="H39" s="176">
        <f t="shared" si="14"/>
        <v>0</v>
      </c>
      <c r="I39" s="170" t="str">
        <f t="shared" si="15"/>
        <v/>
      </c>
      <c r="J39" s="162"/>
      <c r="K39" s="64"/>
      <c r="L39" s="175"/>
      <c r="M39" s="175" t="str">
        <f t="shared" si="16"/>
        <v/>
      </c>
      <c r="N39" s="178" t="str">
        <f t="shared" si="17"/>
        <v/>
      </c>
      <c r="O39" s="174" t="str">
        <f t="shared" si="18"/>
        <v/>
      </c>
      <c r="P39" s="175"/>
    </row>
    <row r="40" spans="2:16" x14ac:dyDescent="0.35">
      <c r="B40" s="24" t="s">
        <v>81</v>
      </c>
      <c r="C40" s="57">
        <v>1</v>
      </c>
      <c r="D40" s="57">
        <v>1000</v>
      </c>
      <c r="E40" s="210">
        <f t="shared" si="13"/>
        <v>1000</v>
      </c>
      <c r="G40" s="161"/>
      <c r="H40" s="176">
        <f t="shared" si="14"/>
        <v>0</v>
      </c>
      <c r="I40" s="170" t="str">
        <f t="shared" si="15"/>
        <v/>
      </c>
      <c r="J40" s="162"/>
      <c r="K40" s="64"/>
      <c r="L40" s="175"/>
      <c r="M40" s="175" t="str">
        <f t="shared" si="16"/>
        <v/>
      </c>
      <c r="N40" s="178" t="str">
        <f t="shared" si="17"/>
        <v/>
      </c>
      <c r="O40" s="174" t="str">
        <f t="shared" si="18"/>
        <v/>
      </c>
      <c r="P40" s="175"/>
    </row>
    <row r="41" spans="2:16" x14ac:dyDescent="0.35">
      <c r="B41" s="24" t="s">
        <v>82</v>
      </c>
      <c r="C41" s="57">
        <v>1</v>
      </c>
      <c r="D41" s="57">
        <v>250</v>
      </c>
      <c r="E41" s="210">
        <f t="shared" si="13"/>
        <v>250</v>
      </c>
      <c r="G41" s="161"/>
      <c r="H41" s="176">
        <f t="shared" si="14"/>
        <v>0</v>
      </c>
      <c r="I41" s="170" t="str">
        <f t="shared" si="15"/>
        <v/>
      </c>
      <c r="J41" s="162"/>
      <c r="K41" s="64"/>
      <c r="L41" s="175"/>
      <c r="M41" s="175" t="str">
        <f t="shared" si="16"/>
        <v/>
      </c>
      <c r="N41" s="178" t="str">
        <f t="shared" si="17"/>
        <v/>
      </c>
      <c r="O41" s="174" t="str">
        <f t="shared" si="18"/>
        <v/>
      </c>
      <c r="P41" s="175"/>
    </row>
    <row r="42" spans="2:16" x14ac:dyDescent="0.35">
      <c r="B42" s="24" t="s">
        <v>83</v>
      </c>
      <c r="C42" s="57">
        <v>1</v>
      </c>
      <c r="D42" s="57">
        <v>400</v>
      </c>
      <c r="E42" s="210">
        <f t="shared" si="13"/>
        <v>400</v>
      </c>
      <c r="G42" s="161"/>
      <c r="H42" s="176">
        <f t="shared" si="14"/>
        <v>0</v>
      </c>
      <c r="I42" s="170" t="str">
        <f t="shared" si="15"/>
        <v/>
      </c>
      <c r="J42" s="162"/>
      <c r="K42" s="64"/>
      <c r="L42" s="175"/>
      <c r="M42" s="175" t="str">
        <f t="shared" si="16"/>
        <v/>
      </c>
      <c r="N42" s="178" t="str">
        <f t="shared" si="17"/>
        <v/>
      </c>
      <c r="O42" s="174" t="str">
        <f t="shared" si="18"/>
        <v/>
      </c>
      <c r="P42" s="175"/>
    </row>
    <row r="43" spans="2:16" ht="18" customHeight="1" x14ac:dyDescent="0.35">
      <c r="B43" s="24" t="s">
        <v>84</v>
      </c>
      <c r="C43" s="57">
        <v>1</v>
      </c>
      <c r="D43" s="57">
        <v>600</v>
      </c>
      <c r="E43" s="210">
        <f t="shared" si="13"/>
        <v>600</v>
      </c>
      <c r="G43" s="161"/>
      <c r="H43" s="176">
        <f t="shared" si="14"/>
        <v>0</v>
      </c>
      <c r="I43" s="170" t="str">
        <f t="shared" si="15"/>
        <v/>
      </c>
      <c r="J43" s="162"/>
      <c r="K43" s="64"/>
      <c r="L43" s="175"/>
      <c r="M43" s="175" t="str">
        <f t="shared" si="16"/>
        <v/>
      </c>
      <c r="N43" s="178" t="str">
        <f t="shared" si="17"/>
        <v/>
      </c>
      <c r="O43" s="174" t="str">
        <f t="shared" si="18"/>
        <v/>
      </c>
      <c r="P43" s="175"/>
    </row>
    <row r="44" spans="2:16" x14ac:dyDescent="0.35">
      <c r="B44" s="255" t="s">
        <v>85</v>
      </c>
      <c r="C44" s="256"/>
      <c r="D44" s="256"/>
      <c r="E44" s="257"/>
      <c r="F44" s="26"/>
      <c r="G44" s="67"/>
      <c r="H44" s="70">
        <f>SUM(H37:H43)</f>
        <v>0</v>
      </c>
      <c r="I44" s="61"/>
      <c r="J44" s="62"/>
      <c r="K44" s="21"/>
      <c r="L44" s="63"/>
      <c r="M44" s="59"/>
      <c r="N44" s="69">
        <f>SUM(N37:N43)</f>
        <v>0</v>
      </c>
      <c r="O44" s="61"/>
      <c r="P44" s="62"/>
    </row>
    <row r="45" spans="2:16" x14ac:dyDescent="0.35">
      <c r="B45" s="277" t="s">
        <v>86</v>
      </c>
      <c r="C45" s="278"/>
      <c r="D45" s="278"/>
      <c r="E45" s="279"/>
      <c r="G45" s="283" t="s">
        <v>86</v>
      </c>
      <c r="H45" s="285"/>
      <c r="I45" s="285"/>
      <c r="J45" s="284"/>
      <c r="K45" s="21"/>
      <c r="L45" s="286" t="str">
        <f>B45</f>
        <v>מטבח</v>
      </c>
      <c r="M45" s="287"/>
      <c r="N45" s="287"/>
      <c r="O45" s="287"/>
      <c r="P45" s="288"/>
    </row>
    <row r="46" spans="2:16" x14ac:dyDescent="0.35">
      <c r="B46" s="24" t="s">
        <v>87</v>
      </c>
      <c r="C46" s="57">
        <v>1</v>
      </c>
      <c r="D46" s="57">
        <v>4000</v>
      </c>
      <c r="E46" s="210">
        <f t="shared" ref="E46:E66" si="19">C46*D46</f>
        <v>4000</v>
      </c>
      <c r="G46" s="161"/>
      <c r="H46" s="176">
        <f t="shared" ref="H46:H65" si="20">G46*D46</f>
        <v>0</v>
      </c>
      <c r="I46" s="170" t="str">
        <f t="shared" ref="I46:I65" si="21">IF(H46=0,"",IF(OR(H46-$E46&gt;0,H46-$E46&lt;0), (H46-$E46)/$E46, ""))</f>
        <v/>
      </c>
      <c r="J46" s="162"/>
      <c r="K46" s="64"/>
      <c r="L46" s="175"/>
      <c r="M46" s="175" t="str">
        <f t="shared" ref="M46:M65" si="22">IF(L46="מאשר",G46,"")</f>
        <v/>
      </c>
      <c r="N46" s="178" t="str">
        <f t="shared" ref="N46:N65" si="23">IFERROR(M46*D46,"")</f>
        <v/>
      </c>
      <c r="O46" s="174" t="str">
        <f t="shared" ref="O46:O65" si="24">IFERROR(IF(N46=0,"",IF(OR(N46-$E46&gt;0,N46-$E46&lt;0), (N46-$E46)/$E46, "")),"")</f>
        <v/>
      </c>
      <c r="P46" s="175"/>
    </row>
    <row r="47" spans="2:16" x14ac:dyDescent="0.35">
      <c r="B47" s="24" t="s">
        <v>88</v>
      </c>
      <c r="C47" s="57">
        <v>1</v>
      </c>
      <c r="D47" s="57">
        <v>1400</v>
      </c>
      <c r="E47" s="210">
        <f t="shared" si="19"/>
        <v>1400</v>
      </c>
      <c r="G47" s="161"/>
      <c r="H47" s="176">
        <f t="shared" si="20"/>
        <v>0</v>
      </c>
      <c r="I47" s="170" t="str">
        <f t="shared" si="21"/>
        <v/>
      </c>
      <c r="J47" s="162"/>
      <c r="K47" s="64"/>
      <c r="L47" s="175"/>
      <c r="M47" s="175" t="str">
        <f t="shared" si="22"/>
        <v/>
      </c>
      <c r="N47" s="178" t="str">
        <f t="shared" si="23"/>
        <v/>
      </c>
      <c r="O47" s="174" t="str">
        <f t="shared" si="24"/>
        <v/>
      </c>
      <c r="P47" s="175"/>
    </row>
    <row r="48" spans="2:16" x14ac:dyDescent="0.35">
      <c r="B48" s="24" t="s">
        <v>89</v>
      </c>
      <c r="C48" s="57">
        <v>1</v>
      </c>
      <c r="D48" s="57">
        <v>2000</v>
      </c>
      <c r="E48" s="210">
        <f t="shared" si="19"/>
        <v>2000</v>
      </c>
      <c r="G48" s="161"/>
      <c r="H48" s="176">
        <f t="shared" si="20"/>
        <v>0</v>
      </c>
      <c r="I48" s="170" t="str">
        <f t="shared" si="21"/>
        <v/>
      </c>
      <c r="J48" s="162"/>
      <c r="K48" s="64"/>
      <c r="L48" s="175"/>
      <c r="M48" s="175" t="str">
        <f t="shared" si="22"/>
        <v/>
      </c>
      <c r="N48" s="178" t="str">
        <f t="shared" si="23"/>
        <v/>
      </c>
      <c r="O48" s="174" t="str">
        <f t="shared" si="24"/>
        <v/>
      </c>
      <c r="P48" s="175"/>
    </row>
    <row r="49" spans="2:16" x14ac:dyDescent="0.35">
      <c r="B49" s="24" t="s">
        <v>90</v>
      </c>
      <c r="C49" s="57">
        <v>1</v>
      </c>
      <c r="D49" s="57">
        <v>2000</v>
      </c>
      <c r="E49" s="210">
        <f t="shared" si="19"/>
        <v>2000</v>
      </c>
      <c r="G49" s="161"/>
      <c r="H49" s="176">
        <f t="shared" si="20"/>
        <v>0</v>
      </c>
      <c r="I49" s="170" t="str">
        <f t="shared" si="21"/>
        <v/>
      </c>
      <c r="J49" s="162"/>
      <c r="K49" s="64"/>
      <c r="L49" s="175"/>
      <c r="M49" s="175" t="str">
        <f t="shared" si="22"/>
        <v/>
      </c>
      <c r="N49" s="178" t="str">
        <f t="shared" si="23"/>
        <v/>
      </c>
      <c r="O49" s="174" t="str">
        <f t="shared" si="24"/>
        <v/>
      </c>
      <c r="P49" s="175"/>
    </row>
    <row r="50" spans="2:16" x14ac:dyDescent="0.35">
      <c r="B50" s="24" t="s">
        <v>91</v>
      </c>
      <c r="C50" s="57">
        <v>1</v>
      </c>
      <c r="D50" s="57">
        <v>10000</v>
      </c>
      <c r="E50" s="210">
        <f t="shared" si="19"/>
        <v>10000</v>
      </c>
      <c r="G50" s="161"/>
      <c r="H50" s="176">
        <f t="shared" si="20"/>
        <v>0</v>
      </c>
      <c r="I50" s="170" t="str">
        <f t="shared" si="21"/>
        <v/>
      </c>
      <c r="J50" s="162"/>
      <c r="K50" s="64"/>
      <c r="L50" s="175"/>
      <c r="M50" s="175" t="str">
        <f t="shared" si="22"/>
        <v/>
      </c>
      <c r="N50" s="178" t="str">
        <f t="shared" si="23"/>
        <v/>
      </c>
      <c r="O50" s="174" t="str">
        <f t="shared" si="24"/>
        <v/>
      </c>
      <c r="P50" s="175"/>
    </row>
    <row r="51" spans="2:16" x14ac:dyDescent="0.35">
      <c r="B51" s="24" t="s">
        <v>92</v>
      </c>
      <c r="C51" s="57">
        <v>1</v>
      </c>
      <c r="D51" s="57">
        <v>2500</v>
      </c>
      <c r="E51" s="210">
        <f t="shared" si="19"/>
        <v>2500</v>
      </c>
      <c r="G51" s="161"/>
      <c r="H51" s="176">
        <f t="shared" si="20"/>
        <v>0</v>
      </c>
      <c r="I51" s="170" t="str">
        <f t="shared" si="21"/>
        <v/>
      </c>
      <c r="J51" s="162"/>
      <c r="K51" s="64"/>
      <c r="L51" s="175"/>
      <c r="M51" s="175" t="str">
        <f t="shared" si="22"/>
        <v/>
      </c>
      <c r="N51" s="178" t="str">
        <f t="shared" si="23"/>
        <v/>
      </c>
      <c r="O51" s="174" t="str">
        <f t="shared" si="24"/>
        <v/>
      </c>
      <c r="P51" s="175"/>
    </row>
    <row r="52" spans="2:16" x14ac:dyDescent="0.35">
      <c r="B52" s="24" t="s">
        <v>93</v>
      </c>
      <c r="C52" s="57">
        <v>1</v>
      </c>
      <c r="D52" s="57">
        <v>470</v>
      </c>
      <c r="E52" s="210">
        <f t="shared" si="19"/>
        <v>470</v>
      </c>
      <c r="G52" s="161"/>
      <c r="H52" s="176">
        <f t="shared" si="20"/>
        <v>0</v>
      </c>
      <c r="I52" s="170" t="str">
        <f t="shared" si="21"/>
        <v/>
      </c>
      <c r="J52" s="162"/>
      <c r="K52" s="64"/>
      <c r="L52" s="175"/>
      <c r="M52" s="175" t="str">
        <f t="shared" si="22"/>
        <v/>
      </c>
      <c r="N52" s="178" t="str">
        <f t="shared" si="23"/>
        <v/>
      </c>
      <c r="O52" s="174" t="str">
        <f t="shared" si="24"/>
        <v/>
      </c>
      <c r="P52" s="175"/>
    </row>
    <row r="53" spans="2:16" x14ac:dyDescent="0.35">
      <c r="B53" s="24" t="s">
        <v>94</v>
      </c>
      <c r="C53" s="57">
        <v>1</v>
      </c>
      <c r="D53" s="57">
        <v>500</v>
      </c>
      <c r="E53" s="210">
        <f t="shared" si="19"/>
        <v>500</v>
      </c>
      <c r="G53" s="161"/>
      <c r="H53" s="176">
        <f t="shared" si="20"/>
        <v>0</v>
      </c>
      <c r="I53" s="170" t="str">
        <f t="shared" si="21"/>
        <v/>
      </c>
      <c r="J53" s="162"/>
      <c r="K53" s="64"/>
      <c r="L53" s="175"/>
      <c r="M53" s="175" t="str">
        <f t="shared" si="22"/>
        <v/>
      </c>
      <c r="N53" s="178" t="str">
        <f t="shared" si="23"/>
        <v/>
      </c>
      <c r="O53" s="174" t="str">
        <f t="shared" si="24"/>
        <v/>
      </c>
      <c r="P53" s="175"/>
    </row>
    <row r="54" spans="2:16" x14ac:dyDescent="0.35">
      <c r="B54" s="24" t="s">
        <v>95</v>
      </c>
      <c r="C54" s="57">
        <v>1</v>
      </c>
      <c r="D54" s="57">
        <v>2000</v>
      </c>
      <c r="E54" s="210">
        <f t="shared" si="19"/>
        <v>2000</v>
      </c>
      <c r="G54" s="161"/>
      <c r="H54" s="176">
        <f t="shared" si="20"/>
        <v>0</v>
      </c>
      <c r="I54" s="170" t="str">
        <f t="shared" si="21"/>
        <v/>
      </c>
      <c r="J54" s="162"/>
      <c r="K54" s="64"/>
      <c r="L54" s="175"/>
      <c r="M54" s="175" t="str">
        <f t="shared" si="22"/>
        <v/>
      </c>
      <c r="N54" s="178" t="str">
        <f t="shared" si="23"/>
        <v/>
      </c>
      <c r="O54" s="174" t="str">
        <f t="shared" si="24"/>
        <v/>
      </c>
      <c r="P54" s="175"/>
    </row>
    <row r="55" spans="2:16" x14ac:dyDescent="0.35">
      <c r="B55" s="159" t="s">
        <v>96</v>
      </c>
      <c r="C55" s="57">
        <v>1</v>
      </c>
      <c r="D55" s="57">
        <v>300</v>
      </c>
      <c r="E55" s="210">
        <f t="shared" si="19"/>
        <v>300</v>
      </c>
      <c r="G55" s="161"/>
      <c r="H55" s="176">
        <f t="shared" si="20"/>
        <v>0</v>
      </c>
      <c r="I55" s="170" t="str">
        <f t="shared" si="21"/>
        <v/>
      </c>
      <c r="J55" s="162"/>
      <c r="K55" s="64"/>
      <c r="L55" s="175"/>
      <c r="M55" s="175" t="str">
        <f t="shared" si="22"/>
        <v/>
      </c>
      <c r="N55" s="178" t="str">
        <f t="shared" si="23"/>
        <v/>
      </c>
      <c r="O55" s="174" t="str">
        <f t="shared" si="24"/>
        <v/>
      </c>
      <c r="P55" s="175"/>
    </row>
    <row r="56" spans="2:16" x14ac:dyDescent="0.35">
      <c r="B56" s="159" t="s">
        <v>97</v>
      </c>
      <c r="C56" s="57">
        <v>1</v>
      </c>
      <c r="D56" s="57">
        <v>2000</v>
      </c>
      <c r="E56" s="210">
        <f t="shared" si="19"/>
        <v>2000</v>
      </c>
      <c r="G56" s="161"/>
      <c r="H56" s="176">
        <f t="shared" si="20"/>
        <v>0</v>
      </c>
      <c r="I56" s="170" t="str">
        <f t="shared" si="21"/>
        <v/>
      </c>
      <c r="J56" s="162"/>
      <c r="K56" s="64"/>
      <c r="L56" s="175"/>
      <c r="M56" s="175" t="str">
        <f t="shared" si="22"/>
        <v/>
      </c>
      <c r="N56" s="178" t="str">
        <f t="shared" si="23"/>
        <v/>
      </c>
      <c r="O56" s="174" t="str">
        <f t="shared" si="24"/>
        <v/>
      </c>
      <c r="P56" s="175"/>
    </row>
    <row r="57" spans="2:16" ht="31" x14ac:dyDescent="0.35">
      <c r="B57" s="24" t="s">
        <v>98</v>
      </c>
      <c r="C57" s="68">
        <v>1</v>
      </c>
      <c r="D57" s="57">
        <v>11000</v>
      </c>
      <c r="E57" s="210">
        <f t="shared" si="19"/>
        <v>11000</v>
      </c>
      <c r="G57" s="161"/>
      <c r="H57" s="176">
        <f t="shared" si="20"/>
        <v>0</v>
      </c>
      <c r="I57" s="170" t="str">
        <f t="shared" si="21"/>
        <v/>
      </c>
      <c r="J57" s="162"/>
      <c r="K57" s="64"/>
      <c r="L57" s="175"/>
      <c r="M57" s="175" t="str">
        <f t="shared" si="22"/>
        <v/>
      </c>
      <c r="N57" s="178" t="str">
        <f t="shared" si="23"/>
        <v/>
      </c>
      <c r="O57" s="174" t="str">
        <f t="shared" si="24"/>
        <v/>
      </c>
      <c r="P57" s="175"/>
    </row>
    <row r="58" spans="2:16" ht="31" x14ac:dyDescent="0.35">
      <c r="B58" s="159" t="s">
        <v>99</v>
      </c>
      <c r="C58" s="68">
        <v>1</v>
      </c>
      <c r="D58" s="57">
        <v>5000</v>
      </c>
      <c r="E58" s="210">
        <f t="shared" si="19"/>
        <v>5000</v>
      </c>
      <c r="G58" s="161"/>
      <c r="H58" s="176">
        <f t="shared" si="20"/>
        <v>0</v>
      </c>
      <c r="I58" s="170" t="str">
        <f t="shared" si="21"/>
        <v/>
      </c>
      <c r="J58" s="162"/>
      <c r="K58" s="64"/>
      <c r="L58" s="175"/>
      <c r="M58" s="175" t="str">
        <f t="shared" si="22"/>
        <v/>
      </c>
      <c r="N58" s="178" t="str">
        <f t="shared" si="23"/>
        <v/>
      </c>
      <c r="O58" s="174" t="str">
        <f t="shared" si="24"/>
        <v/>
      </c>
      <c r="P58" s="175"/>
    </row>
    <row r="59" spans="2:16" x14ac:dyDescent="0.35">
      <c r="B59" s="24" t="s">
        <v>100</v>
      </c>
      <c r="C59" s="68">
        <v>1</v>
      </c>
      <c r="D59" s="57">
        <v>700</v>
      </c>
      <c r="E59" s="210">
        <f t="shared" si="19"/>
        <v>700</v>
      </c>
      <c r="G59" s="161"/>
      <c r="H59" s="176">
        <f t="shared" si="20"/>
        <v>0</v>
      </c>
      <c r="I59" s="170" t="str">
        <f t="shared" si="21"/>
        <v/>
      </c>
      <c r="J59" s="162"/>
      <c r="K59" s="64"/>
      <c r="L59" s="175"/>
      <c r="M59" s="175" t="str">
        <f t="shared" si="22"/>
        <v/>
      </c>
      <c r="N59" s="178" t="str">
        <f t="shared" si="23"/>
        <v/>
      </c>
      <c r="O59" s="174" t="str">
        <f t="shared" si="24"/>
        <v/>
      </c>
      <c r="P59" s="175"/>
    </row>
    <row r="60" spans="2:16" x14ac:dyDescent="0.35">
      <c r="B60" s="24" t="s">
        <v>101</v>
      </c>
      <c r="C60" s="68">
        <v>1</v>
      </c>
      <c r="D60" s="57">
        <v>300</v>
      </c>
      <c r="E60" s="210">
        <f t="shared" si="19"/>
        <v>300</v>
      </c>
      <c r="G60" s="161"/>
      <c r="H60" s="176">
        <f t="shared" si="20"/>
        <v>0</v>
      </c>
      <c r="I60" s="170" t="str">
        <f t="shared" si="21"/>
        <v/>
      </c>
      <c r="J60" s="162"/>
      <c r="K60" s="64"/>
      <c r="L60" s="175"/>
      <c r="M60" s="175" t="str">
        <f t="shared" si="22"/>
        <v/>
      </c>
      <c r="N60" s="178" t="str">
        <f t="shared" si="23"/>
        <v/>
      </c>
      <c r="O60" s="174" t="str">
        <f t="shared" si="24"/>
        <v/>
      </c>
      <c r="P60" s="175"/>
    </row>
    <row r="61" spans="2:16" x14ac:dyDescent="0.35">
      <c r="B61" s="24" t="s">
        <v>102</v>
      </c>
      <c r="C61" s="68">
        <v>1</v>
      </c>
      <c r="D61" s="57">
        <v>400</v>
      </c>
      <c r="E61" s="210">
        <f t="shared" si="19"/>
        <v>400</v>
      </c>
      <c r="G61" s="161"/>
      <c r="H61" s="176">
        <f t="shared" si="20"/>
        <v>0</v>
      </c>
      <c r="I61" s="170" t="str">
        <f t="shared" si="21"/>
        <v/>
      </c>
      <c r="J61" s="162"/>
      <c r="K61" s="64"/>
      <c r="L61" s="175"/>
      <c r="M61" s="175" t="str">
        <f t="shared" si="22"/>
        <v/>
      </c>
      <c r="N61" s="178" t="str">
        <f t="shared" si="23"/>
        <v/>
      </c>
      <c r="O61" s="174" t="str">
        <f t="shared" si="24"/>
        <v/>
      </c>
      <c r="P61" s="175"/>
    </row>
    <row r="62" spans="2:16" x14ac:dyDescent="0.35">
      <c r="B62" s="24" t="s">
        <v>103</v>
      </c>
      <c r="C62" s="68">
        <v>1</v>
      </c>
      <c r="D62" s="57">
        <v>2400</v>
      </c>
      <c r="E62" s="210">
        <f t="shared" si="19"/>
        <v>2400</v>
      </c>
      <c r="G62" s="161"/>
      <c r="H62" s="176">
        <f t="shared" si="20"/>
        <v>0</v>
      </c>
      <c r="I62" s="170" t="str">
        <f t="shared" si="21"/>
        <v/>
      </c>
      <c r="J62" s="162"/>
      <c r="K62" s="64"/>
      <c r="L62" s="175"/>
      <c r="M62" s="175" t="str">
        <f t="shared" si="22"/>
        <v/>
      </c>
      <c r="N62" s="178" t="str">
        <f t="shared" si="23"/>
        <v/>
      </c>
      <c r="O62" s="174" t="str">
        <f t="shared" si="24"/>
        <v/>
      </c>
      <c r="P62" s="175"/>
    </row>
    <row r="63" spans="2:16" x14ac:dyDescent="0.35">
      <c r="B63" s="24" t="s">
        <v>104</v>
      </c>
      <c r="C63" s="68">
        <v>1</v>
      </c>
      <c r="D63" s="57">
        <v>4000</v>
      </c>
      <c r="E63" s="210">
        <f t="shared" si="19"/>
        <v>4000</v>
      </c>
      <c r="G63" s="161"/>
      <c r="H63" s="176">
        <f t="shared" si="20"/>
        <v>0</v>
      </c>
      <c r="I63" s="170" t="str">
        <f t="shared" si="21"/>
        <v/>
      </c>
      <c r="J63" s="162"/>
      <c r="K63" s="64"/>
      <c r="L63" s="175"/>
      <c r="M63" s="175" t="str">
        <f t="shared" si="22"/>
        <v/>
      </c>
      <c r="N63" s="178" t="str">
        <f t="shared" si="23"/>
        <v/>
      </c>
      <c r="O63" s="174" t="str">
        <f t="shared" si="24"/>
        <v/>
      </c>
      <c r="P63" s="175"/>
    </row>
    <row r="64" spans="2:16" x14ac:dyDescent="0.35">
      <c r="B64" s="24" t="s">
        <v>105</v>
      </c>
      <c r="C64" s="68">
        <v>1</v>
      </c>
      <c r="D64" s="57">
        <v>1300</v>
      </c>
      <c r="E64" s="210">
        <f t="shared" si="19"/>
        <v>1300</v>
      </c>
      <c r="G64" s="161"/>
      <c r="H64" s="176">
        <f t="shared" si="20"/>
        <v>0</v>
      </c>
      <c r="I64" s="170" t="str">
        <f t="shared" si="21"/>
        <v/>
      </c>
      <c r="J64" s="162"/>
      <c r="K64" s="64"/>
      <c r="L64" s="175"/>
      <c r="M64" s="175" t="str">
        <f t="shared" si="22"/>
        <v/>
      </c>
      <c r="N64" s="178" t="str">
        <f t="shared" si="23"/>
        <v/>
      </c>
      <c r="O64" s="174" t="str">
        <f t="shared" si="24"/>
        <v/>
      </c>
      <c r="P64" s="175"/>
    </row>
    <row r="65" spans="2:16" x14ac:dyDescent="0.35">
      <c r="B65" s="24" t="s">
        <v>106</v>
      </c>
      <c r="C65" s="68">
        <v>1</v>
      </c>
      <c r="D65" s="57">
        <v>350</v>
      </c>
      <c r="E65" s="210">
        <f t="shared" si="19"/>
        <v>350</v>
      </c>
      <c r="G65" s="161"/>
      <c r="H65" s="176">
        <f t="shared" si="20"/>
        <v>0</v>
      </c>
      <c r="I65" s="170" t="str">
        <f t="shared" si="21"/>
        <v/>
      </c>
      <c r="J65" s="162"/>
      <c r="K65" s="64"/>
      <c r="L65" s="175"/>
      <c r="M65" s="175" t="str">
        <f t="shared" si="22"/>
        <v/>
      </c>
      <c r="N65" s="178" t="str">
        <f t="shared" si="23"/>
        <v/>
      </c>
      <c r="O65" s="174" t="str">
        <f t="shared" si="24"/>
        <v/>
      </c>
      <c r="P65" s="175"/>
    </row>
    <row r="66" spans="2:16" x14ac:dyDescent="0.35">
      <c r="B66" s="24" t="s">
        <v>107</v>
      </c>
      <c r="C66" s="57">
        <v>1</v>
      </c>
      <c r="D66" s="57">
        <v>1000</v>
      </c>
      <c r="E66" s="210">
        <f t="shared" si="19"/>
        <v>1000</v>
      </c>
      <c r="G66" s="161"/>
      <c r="H66" s="176">
        <f>G66*D66</f>
        <v>0</v>
      </c>
      <c r="I66" s="170" t="str">
        <f>IF(H66=0,"",IF(OR(H66-$E66&gt;0,H66-$E66&lt;0), (H66-$E66)/$E66, ""))</f>
        <v/>
      </c>
      <c r="J66" s="162"/>
      <c r="K66" s="64"/>
      <c r="L66" s="175"/>
      <c r="M66" s="175" t="str">
        <f>IF(L66="מאשר",G66,"")</f>
        <v/>
      </c>
      <c r="N66" s="178" t="str">
        <f>IFERROR(M66*D66,"")</f>
        <v/>
      </c>
      <c r="O66" s="174" t="str">
        <f>IFERROR(IF(N66=0,"",IF(OR(N66-$E66&gt;0,N66-$E66&lt;0), (N66-$E66)/$E66, "")),"")</f>
        <v/>
      </c>
      <c r="P66" s="175"/>
    </row>
    <row r="67" spans="2:16" x14ac:dyDescent="0.35">
      <c r="B67" s="255" t="s">
        <v>108</v>
      </c>
      <c r="C67" s="256"/>
      <c r="D67" s="256"/>
      <c r="E67" s="257"/>
      <c r="F67" s="26"/>
      <c r="G67" s="67"/>
      <c r="H67" s="70">
        <f>SUM(H46:H66)</f>
        <v>0</v>
      </c>
      <c r="I67" s="61"/>
      <c r="J67" s="62"/>
      <c r="K67" s="21"/>
      <c r="L67" s="63"/>
      <c r="M67" s="59"/>
      <c r="N67" s="70">
        <f>SUM(N46:N66)</f>
        <v>0</v>
      </c>
      <c r="O67" s="61"/>
      <c r="P67" s="62"/>
    </row>
    <row r="68" spans="2:16" x14ac:dyDescent="0.35">
      <c r="B68" s="277" t="s">
        <v>109</v>
      </c>
      <c r="C68" s="278"/>
      <c r="D68" s="278"/>
      <c r="E68" s="279"/>
      <c r="G68" s="158"/>
      <c r="H68" s="60">
        <f>H25+H35+H44+H67</f>
        <v>0</v>
      </c>
      <c r="I68" s="283"/>
      <c r="J68" s="284"/>
      <c r="K68" s="21"/>
      <c r="L68" s="280"/>
      <c r="M68" s="282"/>
      <c r="N68" s="60">
        <f>N25+N35+N44+N67</f>
        <v>0</v>
      </c>
      <c r="O68" s="280"/>
      <c r="P68" s="282"/>
    </row>
    <row r="69" spans="2:16" x14ac:dyDescent="0.35">
      <c r="D69" s="58"/>
      <c r="K69" s="21"/>
    </row>
    <row r="70" spans="2:16" x14ac:dyDescent="0.35">
      <c r="K70" s="21"/>
    </row>
    <row r="71" spans="2:16" x14ac:dyDescent="0.35">
      <c r="K71" s="21"/>
    </row>
    <row r="72" spans="2:16" x14ac:dyDescent="0.35">
      <c r="G72" s="104"/>
    </row>
  </sheetData>
  <sheetProtection algorithmName="SHA-512" hashValue="ak0xMYCUNu25Re820V2cciSBbDCl76xUvXuBYQ3cyfcJosE0toZ0vsCrRFkA0x+fbesk/lfxE9NJgjVY1fPJ3g==" saltValue="SjRDybW5r4JRc3AyrUnXog==" spinCount="100000" sheet="1" formatCells="0" formatColumns="0" formatRows="0"/>
  <mergeCells count="25">
    <mergeCell ref="B26:E26"/>
    <mergeCell ref="B36:E36"/>
    <mergeCell ref="G36:J36"/>
    <mergeCell ref="L68:M68"/>
    <mergeCell ref="O68:P68"/>
    <mergeCell ref="I68:J68"/>
    <mergeCell ref="G26:J26"/>
    <mergeCell ref="L26:P26"/>
    <mergeCell ref="B67:E67"/>
    <mergeCell ref="B68:E68"/>
    <mergeCell ref="L36:P36"/>
    <mergeCell ref="B45:E45"/>
    <mergeCell ref="G45:J45"/>
    <mergeCell ref="L45:P45"/>
    <mergeCell ref="B35:E35"/>
    <mergeCell ref="B44:E44"/>
    <mergeCell ref="B25:E25"/>
    <mergeCell ref="B2:P2"/>
    <mergeCell ref="B6:E6"/>
    <mergeCell ref="G6:J6"/>
    <mergeCell ref="L6:P6"/>
    <mergeCell ref="B8:E8"/>
    <mergeCell ref="G8:J8"/>
    <mergeCell ref="L8:P8"/>
    <mergeCell ref="B4:P4"/>
  </mergeCells>
  <conditionalFormatting sqref="I9:I24 O9:O24">
    <cfRule type="cellIs" dxfId="10" priority="5" operator="greaterThan">
      <formula>0</formula>
    </cfRule>
  </conditionalFormatting>
  <conditionalFormatting sqref="I27:I34 O27:O34">
    <cfRule type="cellIs" dxfId="9" priority="4" operator="greaterThan">
      <formula>0</formula>
    </cfRule>
  </conditionalFormatting>
  <conditionalFormatting sqref="I37:I43 O37:O43">
    <cfRule type="cellIs" dxfId="8" priority="3" operator="greaterThan">
      <formula>0</formula>
    </cfRule>
  </conditionalFormatting>
  <conditionalFormatting sqref="I46:I66 O46:O66">
    <cfRule type="cellIs" dxfId="7" priority="1" operator="greaterThan">
      <formula>0</formula>
    </cfRule>
  </conditionalFormatting>
  <conditionalFormatting sqref="I67 O67">
    <cfRule type="cellIs" dxfId="6" priority="7" operator="greaterThan">
      <formula>0</formula>
    </cfRule>
  </conditionalFormatting>
  <dataValidations count="1">
    <dataValidation type="list" allowBlank="1" showInputMessage="1" showErrorMessage="1" sqref="L9:L24 L27:L34 L37:L43 L46:L67" xr:uid="{00000000-0002-0000-0200-000000000000}">
      <formula1>"מאשר, מאשר חלקי"</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__11"/>
  <dimension ref="A1:Q20"/>
  <sheetViews>
    <sheetView showGridLines="0" rightToLeft="1" zoomScale="80" zoomScaleNormal="80" workbookViewId="0">
      <pane ySplit="7" topLeftCell="A8" activePane="bottomLeft" state="frozen"/>
      <selection pane="bottomLeft" activeCell="L8" sqref="L8"/>
    </sheetView>
  </sheetViews>
  <sheetFormatPr defaultColWidth="9" defaultRowHeight="15.5" x14ac:dyDescent="0.35"/>
  <cols>
    <col min="1" max="1" width="4.08203125" style="18" customWidth="1"/>
    <col min="2" max="2" width="48.83203125" style="18" customWidth="1"/>
    <col min="3" max="3" width="10.25" style="27" customWidth="1"/>
    <col min="4" max="4" width="12.25" style="27" customWidth="1"/>
    <col min="5" max="5" width="12" style="27" customWidth="1"/>
    <col min="6" max="6" width="1.58203125" style="18" customWidth="1"/>
    <col min="7" max="7" width="11.25" style="18" customWidth="1"/>
    <col min="8" max="8" width="9.08203125" style="18" bestFit="1" customWidth="1"/>
    <col min="9" max="9" width="14.25" style="18" customWidth="1"/>
    <col min="10" max="10" width="20.33203125" style="19" customWidth="1"/>
    <col min="11" max="11" width="1.08203125" style="18" customWidth="1"/>
    <col min="12" max="12" width="13.83203125" style="18" customWidth="1"/>
    <col min="13" max="13" width="10.08203125" style="20" customWidth="1"/>
    <col min="14" max="14" width="9.08203125" style="18" bestFit="1" customWidth="1"/>
    <col min="15" max="15" width="9" style="18"/>
    <col min="16" max="16" width="31.25" style="18" customWidth="1"/>
    <col min="17" max="16384" width="9" style="18"/>
  </cols>
  <sheetData>
    <row r="1" spans="1:17" s="102" customFormat="1" ht="16" thickBot="1" x14ac:dyDescent="0.4">
      <c r="B1" s="26" t="s">
        <v>110</v>
      </c>
      <c r="C1" s="27"/>
      <c r="D1" s="27"/>
      <c r="E1" s="27"/>
      <c r="F1" s="18"/>
      <c r="G1" s="18"/>
      <c r="H1" s="18"/>
      <c r="I1" s="18"/>
      <c r="J1" s="19"/>
      <c r="K1" s="18"/>
      <c r="L1" s="18"/>
      <c r="M1" s="20"/>
      <c r="N1" s="18"/>
      <c r="O1" s="18"/>
      <c r="P1" s="18"/>
    </row>
    <row r="2" spans="1:17" s="103" customFormat="1" ht="20.25" customHeight="1" thickBot="1" x14ac:dyDescent="0.4">
      <c r="B2" s="229" t="s">
        <v>111</v>
      </c>
      <c r="C2" s="230"/>
      <c r="D2" s="230"/>
      <c r="E2" s="230"/>
      <c r="F2" s="230"/>
      <c r="G2" s="230"/>
      <c r="H2" s="230"/>
      <c r="I2" s="230"/>
      <c r="J2" s="230"/>
      <c r="K2" s="230"/>
      <c r="L2" s="230"/>
      <c r="M2" s="230"/>
      <c r="N2" s="230"/>
      <c r="O2" s="230"/>
      <c r="P2" s="231"/>
      <c r="Q2" s="102"/>
    </row>
    <row r="3" spans="1:17" s="102" customFormat="1" ht="18" x14ac:dyDescent="0.35">
      <c r="B3" s="207">
        <f>'שאלון-חובה'!D5</f>
        <v>0</v>
      </c>
      <c r="C3" s="27"/>
      <c r="D3" s="27"/>
      <c r="E3" s="27"/>
      <c r="F3" s="18"/>
      <c r="G3" s="18"/>
      <c r="H3" s="18"/>
      <c r="I3" s="18"/>
      <c r="J3" s="19"/>
      <c r="K3" s="18"/>
      <c r="L3" s="18"/>
      <c r="M3" s="20"/>
      <c r="N3" s="18"/>
      <c r="O3" s="18"/>
      <c r="P3" s="18"/>
    </row>
    <row r="4" spans="1:17" s="102" customFormat="1" ht="16.5" customHeight="1" x14ac:dyDescent="0.35">
      <c r="B4" s="304" t="s">
        <v>34</v>
      </c>
      <c r="C4" s="304"/>
      <c r="D4" s="304"/>
      <c r="E4" s="304"/>
      <c r="F4" s="304"/>
      <c r="G4" s="304"/>
      <c r="H4" s="304"/>
      <c r="I4" s="304"/>
      <c r="J4" s="304"/>
      <c r="K4" s="304"/>
      <c r="L4" s="304"/>
      <c r="M4" s="304"/>
      <c r="N4" s="304"/>
      <c r="O4" s="304"/>
      <c r="P4" s="304"/>
    </row>
    <row r="5" spans="1:17" ht="4.9000000000000004" customHeight="1" thickBot="1" x14ac:dyDescent="0.4">
      <c r="B5" s="21"/>
      <c r="C5" s="56"/>
      <c r="D5" s="56"/>
      <c r="J5" s="22"/>
      <c r="K5" s="21"/>
      <c r="P5" s="23"/>
    </row>
    <row r="6" spans="1:17" ht="18.5" thickBot="1" x14ac:dyDescent="0.4">
      <c r="B6" s="261" t="s">
        <v>35</v>
      </c>
      <c r="C6" s="262"/>
      <c r="D6" s="262"/>
      <c r="E6" s="263"/>
      <c r="F6" s="65"/>
      <c r="G6" s="264" t="s">
        <v>36</v>
      </c>
      <c r="H6" s="265"/>
      <c r="I6" s="265"/>
      <c r="J6" s="266"/>
      <c r="K6" s="66"/>
      <c r="L6" s="261" t="s">
        <v>37</v>
      </c>
      <c r="M6" s="262"/>
      <c r="N6" s="262"/>
      <c r="O6" s="262"/>
      <c r="P6" s="263"/>
    </row>
    <row r="7" spans="1:17" ht="31.5" thickBot="1" x14ac:dyDescent="0.4">
      <c r="B7" s="167" t="s">
        <v>38</v>
      </c>
      <c r="C7" s="168" t="s">
        <v>39</v>
      </c>
      <c r="D7" s="168" t="s">
        <v>40</v>
      </c>
      <c r="E7" s="169" t="s">
        <v>41</v>
      </c>
      <c r="F7" s="27"/>
      <c r="G7" s="171" t="s">
        <v>42</v>
      </c>
      <c r="H7" s="172" t="s">
        <v>43</v>
      </c>
      <c r="I7" s="173" t="s">
        <v>44</v>
      </c>
      <c r="J7" s="169" t="s">
        <v>45</v>
      </c>
      <c r="K7" s="56"/>
      <c r="L7" s="171" t="s">
        <v>46</v>
      </c>
      <c r="M7" s="172" t="s">
        <v>47</v>
      </c>
      <c r="N7" s="172" t="s">
        <v>48</v>
      </c>
      <c r="O7" s="168" t="s">
        <v>44</v>
      </c>
      <c r="P7" s="169" t="s">
        <v>49</v>
      </c>
    </row>
    <row r="8" spans="1:17" x14ac:dyDescent="0.35">
      <c r="B8" s="164" t="s">
        <v>112</v>
      </c>
      <c r="C8" s="165">
        <v>1</v>
      </c>
      <c r="D8" s="166">
        <v>25000</v>
      </c>
      <c r="E8" s="210">
        <f t="shared" ref="E8:E14" si="0">C8*D8</f>
        <v>25000</v>
      </c>
      <c r="G8" s="161"/>
      <c r="H8" s="176">
        <f t="shared" ref="H8:H14" si="1">G8*D8</f>
        <v>0</v>
      </c>
      <c r="I8" s="170" t="str">
        <f t="shared" ref="I8:I14" si="2">IF(H8=0,"",IF(OR(H8-$E8&gt;0,H8-$E8&lt;0), (H8-$E8)/$E8, ""))</f>
        <v/>
      </c>
      <c r="J8" s="162"/>
      <c r="K8" s="64"/>
      <c r="L8" s="175"/>
      <c r="M8" s="175" t="str">
        <f t="shared" ref="M8:M14" si="3">IF(L8="מאשר",G8,"")</f>
        <v/>
      </c>
      <c r="N8" s="178" t="str">
        <f t="shared" ref="N8:N14" si="4">IFERROR(M8*D8,"")</f>
        <v/>
      </c>
      <c r="O8" s="174" t="str">
        <f t="shared" ref="O8:O14" si="5">IFERROR(IF(N8=0,"",IF(OR(N8-$E8&gt;0,N8-$E8&lt;0), (N8-$E8)/$E8, "")),"")</f>
        <v/>
      </c>
      <c r="P8" s="175"/>
    </row>
    <row r="9" spans="1:17" ht="18" customHeight="1" x14ac:dyDescent="0.35">
      <c r="B9" s="24" t="s">
        <v>113</v>
      </c>
      <c r="C9" s="68">
        <v>1</v>
      </c>
      <c r="D9" s="57">
        <v>20000</v>
      </c>
      <c r="E9" s="210">
        <f t="shared" si="0"/>
        <v>20000</v>
      </c>
      <c r="G9" s="161"/>
      <c r="H9" s="176">
        <f t="shared" si="1"/>
        <v>0</v>
      </c>
      <c r="I9" s="170" t="str">
        <f t="shared" si="2"/>
        <v/>
      </c>
      <c r="J9" s="162"/>
      <c r="K9" s="64"/>
      <c r="L9" s="175"/>
      <c r="M9" s="175" t="str">
        <f t="shared" si="3"/>
        <v/>
      </c>
      <c r="N9" s="178" t="str">
        <f t="shared" si="4"/>
        <v/>
      </c>
      <c r="O9" s="174" t="str">
        <f t="shared" si="5"/>
        <v/>
      </c>
      <c r="P9" s="175"/>
    </row>
    <row r="10" spans="1:17" ht="30.75" customHeight="1" x14ac:dyDescent="0.35">
      <c r="B10" s="24" t="s">
        <v>114</v>
      </c>
      <c r="C10" s="68">
        <v>1</v>
      </c>
      <c r="D10" s="57">
        <v>5000</v>
      </c>
      <c r="E10" s="210">
        <f t="shared" si="0"/>
        <v>5000</v>
      </c>
      <c r="G10" s="161"/>
      <c r="H10" s="176">
        <f t="shared" si="1"/>
        <v>0</v>
      </c>
      <c r="I10" s="170" t="str">
        <f t="shared" si="2"/>
        <v/>
      </c>
      <c r="J10" s="162"/>
      <c r="K10" s="64"/>
      <c r="L10" s="175"/>
      <c r="M10" s="175" t="str">
        <f t="shared" si="3"/>
        <v/>
      </c>
      <c r="N10" s="178" t="str">
        <f t="shared" si="4"/>
        <v/>
      </c>
      <c r="O10" s="174" t="str">
        <f t="shared" si="5"/>
        <v/>
      </c>
      <c r="P10" s="175"/>
    </row>
    <row r="11" spans="1:17" ht="16.5" customHeight="1" x14ac:dyDescent="0.35">
      <c r="A11" s="28"/>
      <c r="B11" s="139" t="s">
        <v>115</v>
      </c>
      <c r="C11" s="147">
        <v>1</v>
      </c>
      <c r="D11" s="148">
        <v>10000</v>
      </c>
      <c r="E11" s="210">
        <f t="shared" si="0"/>
        <v>10000</v>
      </c>
      <c r="G11" s="161"/>
      <c r="H11" s="176">
        <f t="shared" si="1"/>
        <v>0</v>
      </c>
      <c r="I11" s="170" t="str">
        <f t="shared" si="2"/>
        <v/>
      </c>
      <c r="J11" s="162"/>
      <c r="K11" s="64"/>
      <c r="L11" s="175"/>
      <c r="M11" s="175" t="str">
        <f t="shared" si="3"/>
        <v/>
      </c>
      <c r="N11" s="178" t="str">
        <f t="shared" si="4"/>
        <v/>
      </c>
      <c r="O11" s="174" t="str">
        <f t="shared" si="5"/>
        <v/>
      </c>
      <c r="P11" s="175"/>
    </row>
    <row r="12" spans="1:17" x14ac:dyDescent="0.35">
      <c r="B12" s="24" t="s">
        <v>116</v>
      </c>
      <c r="C12" s="68">
        <v>1</v>
      </c>
      <c r="D12" s="57">
        <v>8000</v>
      </c>
      <c r="E12" s="210">
        <f t="shared" si="0"/>
        <v>8000</v>
      </c>
      <c r="G12" s="161"/>
      <c r="H12" s="176">
        <f t="shared" si="1"/>
        <v>0</v>
      </c>
      <c r="I12" s="170" t="str">
        <f t="shared" si="2"/>
        <v/>
      </c>
      <c r="J12" s="162"/>
      <c r="K12" s="64"/>
      <c r="L12" s="175"/>
      <c r="M12" s="175" t="str">
        <f t="shared" si="3"/>
        <v/>
      </c>
      <c r="N12" s="178" t="str">
        <f t="shared" si="4"/>
        <v/>
      </c>
      <c r="O12" s="174" t="str">
        <f t="shared" si="5"/>
        <v/>
      </c>
      <c r="P12" s="175"/>
    </row>
    <row r="13" spans="1:17" x14ac:dyDescent="0.35">
      <c r="B13" s="24" t="s">
        <v>117</v>
      </c>
      <c r="C13" s="68">
        <v>1</v>
      </c>
      <c r="D13" s="57">
        <v>2000</v>
      </c>
      <c r="E13" s="210">
        <f t="shared" si="0"/>
        <v>2000</v>
      </c>
      <c r="G13" s="161"/>
      <c r="H13" s="176">
        <f t="shared" si="1"/>
        <v>0</v>
      </c>
      <c r="I13" s="170" t="str">
        <f t="shared" si="2"/>
        <v/>
      </c>
      <c r="J13" s="162"/>
      <c r="K13" s="64"/>
      <c r="L13" s="175"/>
      <c r="M13" s="175" t="str">
        <f t="shared" si="3"/>
        <v/>
      </c>
      <c r="N13" s="178" t="str">
        <f t="shared" si="4"/>
        <v/>
      </c>
      <c r="O13" s="174" t="str">
        <f t="shared" si="5"/>
        <v/>
      </c>
      <c r="P13" s="175"/>
    </row>
    <row r="14" spans="1:17" x14ac:dyDescent="0.35">
      <c r="B14" s="24" t="s">
        <v>118</v>
      </c>
      <c r="C14" s="68">
        <v>1</v>
      </c>
      <c r="D14" s="57">
        <v>2000</v>
      </c>
      <c r="E14" s="210">
        <f t="shared" si="0"/>
        <v>2000</v>
      </c>
      <c r="G14" s="161"/>
      <c r="H14" s="176">
        <f t="shared" si="1"/>
        <v>0</v>
      </c>
      <c r="I14" s="170" t="str">
        <f t="shared" si="2"/>
        <v/>
      </c>
      <c r="J14" s="162"/>
      <c r="K14" s="64"/>
      <c r="L14" s="175"/>
      <c r="M14" s="175" t="str">
        <f t="shared" si="3"/>
        <v/>
      </c>
      <c r="N14" s="178" t="str">
        <f t="shared" si="4"/>
        <v/>
      </c>
      <c r="O14" s="174" t="str">
        <f t="shared" si="5"/>
        <v/>
      </c>
      <c r="P14" s="175"/>
    </row>
    <row r="15" spans="1:17" x14ac:dyDescent="0.35">
      <c r="B15" s="301" t="s">
        <v>119</v>
      </c>
      <c r="C15" s="302"/>
      <c r="D15" s="302"/>
      <c r="E15" s="303"/>
      <c r="G15" s="182"/>
      <c r="H15" s="60">
        <f>SUM(H8:H14)</f>
        <v>0</v>
      </c>
      <c r="I15" s="305"/>
      <c r="J15" s="306"/>
      <c r="K15" s="21"/>
      <c r="L15" s="305"/>
      <c r="M15" s="306"/>
      <c r="N15" s="60">
        <f>SUM(N8:N14)</f>
        <v>0</v>
      </c>
      <c r="O15" s="305"/>
      <c r="P15" s="306"/>
    </row>
    <row r="16" spans="1:17" ht="16" thickBot="1" x14ac:dyDescent="0.4">
      <c r="D16" s="58"/>
      <c r="K16" s="21"/>
    </row>
    <row r="17" spans="2:11" ht="15.75" customHeight="1" x14ac:dyDescent="0.35">
      <c r="B17" s="295" t="s">
        <v>120</v>
      </c>
      <c r="C17" s="296"/>
      <c r="D17" s="296"/>
      <c r="E17" s="297"/>
      <c r="K17" s="21"/>
    </row>
    <row r="18" spans="2:11" ht="18" customHeight="1" x14ac:dyDescent="0.35">
      <c r="B18" s="298"/>
      <c r="C18" s="299"/>
      <c r="D18" s="299"/>
      <c r="E18" s="300"/>
      <c r="K18" s="21"/>
    </row>
    <row r="19" spans="2:11" ht="16" thickBot="1" x14ac:dyDescent="0.4">
      <c r="B19" s="292" t="s">
        <v>121</v>
      </c>
      <c r="C19" s="293"/>
      <c r="D19" s="293"/>
      <c r="E19" s="294"/>
      <c r="K19" s="21"/>
    </row>
    <row r="20" spans="2:11" x14ac:dyDescent="0.35">
      <c r="K20" s="21"/>
    </row>
  </sheetData>
  <sheetProtection algorithmName="SHA-512" hashValue="0FzaoLj+rA1Uw4xG2qFgECReVXl5w427Gf8NPgEO8PcTw2acpdIox+OWE5osNrq3u5mSj+6Avm57tFu7q05nLw==" saltValue="WxUiAe3InS15gqeYdoMbHg==" spinCount="100000" sheet="1" formatCells="0" formatColumns="0" formatRows="0"/>
  <mergeCells count="11">
    <mergeCell ref="B2:P2"/>
    <mergeCell ref="B19:E19"/>
    <mergeCell ref="B17:E18"/>
    <mergeCell ref="B6:E6"/>
    <mergeCell ref="G6:J6"/>
    <mergeCell ref="L6:P6"/>
    <mergeCell ref="B15:E15"/>
    <mergeCell ref="B4:P4"/>
    <mergeCell ref="I15:J15"/>
    <mergeCell ref="L15:M15"/>
    <mergeCell ref="O15:P15"/>
  </mergeCells>
  <conditionalFormatting sqref="I8:I14 O8:O14">
    <cfRule type="cellIs" dxfId="5" priority="1" operator="greaterThan">
      <formula>0</formula>
    </cfRule>
  </conditionalFormatting>
  <dataValidations count="1">
    <dataValidation type="list" allowBlank="1" showInputMessage="1" showErrorMessage="1" sqref="L8:L14" xr:uid="{00000000-0002-0000-0300-000000000000}">
      <formula1>"מאשר, מאשר חלקי"</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__8"/>
  <dimension ref="B1:Q26"/>
  <sheetViews>
    <sheetView showGridLines="0" rightToLeft="1" zoomScale="80" zoomScaleNormal="80" workbookViewId="0">
      <pane ySplit="7" topLeftCell="A8" activePane="bottomLeft" state="frozen"/>
      <selection pane="bottomLeft" activeCell="G10" sqref="G10"/>
    </sheetView>
  </sheetViews>
  <sheetFormatPr defaultColWidth="9" defaultRowHeight="15.5" x14ac:dyDescent="0.35"/>
  <cols>
    <col min="1" max="1" width="1.83203125" style="18" customWidth="1"/>
    <col min="2" max="2" width="45.83203125" style="18" customWidth="1"/>
    <col min="3" max="3" width="10.25" style="27" customWidth="1"/>
    <col min="4" max="4" width="12.25" style="27" customWidth="1"/>
    <col min="5" max="5" width="12" style="27" customWidth="1"/>
    <col min="6" max="6" width="1.58203125" style="18" customWidth="1"/>
    <col min="7" max="7" width="11.25" style="18" customWidth="1"/>
    <col min="8" max="8" width="9.08203125" style="18" bestFit="1" customWidth="1"/>
    <col min="9" max="9" width="15.58203125" style="18" customWidth="1"/>
    <col min="10" max="10" width="23.58203125" style="19" customWidth="1"/>
    <col min="11" max="11" width="1.08203125" style="18" customWidth="1"/>
    <col min="12" max="12" width="13.83203125" style="18" customWidth="1"/>
    <col min="13" max="13" width="10.08203125" style="20" customWidth="1"/>
    <col min="14" max="14" width="9.08203125" style="18" bestFit="1" customWidth="1"/>
    <col min="15" max="15" width="9" style="18"/>
    <col min="16" max="16" width="26.33203125" style="18" customWidth="1"/>
    <col min="17" max="16384" width="9" style="18"/>
  </cols>
  <sheetData>
    <row r="1" spans="2:17" s="102" customFormat="1" ht="16" thickBot="1" x14ac:dyDescent="0.4">
      <c r="B1" s="26" t="s">
        <v>122</v>
      </c>
      <c r="C1" s="27"/>
      <c r="D1" s="27"/>
      <c r="E1" s="27"/>
      <c r="F1" s="18"/>
      <c r="G1" s="18"/>
      <c r="H1" s="18"/>
      <c r="I1" s="18"/>
      <c r="J1" s="19"/>
      <c r="K1" s="18"/>
      <c r="L1" s="18"/>
      <c r="M1" s="20"/>
      <c r="N1" s="18"/>
      <c r="O1" s="18"/>
      <c r="P1" s="18"/>
    </row>
    <row r="2" spans="2:17" s="103" customFormat="1" ht="20.25" customHeight="1" thickBot="1" x14ac:dyDescent="0.4">
      <c r="B2" s="229" t="s">
        <v>123</v>
      </c>
      <c r="C2" s="230"/>
      <c r="D2" s="230"/>
      <c r="E2" s="230"/>
      <c r="F2" s="230"/>
      <c r="G2" s="230"/>
      <c r="H2" s="230"/>
      <c r="I2" s="230"/>
      <c r="J2" s="230"/>
      <c r="K2" s="230"/>
      <c r="L2" s="230"/>
      <c r="M2" s="230"/>
      <c r="N2" s="230"/>
      <c r="O2" s="230"/>
      <c r="P2" s="231"/>
      <c r="Q2" s="102"/>
    </row>
    <row r="3" spans="2:17" s="102" customFormat="1" ht="18" x14ac:dyDescent="0.35">
      <c r="B3" s="207">
        <f>'שאלון-חובה'!D5</f>
        <v>0</v>
      </c>
      <c r="C3" s="27"/>
      <c r="D3" s="27"/>
      <c r="E3" s="27"/>
      <c r="F3" s="18"/>
      <c r="G3" s="18"/>
      <c r="H3" s="18"/>
      <c r="I3" s="18"/>
      <c r="J3" s="19"/>
      <c r="K3" s="18"/>
      <c r="L3" s="18"/>
      <c r="M3" s="20"/>
      <c r="N3" s="18"/>
      <c r="O3" s="18"/>
      <c r="P3" s="18"/>
    </row>
    <row r="4" spans="2:17" s="102" customFormat="1" ht="16.5" customHeight="1" x14ac:dyDescent="0.35">
      <c r="B4" s="304" t="s">
        <v>34</v>
      </c>
      <c r="C4" s="304"/>
      <c r="D4" s="304"/>
      <c r="E4" s="304"/>
      <c r="F4" s="304"/>
      <c r="G4" s="304"/>
      <c r="H4" s="304"/>
      <c r="I4" s="304"/>
      <c r="J4" s="304"/>
      <c r="K4" s="304"/>
      <c r="L4" s="304"/>
      <c r="M4" s="304"/>
      <c r="N4" s="304"/>
      <c r="O4" s="304"/>
      <c r="P4" s="304"/>
    </row>
    <row r="5" spans="2:17" ht="4.9000000000000004" customHeight="1" thickBot="1" x14ac:dyDescent="0.4">
      <c r="B5" s="21"/>
      <c r="C5" s="56"/>
      <c r="D5" s="56"/>
      <c r="J5" s="22"/>
      <c r="K5" s="21"/>
      <c r="P5" s="23"/>
    </row>
    <row r="6" spans="2:17" ht="18.5" thickBot="1" x14ac:dyDescent="0.4">
      <c r="B6" s="261" t="s">
        <v>35</v>
      </c>
      <c r="C6" s="262"/>
      <c r="D6" s="262"/>
      <c r="E6" s="263"/>
      <c r="F6" s="65"/>
      <c r="G6" s="264" t="s">
        <v>36</v>
      </c>
      <c r="H6" s="265"/>
      <c r="I6" s="265"/>
      <c r="J6" s="266"/>
      <c r="K6" s="66"/>
      <c r="L6" s="261" t="s">
        <v>37</v>
      </c>
      <c r="M6" s="262"/>
      <c r="N6" s="262"/>
      <c r="O6" s="262"/>
      <c r="P6" s="263"/>
    </row>
    <row r="7" spans="2:17" ht="31.5" thickBot="1" x14ac:dyDescent="0.4">
      <c r="B7" s="167" t="s">
        <v>38</v>
      </c>
      <c r="C7" s="168" t="s">
        <v>39</v>
      </c>
      <c r="D7" s="168" t="s">
        <v>40</v>
      </c>
      <c r="E7" s="169" t="s">
        <v>41</v>
      </c>
      <c r="F7" s="27"/>
      <c r="G7" s="171" t="s">
        <v>42</v>
      </c>
      <c r="H7" s="172" t="s">
        <v>43</v>
      </c>
      <c r="I7" s="173" t="s">
        <v>44</v>
      </c>
      <c r="J7" s="169" t="s">
        <v>45</v>
      </c>
      <c r="K7" s="56"/>
      <c r="L7" s="171" t="s">
        <v>46</v>
      </c>
      <c r="M7" s="172" t="s">
        <v>47</v>
      </c>
      <c r="N7" s="172" t="s">
        <v>48</v>
      </c>
      <c r="O7" s="168" t="s">
        <v>44</v>
      </c>
      <c r="P7" s="169" t="s">
        <v>49</v>
      </c>
    </row>
    <row r="8" spans="2:17" x14ac:dyDescent="0.35">
      <c r="B8" s="164" t="s">
        <v>124</v>
      </c>
      <c r="C8" s="165">
        <v>1</v>
      </c>
      <c r="D8" s="166">
        <v>3000</v>
      </c>
      <c r="E8" s="210">
        <f t="shared" ref="E8:E21" si="0">C8*D8</f>
        <v>3000</v>
      </c>
      <c r="G8" s="161"/>
      <c r="H8" s="176">
        <f t="shared" ref="H8:H21" si="1">G8*D8</f>
        <v>0</v>
      </c>
      <c r="I8" s="170" t="str">
        <f t="shared" ref="I8:I21" si="2">IF(H8=0,"",IF(OR(H8-$E8&gt;0,H8-$E8&lt;0), (H8-$E8)/$E8, ""))</f>
        <v/>
      </c>
      <c r="J8" s="162"/>
      <c r="K8" s="64"/>
      <c r="L8" s="175" t="s">
        <v>125</v>
      </c>
      <c r="M8" s="175" t="str">
        <f t="shared" ref="M8:M21" si="3">IF(L8="מאשר",G8,"")</f>
        <v/>
      </c>
      <c r="N8" s="178" t="str">
        <f t="shared" ref="N8:N21" si="4">IFERROR(M8*D8,"")</f>
        <v/>
      </c>
      <c r="O8" s="174" t="str">
        <f t="shared" ref="O8:O21" si="5">IFERROR(IF(N8=0,"",IF(OR(N8-$E8&gt;0,N8-$E8&lt;0), (N8-$E8)/$E8, "")),"")</f>
        <v/>
      </c>
      <c r="P8" s="175"/>
    </row>
    <row r="9" spans="2:17" x14ac:dyDescent="0.35">
      <c r="B9" s="24" t="s">
        <v>126</v>
      </c>
      <c r="C9" s="68">
        <v>1</v>
      </c>
      <c r="D9" s="57">
        <v>1500</v>
      </c>
      <c r="E9" s="210">
        <f t="shared" si="0"/>
        <v>1500</v>
      </c>
      <c r="G9" s="161"/>
      <c r="H9" s="176">
        <f t="shared" si="1"/>
        <v>0</v>
      </c>
      <c r="I9" s="170" t="str">
        <f t="shared" si="2"/>
        <v/>
      </c>
      <c r="J9" s="162"/>
      <c r="K9" s="64"/>
      <c r="L9" s="175"/>
      <c r="M9" s="175" t="str">
        <f t="shared" si="3"/>
        <v/>
      </c>
      <c r="N9" s="178" t="str">
        <f t="shared" si="4"/>
        <v/>
      </c>
      <c r="O9" s="174" t="str">
        <f t="shared" si="5"/>
        <v/>
      </c>
      <c r="P9" s="175"/>
    </row>
    <row r="10" spans="2:17" x14ac:dyDescent="0.35">
      <c r="B10" s="24" t="s">
        <v>127</v>
      </c>
      <c r="C10" s="68">
        <v>30</v>
      </c>
      <c r="D10" s="57">
        <v>300</v>
      </c>
      <c r="E10" s="210">
        <f t="shared" si="0"/>
        <v>9000</v>
      </c>
      <c r="G10" s="161"/>
      <c r="H10" s="176">
        <f t="shared" si="1"/>
        <v>0</v>
      </c>
      <c r="I10" s="170" t="str">
        <f t="shared" si="2"/>
        <v/>
      </c>
      <c r="J10" s="162"/>
      <c r="K10" s="64"/>
      <c r="L10" s="175"/>
      <c r="M10" s="175" t="str">
        <f t="shared" si="3"/>
        <v/>
      </c>
      <c r="N10" s="178" t="str">
        <f t="shared" si="4"/>
        <v/>
      </c>
      <c r="O10" s="174" t="str">
        <f t="shared" si="5"/>
        <v/>
      </c>
      <c r="P10" s="175"/>
    </row>
    <row r="11" spans="2:17" x14ac:dyDescent="0.35">
      <c r="B11" s="24" t="s">
        <v>128</v>
      </c>
      <c r="C11" s="68">
        <v>1</v>
      </c>
      <c r="D11" s="57">
        <v>30000</v>
      </c>
      <c r="E11" s="210">
        <f t="shared" si="0"/>
        <v>30000</v>
      </c>
      <c r="G11" s="161"/>
      <c r="H11" s="176">
        <f t="shared" si="1"/>
        <v>0</v>
      </c>
      <c r="I11" s="170" t="str">
        <f t="shared" si="2"/>
        <v/>
      </c>
      <c r="J11" s="162"/>
      <c r="K11" s="64"/>
      <c r="L11" s="175"/>
      <c r="M11" s="175" t="str">
        <f t="shared" si="3"/>
        <v/>
      </c>
      <c r="N11" s="178" t="str">
        <f t="shared" si="4"/>
        <v/>
      </c>
      <c r="O11" s="174" t="str">
        <f t="shared" si="5"/>
        <v/>
      </c>
      <c r="P11" s="175"/>
    </row>
    <row r="12" spans="2:17" x14ac:dyDescent="0.35">
      <c r="B12" s="24" t="s">
        <v>129</v>
      </c>
      <c r="C12" s="68">
        <v>1</v>
      </c>
      <c r="D12" s="57">
        <v>3000</v>
      </c>
      <c r="E12" s="210">
        <f t="shared" si="0"/>
        <v>3000</v>
      </c>
      <c r="G12" s="161"/>
      <c r="H12" s="176">
        <f t="shared" si="1"/>
        <v>0</v>
      </c>
      <c r="I12" s="170" t="str">
        <f t="shared" si="2"/>
        <v/>
      </c>
      <c r="J12" s="162"/>
      <c r="K12" s="64"/>
      <c r="L12" s="175"/>
      <c r="M12" s="175" t="str">
        <f t="shared" si="3"/>
        <v/>
      </c>
      <c r="N12" s="178" t="str">
        <f t="shared" si="4"/>
        <v/>
      </c>
      <c r="O12" s="174" t="str">
        <f t="shared" si="5"/>
        <v/>
      </c>
      <c r="P12" s="175"/>
    </row>
    <row r="13" spans="2:17" x14ac:dyDescent="0.35">
      <c r="B13" s="25" t="s">
        <v>130</v>
      </c>
      <c r="C13" s="68">
        <v>1</v>
      </c>
      <c r="D13" s="57">
        <v>3000</v>
      </c>
      <c r="E13" s="210">
        <f t="shared" si="0"/>
        <v>3000</v>
      </c>
      <c r="G13" s="161"/>
      <c r="H13" s="176">
        <f t="shared" si="1"/>
        <v>0</v>
      </c>
      <c r="I13" s="170" t="str">
        <f t="shared" si="2"/>
        <v/>
      </c>
      <c r="J13" s="162"/>
      <c r="K13" s="64"/>
      <c r="L13" s="175"/>
      <c r="M13" s="175" t="str">
        <f t="shared" si="3"/>
        <v/>
      </c>
      <c r="N13" s="178" t="str">
        <f t="shared" si="4"/>
        <v/>
      </c>
      <c r="O13" s="174" t="str">
        <f t="shared" si="5"/>
        <v/>
      </c>
      <c r="P13" s="175"/>
    </row>
    <row r="14" spans="2:17" x14ac:dyDescent="0.35">
      <c r="B14" s="25" t="s">
        <v>131</v>
      </c>
      <c r="C14" s="68">
        <v>1</v>
      </c>
      <c r="D14" s="57">
        <v>3000</v>
      </c>
      <c r="E14" s="210">
        <f t="shared" si="0"/>
        <v>3000</v>
      </c>
      <c r="G14" s="161"/>
      <c r="H14" s="176">
        <f t="shared" si="1"/>
        <v>0</v>
      </c>
      <c r="I14" s="170" t="str">
        <f t="shared" si="2"/>
        <v/>
      </c>
      <c r="J14" s="162"/>
      <c r="K14" s="64"/>
      <c r="L14" s="175"/>
      <c r="M14" s="175" t="str">
        <f t="shared" si="3"/>
        <v/>
      </c>
      <c r="N14" s="178" t="str">
        <f t="shared" si="4"/>
        <v/>
      </c>
      <c r="O14" s="174" t="str">
        <f t="shared" si="5"/>
        <v/>
      </c>
      <c r="P14" s="175"/>
    </row>
    <row r="15" spans="2:17" x14ac:dyDescent="0.35">
      <c r="B15" s="146" t="s">
        <v>132</v>
      </c>
      <c r="C15" s="135">
        <v>1</v>
      </c>
      <c r="D15" s="136">
        <v>2000</v>
      </c>
      <c r="E15" s="210">
        <f t="shared" si="0"/>
        <v>2000</v>
      </c>
      <c r="G15" s="161"/>
      <c r="H15" s="176">
        <f t="shared" si="1"/>
        <v>0</v>
      </c>
      <c r="I15" s="170" t="str">
        <f t="shared" si="2"/>
        <v/>
      </c>
      <c r="J15" s="162"/>
      <c r="K15" s="64"/>
      <c r="L15" s="175"/>
      <c r="M15" s="175" t="str">
        <f t="shared" si="3"/>
        <v/>
      </c>
      <c r="N15" s="178" t="str">
        <f t="shared" si="4"/>
        <v/>
      </c>
      <c r="O15" s="174" t="str">
        <f t="shared" si="5"/>
        <v/>
      </c>
      <c r="P15" s="175"/>
    </row>
    <row r="16" spans="2:17" x14ac:dyDescent="0.35">
      <c r="B16" s="145" t="s">
        <v>133</v>
      </c>
      <c r="C16" s="130">
        <v>1</v>
      </c>
      <c r="D16" s="132">
        <v>3000</v>
      </c>
      <c r="E16" s="210">
        <f t="shared" si="0"/>
        <v>3000</v>
      </c>
      <c r="G16" s="161"/>
      <c r="H16" s="176">
        <f t="shared" si="1"/>
        <v>0</v>
      </c>
      <c r="I16" s="170" t="str">
        <f t="shared" si="2"/>
        <v/>
      </c>
      <c r="J16" s="162"/>
      <c r="K16" s="64"/>
      <c r="L16" s="175"/>
      <c r="M16" s="175" t="str">
        <f t="shared" si="3"/>
        <v/>
      </c>
      <c r="N16" s="178" t="str">
        <f t="shared" si="4"/>
        <v/>
      </c>
      <c r="O16" s="174" t="str">
        <f t="shared" si="5"/>
        <v/>
      </c>
      <c r="P16" s="175"/>
    </row>
    <row r="17" spans="2:16" x14ac:dyDescent="0.35">
      <c r="B17" s="145" t="s">
        <v>134</v>
      </c>
      <c r="C17" s="130">
        <v>1</v>
      </c>
      <c r="D17" s="132">
        <v>1500</v>
      </c>
      <c r="E17" s="210">
        <f t="shared" si="0"/>
        <v>1500</v>
      </c>
      <c r="G17" s="161"/>
      <c r="H17" s="176">
        <f t="shared" si="1"/>
        <v>0</v>
      </c>
      <c r="I17" s="170" t="str">
        <f t="shared" si="2"/>
        <v/>
      </c>
      <c r="J17" s="162"/>
      <c r="K17" s="64"/>
      <c r="L17" s="175"/>
      <c r="M17" s="175" t="str">
        <f t="shared" si="3"/>
        <v/>
      </c>
      <c r="N17" s="178" t="str">
        <f t="shared" si="4"/>
        <v/>
      </c>
      <c r="O17" s="174" t="str">
        <f t="shared" si="5"/>
        <v/>
      </c>
      <c r="P17" s="175"/>
    </row>
    <row r="18" spans="2:16" x14ac:dyDescent="0.35">
      <c r="B18" s="24" t="s">
        <v>135</v>
      </c>
      <c r="C18" s="149">
        <v>1</v>
      </c>
      <c r="D18" s="149">
        <v>3000</v>
      </c>
      <c r="E18" s="210">
        <f t="shared" si="0"/>
        <v>3000</v>
      </c>
      <c r="G18" s="161"/>
      <c r="H18" s="176">
        <f t="shared" si="1"/>
        <v>0</v>
      </c>
      <c r="I18" s="170" t="str">
        <f t="shared" si="2"/>
        <v/>
      </c>
      <c r="J18" s="162"/>
      <c r="K18" s="64"/>
      <c r="L18" s="175"/>
      <c r="M18" s="175" t="str">
        <f t="shared" si="3"/>
        <v/>
      </c>
      <c r="N18" s="178" t="str">
        <f t="shared" si="4"/>
        <v/>
      </c>
      <c r="O18" s="174" t="str">
        <f t="shared" si="5"/>
        <v/>
      </c>
      <c r="P18" s="175"/>
    </row>
    <row r="19" spans="2:16" x14ac:dyDescent="0.35">
      <c r="B19" s="24" t="s">
        <v>136</v>
      </c>
      <c r="C19" s="149">
        <v>1</v>
      </c>
      <c r="D19" s="149">
        <v>400</v>
      </c>
      <c r="E19" s="210">
        <f t="shared" si="0"/>
        <v>400</v>
      </c>
      <c r="G19" s="161"/>
      <c r="H19" s="176">
        <f t="shared" si="1"/>
        <v>0</v>
      </c>
      <c r="I19" s="170" t="str">
        <f t="shared" si="2"/>
        <v/>
      </c>
      <c r="J19" s="162"/>
      <c r="K19" s="64"/>
      <c r="L19" s="175"/>
      <c r="M19" s="175" t="str">
        <f t="shared" si="3"/>
        <v/>
      </c>
      <c r="N19" s="178" t="str">
        <f t="shared" si="4"/>
        <v/>
      </c>
      <c r="O19" s="174" t="str">
        <f t="shared" si="5"/>
        <v/>
      </c>
      <c r="P19" s="175"/>
    </row>
    <row r="20" spans="2:16" s="102" customFormat="1" ht="15.75" customHeight="1" x14ac:dyDescent="0.35">
      <c r="B20" s="24" t="s">
        <v>137</v>
      </c>
      <c r="C20" s="149">
        <v>1</v>
      </c>
      <c r="D20" s="149">
        <v>5000</v>
      </c>
      <c r="E20" s="210">
        <f t="shared" si="0"/>
        <v>5000</v>
      </c>
      <c r="F20" s="18"/>
      <c r="G20" s="161"/>
      <c r="H20" s="176">
        <f t="shared" si="1"/>
        <v>0</v>
      </c>
      <c r="I20" s="170" t="str">
        <f t="shared" si="2"/>
        <v/>
      </c>
      <c r="J20" s="162"/>
      <c r="K20" s="64"/>
      <c r="L20" s="175"/>
      <c r="M20" s="175" t="str">
        <f t="shared" si="3"/>
        <v/>
      </c>
      <c r="N20" s="178" t="str">
        <f t="shared" si="4"/>
        <v/>
      </c>
      <c r="O20" s="174" t="str">
        <f t="shared" si="5"/>
        <v/>
      </c>
      <c r="P20" s="175"/>
    </row>
    <row r="21" spans="2:16" s="102" customFormat="1" ht="15.75" customHeight="1" x14ac:dyDescent="0.35">
      <c r="B21" s="24" t="s">
        <v>138</v>
      </c>
      <c r="C21" s="149">
        <v>1</v>
      </c>
      <c r="D21" s="149">
        <v>3000</v>
      </c>
      <c r="E21" s="210">
        <f t="shared" si="0"/>
        <v>3000</v>
      </c>
      <c r="F21" s="18"/>
      <c r="G21" s="161"/>
      <c r="H21" s="176">
        <f t="shared" si="1"/>
        <v>0</v>
      </c>
      <c r="I21" s="170" t="str">
        <f t="shared" si="2"/>
        <v/>
      </c>
      <c r="J21" s="162"/>
      <c r="K21" s="64"/>
      <c r="L21" s="175"/>
      <c r="M21" s="175" t="str">
        <f t="shared" si="3"/>
        <v/>
      </c>
      <c r="N21" s="178" t="str">
        <f t="shared" si="4"/>
        <v/>
      </c>
      <c r="O21" s="174" t="str">
        <f t="shared" si="5"/>
        <v/>
      </c>
      <c r="P21" s="175"/>
    </row>
    <row r="22" spans="2:16" x14ac:dyDescent="0.35">
      <c r="B22" s="301" t="s">
        <v>139</v>
      </c>
      <c r="C22" s="302"/>
      <c r="D22" s="302"/>
      <c r="E22" s="303"/>
      <c r="G22" s="182"/>
      <c r="H22" s="60">
        <f>SUM(H8:H21)</f>
        <v>0</v>
      </c>
      <c r="I22" s="305"/>
      <c r="J22" s="306"/>
      <c r="K22" s="21"/>
      <c r="L22" s="305"/>
      <c r="M22" s="306"/>
      <c r="N22" s="60">
        <f>SUM(N8:N21)</f>
        <v>0</v>
      </c>
      <c r="O22" s="305"/>
      <c r="P22" s="306"/>
    </row>
    <row r="23" spans="2:16" ht="16" thickBot="1" x14ac:dyDescent="0.4">
      <c r="D23" s="58"/>
      <c r="K23" s="21"/>
    </row>
    <row r="24" spans="2:16" s="102" customFormat="1" x14ac:dyDescent="0.35">
      <c r="B24" s="307" t="s">
        <v>140</v>
      </c>
      <c r="C24" s="308"/>
      <c r="D24" s="308"/>
      <c r="E24" s="309"/>
      <c r="F24" s="18"/>
      <c r="G24" s="18"/>
      <c r="H24" s="18"/>
      <c r="I24" s="18"/>
      <c r="J24" s="19"/>
      <c r="K24" s="18"/>
      <c r="L24" s="18"/>
      <c r="M24" s="20"/>
      <c r="N24" s="18"/>
      <c r="O24" s="18"/>
      <c r="P24" s="18"/>
    </row>
    <row r="25" spans="2:16" s="102" customFormat="1" ht="16" thickBot="1" x14ac:dyDescent="0.4">
      <c r="B25" s="310" t="s">
        <v>141</v>
      </c>
      <c r="C25" s="311"/>
      <c r="D25" s="311"/>
      <c r="E25" s="312"/>
      <c r="F25" s="18"/>
      <c r="G25" s="18"/>
      <c r="H25" s="18"/>
      <c r="I25" s="18"/>
      <c r="J25" s="19"/>
      <c r="K25" s="18"/>
      <c r="L25" s="18"/>
      <c r="M25" s="20"/>
      <c r="N25" s="18"/>
      <c r="O25" s="18"/>
      <c r="P25" s="18"/>
    </row>
    <row r="26" spans="2:16" s="102" customFormat="1" x14ac:dyDescent="0.35">
      <c r="B26" s="18"/>
      <c r="C26" s="18"/>
      <c r="D26" s="18"/>
      <c r="E26" s="18"/>
      <c r="F26" s="18"/>
      <c r="G26" s="18"/>
      <c r="H26" s="18"/>
      <c r="I26" s="18"/>
      <c r="J26" s="19"/>
      <c r="K26" s="18"/>
      <c r="L26" s="18"/>
      <c r="M26" s="20"/>
      <c r="N26" s="20"/>
      <c r="O26" s="20"/>
      <c r="P26" s="18"/>
    </row>
  </sheetData>
  <sheetProtection algorithmName="SHA-512" hashValue="UQOc/YdYLcYxbeKCJ/GzBb1hFIntREU1p9Sl603qvGBRaiOVWeJaEvUUiQvMop47WaS/e0zEHPdFukIzDoFT/w==" saltValue="mYs3NzAw29vFjqvGvpMVvA==" spinCount="100000" sheet="1" formatCells="0" formatColumns="0" formatRows="0"/>
  <mergeCells count="11">
    <mergeCell ref="B2:P2"/>
    <mergeCell ref="B4:P4"/>
    <mergeCell ref="B24:E24"/>
    <mergeCell ref="B25:E25"/>
    <mergeCell ref="B6:E6"/>
    <mergeCell ref="G6:J6"/>
    <mergeCell ref="L6:P6"/>
    <mergeCell ref="I22:J22"/>
    <mergeCell ref="B22:E22"/>
    <mergeCell ref="L22:M22"/>
    <mergeCell ref="O22:P22"/>
  </mergeCells>
  <conditionalFormatting sqref="I8:I21 O8:O21">
    <cfRule type="cellIs" dxfId="4" priority="1" operator="greaterThan">
      <formula>0</formula>
    </cfRule>
  </conditionalFormatting>
  <dataValidations count="1">
    <dataValidation type="list" allowBlank="1" showInputMessage="1" showErrorMessage="1" sqref="L8:L21" xr:uid="{00000000-0002-0000-0400-000000000000}">
      <formula1>"מאשר, מאשר חלקי"</formula1>
    </dataValidation>
  </dataValidation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7"/>
  <sheetViews>
    <sheetView showGridLines="0" rightToLeft="1" zoomScale="80" zoomScaleNormal="80" workbookViewId="0">
      <selection activeCell="M7" sqref="M7"/>
    </sheetView>
  </sheetViews>
  <sheetFormatPr defaultRowHeight="14" x14ac:dyDescent="0.3"/>
  <cols>
    <col min="1" max="1" width="2.33203125" style="113" customWidth="1"/>
    <col min="2" max="2" width="29.33203125" style="113" customWidth="1"/>
    <col min="3" max="3" width="8.75" style="42" customWidth="1"/>
    <col min="4" max="4" width="8.83203125" style="42" customWidth="1"/>
    <col min="5" max="5" width="9.25" style="113" customWidth="1"/>
    <col min="6" max="6" width="2.33203125" style="113" customWidth="1"/>
    <col min="7" max="7" width="9.08203125" style="113"/>
    <col min="8" max="8" width="10.25" style="113" customWidth="1"/>
    <col min="9" max="9" width="9.08203125" style="113"/>
    <col min="10" max="10" width="15.75" style="113" customWidth="1"/>
    <col min="11" max="11" width="2.25" style="113" customWidth="1"/>
    <col min="12" max="12" width="10.08203125" style="113" customWidth="1"/>
    <col min="13" max="13" width="9.08203125" style="114"/>
    <col min="14" max="14" width="9.83203125" style="113" bestFit="1" customWidth="1"/>
    <col min="15" max="15" width="9.08203125" style="113"/>
    <col min="16" max="16" width="15.83203125" style="113" customWidth="1"/>
    <col min="17" max="17" width="9.08203125" style="143"/>
  </cols>
  <sheetData>
    <row r="1" spans="1:17" ht="14.5" thickBot="1" x14ac:dyDescent="0.35">
      <c r="B1" s="208" t="s">
        <v>142</v>
      </c>
      <c r="C1" s="113"/>
      <c r="D1" s="113"/>
      <c r="H1" s="44"/>
    </row>
    <row r="2" spans="1:17" ht="18.5" thickBot="1" x14ac:dyDescent="0.35">
      <c r="B2" s="229" t="s">
        <v>143</v>
      </c>
      <c r="C2" s="230"/>
      <c r="D2" s="230"/>
      <c r="E2" s="230"/>
      <c r="F2" s="230"/>
      <c r="G2" s="230"/>
      <c r="H2" s="230"/>
      <c r="I2" s="230"/>
      <c r="J2" s="230"/>
      <c r="K2" s="230"/>
      <c r="L2" s="230"/>
      <c r="M2" s="230"/>
      <c r="N2" s="230"/>
      <c r="O2" s="230"/>
      <c r="P2" s="231"/>
    </row>
    <row r="3" spans="1:17" s="102" customFormat="1" ht="18" x14ac:dyDescent="0.35">
      <c r="B3" s="207">
        <f>'שאלון-חובה'!D5</f>
        <v>0</v>
      </c>
      <c r="C3" s="27"/>
      <c r="D3" s="27"/>
      <c r="E3" s="27"/>
      <c r="F3" s="18"/>
      <c r="G3" s="18"/>
      <c r="H3" s="18"/>
      <c r="I3" s="18"/>
      <c r="J3" s="19"/>
      <c r="K3" s="18"/>
      <c r="L3" s="18"/>
      <c r="M3" s="20"/>
      <c r="N3" s="18"/>
      <c r="O3" s="18"/>
      <c r="P3" s="18"/>
    </row>
    <row r="4" spans="1:17" s="102" customFormat="1" ht="16.5" customHeight="1" thickBot="1" x14ac:dyDescent="0.4">
      <c r="B4" s="304" t="s">
        <v>34</v>
      </c>
      <c r="C4" s="304"/>
      <c r="D4" s="304"/>
      <c r="E4" s="304"/>
      <c r="F4" s="304"/>
      <c r="G4" s="304"/>
      <c r="H4" s="304"/>
      <c r="I4" s="304"/>
      <c r="J4" s="304"/>
      <c r="K4" s="304"/>
      <c r="L4" s="304"/>
      <c r="M4" s="304"/>
      <c r="N4" s="304"/>
      <c r="O4" s="304"/>
      <c r="P4" s="304"/>
    </row>
    <row r="5" spans="1:17" ht="18.5" thickBot="1" x14ac:dyDescent="0.4">
      <c r="A5" s="115"/>
      <c r="B5" s="261" t="s">
        <v>35</v>
      </c>
      <c r="C5" s="262"/>
      <c r="D5" s="262"/>
      <c r="E5" s="263"/>
      <c r="F5" s="65"/>
      <c r="G5" s="264" t="s">
        <v>36</v>
      </c>
      <c r="H5" s="265"/>
      <c r="I5" s="265"/>
      <c r="J5" s="266"/>
      <c r="K5" s="66"/>
      <c r="L5" s="261" t="s">
        <v>37</v>
      </c>
      <c r="M5" s="262"/>
      <c r="N5" s="262"/>
      <c r="O5" s="262"/>
      <c r="P5" s="263"/>
      <c r="Q5" s="140"/>
    </row>
    <row r="6" spans="1:17" ht="62.5" thickBot="1" x14ac:dyDescent="0.4">
      <c r="A6" s="141"/>
      <c r="B6" s="167" t="s">
        <v>38</v>
      </c>
      <c r="C6" s="168" t="s">
        <v>39</v>
      </c>
      <c r="D6" s="168" t="s">
        <v>40</v>
      </c>
      <c r="E6" s="169" t="s">
        <v>41</v>
      </c>
      <c r="F6" s="27"/>
      <c r="G6" s="171" t="s">
        <v>42</v>
      </c>
      <c r="H6" s="172" t="s">
        <v>43</v>
      </c>
      <c r="I6" s="173" t="s">
        <v>44</v>
      </c>
      <c r="J6" s="169" t="s">
        <v>45</v>
      </c>
      <c r="K6" s="56"/>
      <c r="L6" s="171" t="s">
        <v>46</v>
      </c>
      <c r="M6" s="172" t="s">
        <v>47</v>
      </c>
      <c r="N6" s="172" t="s">
        <v>48</v>
      </c>
      <c r="O6" s="168" t="s">
        <v>44</v>
      </c>
      <c r="P6" s="169" t="s">
        <v>49</v>
      </c>
      <c r="Q6" s="142"/>
    </row>
    <row r="7" spans="1:17" s="27" customFormat="1" ht="31" x14ac:dyDescent="0.35">
      <c r="B7" s="177" t="s">
        <v>144</v>
      </c>
      <c r="C7" s="166">
        <v>1</v>
      </c>
      <c r="D7" s="166">
        <v>7000</v>
      </c>
      <c r="E7" s="210">
        <f t="shared" ref="E7:E15" si="0">C7*D7</f>
        <v>7000</v>
      </c>
      <c r="F7" s="18"/>
      <c r="G7" s="161"/>
      <c r="H7" s="176">
        <f t="shared" ref="H7:H15" si="1">G7*D7</f>
        <v>0</v>
      </c>
      <c r="I7" s="170" t="str">
        <f t="shared" ref="I7:I15" si="2">IF(H7=0,"",IF(OR(H7-$E7&gt;0,H7-$E7&lt;0), (H7-$E7)/$E7, ""))</f>
        <v/>
      </c>
      <c r="J7" s="162"/>
      <c r="K7" s="64"/>
      <c r="L7" s="175"/>
      <c r="M7" s="175" t="str">
        <f t="shared" ref="M7:M15" si="3">IF(L7="מאשר",G7,"")</f>
        <v/>
      </c>
      <c r="N7" s="178" t="str">
        <f t="shared" ref="N7:N15" si="4">IFERROR(M7*D7,"")</f>
        <v/>
      </c>
      <c r="O7" s="174" t="str">
        <f t="shared" ref="O7:O15" si="5">IFERROR(IF(N7=0,"",IF(OR(N7-$E7&gt;0,N7-$E7&lt;0), (N7-$E7)/$E7, "")),"")</f>
        <v/>
      </c>
      <c r="P7" s="175"/>
    </row>
    <row r="8" spans="1:17" s="20" customFormat="1" ht="31" x14ac:dyDescent="0.35">
      <c r="B8" s="149" t="s">
        <v>145</v>
      </c>
      <c r="C8" s="150">
        <v>1</v>
      </c>
      <c r="D8" s="150">
        <v>3000</v>
      </c>
      <c r="E8" s="210">
        <f t="shared" si="0"/>
        <v>3000</v>
      </c>
      <c r="F8" s="18"/>
      <c r="G8" s="161"/>
      <c r="H8" s="176">
        <f t="shared" si="1"/>
        <v>0</v>
      </c>
      <c r="I8" s="170" t="str">
        <f t="shared" si="2"/>
        <v/>
      </c>
      <c r="J8" s="162"/>
      <c r="K8" s="64"/>
      <c r="L8" s="175"/>
      <c r="M8" s="175" t="str">
        <f>IF(L8="מאשר",G8,"")</f>
        <v/>
      </c>
      <c r="N8" s="178" t="str">
        <f t="shared" si="4"/>
        <v/>
      </c>
      <c r="O8" s="174" t="str">
        <f t="shared" si="5"/>
        <v/>
      </c>
      <c r="P8" s="175"/>
    </row>
    <row r="9" spans="1:17" s="157" customFormat="1" ht="15.5" x14ac:dyDescent="0.35">
      <c r="A9" s="114"/>
      <c r="B9" s="154" t="s">
        <v>146</v>
      </c>
      <c r="C9" s="155">
        <v>1</v>
      </c>
      <c r="D9" s="156">
        <v>2000</v>
      </c>
      <c r="E9" s="210">
        <f t="shared" si="0"/>
        <v>2000</v>
      </c>
      <c r="F9" s="18"/>
      <c r="G9" s="161"/>
      <c r="H9" s="176">
        <f t="shared" si="1"/>
        <v>0</v>
      </c>
      <c r="I9" s="170" t="str">
        <f t="shared" si="2"/>
        <v/>
      </c>
      <c r="J9" s="162"/>
      <c r="K9" s="64"/>
      <c r="L9" s="175"/>
      <c r="M9" s="175" t="str">
        <f t="shared" si="3"/>
        <v/>
      </c>
      <c r="N9" s="178" t="str">
        <f t="shared" si="4"/>
        <v/>
      </c>
      <c r="O9" s="174" t="str">
        <f t="shared" si="5"/>
        <v/>
      </c>
      <c r="P9" s="175"/>
      <c r="Q9" s="144"/>
    </row>
    <row r="10" spans="1:17" s="157" customFormat="1" ht="15.5" x14ac:dyDescent="0.35">
      <c r="A10" s="114"/>
      <c r="B10" s="154" t="s">
        <v>147</v>
      </c>
      <c r="C10" s="155">
        <v>1</v>
      </c>
      <c r="D10" s="156">
        <v>500</v>
      </c>
      <c r="E10" s="210">
        <f t="shared" si="0"/>
        <v>500</v>
      </c>
      <c r="F10" s="18"/>
      <c r="G10" s="161"/>
      <c r="H10" s="176">
        <f t="shared" si="1"/>
        <v>0</v>
      </c>
      <c r="I10" s="170" t="str">
        <f t="shared" si="2"/>
        <v/>
      </c>
      <c r="J10" s="162"/>
      <c r="K10" s="64"/>
      <c r="L10" s="175"/>
      <c r="M10" s="175" t="str">
        <f t="shared" si="3"/>
        <v/>
      </c>
      <c r="N10" s="178" t="str">
        <f t="shared" si="4"/>
        <v/>
      </c>
      <c r="O10" s="174" t="str">
        <f t="shared" si="5"/>
        <v/>
      </c>
      <c r="P10" s="175"/>
      <c r="Q10" s="144"/>
    </row>
    <row r="11" spans="1:17" s="157" customFormat="1" ht="15.5" x14ac:dyDescent="0.35">
      <c r="A11" s="114"/>
      <c r="B11" s="154" t="s">
        <v>148</v>
      </c>
      <c r="C11" s="155">
        <v>1</v>
      </c>
      <c r="D11" s="156">
        <v>3000</v>
      </c>
      <c r="E11" s="210">
        <f t="shared" si="0"/>
        <v>3000</v>
      </c>
      <c r="F11" s="18"/>
      <c r="G11" s="161"/>
      <c r="H11" s="176">
        <f t="shared" si="1"/>
        <v>0</v>
      </c>
      <c r="I11" s="170" t="str">
        <f t="shared" si="2"/>
        <v/>
      </c>
      <c r="J11" s="162"/>
      <c r="K11" s="64"/>
      <c r="L11" s="175"/>
      <c r="M11" s="175" t="str">
        <f t="shared" si="3"/>
        <v/>
      </c>
      <c r="N11" s="178" t="str">
        <f t="shared" si="4"/>
        <v/>
      </c>
      <c r="O11" s="174" t="str">
        <f t="shared" si="5"/>
        <v/>
      </c>
      <c r="P11" s="175"/>
      <c r="Q11" s="144"/>
    </row>
    <row r="12" spans="1:17" s="20" customFormat="1" ht="93" x14ac:dyDescent="0.35">
      <c r="B12" s="149" t="s">
        <v>149</v>
      </c>
      <c r="C12" s="57">
        <v>1</v>
      </c>
      <c r="D12" s="57">
        <v>4000</v>
      </c>
      <c r="E12" s="210">
        <f t="shared" si="0"/>
        <v>4000</v>
      </c>
      <c r="F12" s="18"/>
      <c r="G12" s="161"/>
      <c r="H12" s="176">
        <f t="shared" si="1"/>
        <v>0</v>
      </c>
      <c r="I12" s="170" t="str">
        <f t="shared" si="2"/>
        <v/>
      </c>
      <c r="J12" s="162"/>
      <c r="K12" s="64"/>
      <c r="L12" s="175"/>
      <c r="M12" s="175" t="str">
        <f t="shared" si="3"/>
        <v/>
      </c>
      <c r="N12" s="178" t="str">
        <f t="shared" si="4"/>
        <v/>
      </c>
      <c r="O12" s="174" t="str">
        <f t="shared" si="5"/>
        <v/>
      </c>
      <c r="P12" s="175"/>
    </row>
    <row r="13" spans="1:17" s="20" customFormat="1" ht="62" x14ac:dyDescent="0.35">
      <c r="B13" s="149" t="s">
        <v>150</v>
      </c>
      <c r="C13" s="57">
        <v>1</v>
      </c>
      <c r="D13" s="57">
        <v>3000</v>
      </c>
      <c r="E13" s="210">
        <f t="shared" si="0"/>
        <v>3000</v>
      </c>
      <c r="F13" s="18"/>
      <c r="G13" s="161"/>
      <c r="H13" s="176">
        <f t="shared" si="1"/>
        <v>0</v>
      </c>
      <c r="I13" s="170" t="str">
        <f t="shared" si="2"/>
        <v/>
      </c>
      <c r="J13" s="162"/>
      <c r="K13" s="64"/>
      <c r="L13" s="175"/>
      <c r="M13" s="175" t="str">
        <f t="shared" si="3"/>
        <v/>
      </c>
      <c r="N13" s="178" t="str">
        <f t="shared" si="4"/>
        <v/>
      </c>
      <c r="O13" s="174" t="str">
        <f t="shared" si="5"/>
        <v/>
      </c>
      <c r="P13" s="175"/>
    </row>
    <row r="14" spans="1:17" s="20" customFormat="1" ht="31.5" customHeight="1" x14ac:dyDescent="0.35">
      <c r="B14" s="149" t="s">
        <v>151</v>
      </c>
      <c r="C14" s="57">
        <v>1</v>
      </c>
      <c r="D14" s="57">
        <v>1000</v>
      </c>
      <c r="E14" s="210">
        <f t="shared" si="0"/>
        <v>1000</v>
      </c>
      <c r="F14" s="18"/>
      <c r="G14" s="161"/>
      <c r="H14" s="176">
        <f t="shared" si="1"/>
        <v>0</v>
      </c>
      <c r="I14" s="170" t="str">
        <f t="shared" si="2"/>
        <v/>
      </c>
      <c r="J14" s="162"/>
      <c r="K14" s="64"/>
      <c r="L14" s="175"/>
      <c r="M14" s="175" t="str">
        <f t="shared" si="3"/>
        <v/>
      </c>
      <c r="N14" s="178" t="str">
        <f t="shared" si="4"/>
        <v/>
      </c>
      <c r="O14" s="174" t="str">
        <f t="shared" si="5"/>
        <v/>
      </c>
      <c r="P14" s="175"/>
    </row>
    <row r="15" spans="1:17" s="20" customFormat="1" ht="15.5" x14ac:dyDescent="0.35">
      <c r="B15" s="149" t="s">
        <v>152</v>
      </c>
      <c r="C15" s="57">
        <v>8</v>
      </c>
      <c r="D15" s="57">
        <v>300</v>
      </c>
      <c r="E15" s="210">
        <f t="shared" si="0"/>
        <v>2400</v>
      </c>
      <c r="F15" s="18"/>
      <c r="G15" s="161"/>
      <c r="H15" s="176">
        <f t="shared" si="1"/>
        <v>0</v>
      </c>
      <c r="I15" s="170" t="str">
        <f t="shared" si="2"/>
        <v/>
      </c>
      <c r="J15" s="162"/>
      <c r="K15" s="64"/>
      <c r="L15" s="175"/>
      <c r="M15" s="175" t="str">
        <f t="shared" si="3"/>
        <v/>
      </c>
      <c r="N15" s="178" t="str">
        <f t="shared" si="4"/>
        <v/>
      </c>
      <c r="O15" s="174" t="str">
        <f t="shared" si="5"/>
        <v/>
      </c>
      <c r="P15" s="175"/>
    </row>
    <row r="16" spans="1:17" s="18" customFormat="1" ht="15.5" x14ac:dyDescent="0.35">
      <c r="B16" s="301" t="s">
        <v>153</v>
      </c>
      <c r="C16" s="302"/>
      <c r="D16" s="302"/>
      <c r="E16" s="303"/>
      <c r="G16" s="182"/>
      <c r="H16" s="60">
        <f>SUM(H7:H15)</f>
        <v>0</v>
      </c>
      <c r="I16" s="305"/>
      <c r="J16" s="306"/>
      <c r="K16" s="21"/>
      <c r="L16" s="305"/>
      <c r="M16" s="306"/>
      <c r="N16" s="60">
        <f>SUM(N7:N15)</f>
        <v>0</v>
      </c>
      <c r="O16" s="305"/>
      <c r="P16" s="306"/>
    </row>
    <row r="17" spans="3:4" x14ac:dyDescent="0.3">
      <c r="C17" s="113"/>
      <c r="D17" s="113"/>
    </row>
  </sheetData>
  <sheetProtection algorithmName="SHA-512" hashValue="XEfsOzGQDJ6d6w69OM9pxxm2ziCBSQriQWgWqm4r2v5e5ybyJo5YDaMia79WXRwyYDcUHju7nKzXg1WI5tucLg==" saltValue="Fj/xuWPv8N6lxzK1j59yAw==" spinCount="100000" sheet="1" objects="1" scenarios="1"/>
  <mergeCells count="9">
    <mergeCell ref="B16:E16"/>
    <mergeCell ref="I16:J16"/>
    <mergeCell ref="L16:M16"/>
    <mergeCell ref="O16:P16"/>
    <mergeCell ref="B2:P2"/>
    <mergeCell ref="G5:J5"/>
    <mergeCell ref="L5:P5"/>
    <mergeCell ref="B4:P4"/>
    <mergeCell ref="B5:E5"/>
  </mergeCells>
  <conditionalFormatting sqref="I7:I15 O7:O15">
    <cfRule type="cellIs" dxfId="3" priority="1" operator="greaterThan">
      <formula>0</formula>
    </cfRule>
  </conditionalFormatting>
  <dataValidations count="1">
    <dataValidation type="list" allowBlank="1" showInputMessage="1" showErrorMessage="1" sqref="L7:L15" xr:uid="{00000000-0002-0000-0500-000000000000}">
      <formula1>"מאשר, מאשר חלקי"</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2"/>
  <sheetViews>
    <sheetView showGridLines="0" rightToLeft="1" topLeftCell="A12" zoomScale="80" zoomScaleNormal="80" workbookViewId="0">
      <selection activeCell="G19" sqref="G19"/>
    </sheetView>
  </sheetViews>
  <sheetFormatPr defaultRowHeight="15.5" x14ac:dyDescent="0.3"/>
  <cols>
    <col min="1" max="1" width="2" style="140" customWidth="1"/>
    <col min="2" max="2" width="27.25" style="127" customWidth="1"/>
    <col min="3" max="5" width="9" style="127"/>
    <col min="6" max="6" width="1.33203125" style="127" customWidth="1"/>
    <col min="7" max="7" width="9" style="127"/>
    <col min="8" max="8" width="11.75" style="127" customWidth="1"/>
    <col min="9" max="9" width="9" style="127"/>
    <col min="10" max="10" width="14" style="127" customWidth="1"/>
    <col min="11" max="11" width="1.58203125" style="127" customWidth="1"/>
    <col min="12" max="12" width="10.33203125" style="127" customWidth="1"/>
    <col min="13" max="13" width="9" style="127"/>
    <col min="14" max="14" width="12.58203125" style="127" customWidth="1"/>
    <col min="15" max="15" width="10.08203125" style="127" customWidth="1"/>
    <col min="16" max="16" width="9.83203125" style="127" customWidth="1"/>
  </cols>
  <sheetData>
    <row r="1" spans="1:17" ht="14.5" thickBot="1" x14ac:dyDescent="0.35">
      <c r="A1" s="113"/>
      <c r="B1" s="208" t="s">
        <v>154</v>
      </c>
      <c r="C1" s="113"/>
      <c r="D1" s="113"/>
      <c r="E1" s="113"/>
      <c r="F1" s="113"/>
      <c r="G1" s="113"/>
      <c r="H1" s="44"/>
      <c r="I1" s="113"/>
      <c r="J1" s="113"/>
      <c r="K1" s="113"/>
      <c r="L1" s="113"/>
      <c r="M1" s="114"/>
      <c r="N1" s="113"/>
      <c r="O1" s="113"/>
      <c r="P1" s="113"/>
      <c r="Q1" s="143"/>
    </row>
    <row r="2" spans="1:17" ht="18.5" thickBot="1" x14ac:dyDescent="0.35">
      <c r="A2" s="113"/>
      <c r="B2" s="229" t="s">
        <v>155</v>
      </c>
      <c r="C2" s="230"/>
      <c r="D2" s="230"/>
      <c r="E2" s="230"/>
      <c r="F2" s="230"/>
      <c r="G2" s="230"/>
      <c r="H2" s="230"/>
      <c r="I2" s="230"/>
      <c r="J2" s="230"/>
      <c r="K2" s="230"/>
      <c r="L2" s="230"/>
      <c r="M2" s="230"/>
      <c r="N2" s="230"/>
      <c r="O2" s="230"/>
      <c r="P2" s="231"/>
      <c r="Q2" s="143"/>
    </row>
    <row r="3" spans="1:17" s="102" customFormat="1" ht="18" x14ac:dyDescent="0.35">
      <c r="B3" s="207">
        <f>'שאלון-חובה'!D5</f>
        <v>0</v>
      </c>
      <c r="C3" s="27"/>
      <c r="D3" s="27"/>
      <c r="E3" s="27"/>
      <c r="F3" s="18"/>
      <c r="G3" s="18"/>
      <c r="H3" s="18"/>
      <c r="I3" s="18"/>
      <c r="J3" s="19"/>
      <c r="K3" s="18"/>
      <c r="L3" s="18"/>
      <c r="M3" s="20"/>
      <c r="N3" s="18"/>
      <c r="O3" s="18"/>
      <c r="P3" s="18"/>
    </row>
    <row r="4" spans="1:17" s="102" customFormat="1" ht="16.5" customHeight="1" thickBot="1" x14ac:dyDescent="0.4">
      <c r="B4" s="304" t="s">
        <v>34</v>
      </c>
      <c r="C4" s="304"/>
      <c r="D4" s="304"/>
      <c r="E4" s="304"/>
      <c r="F4" s="304"/>
      <c r="G4" s="304"/>
      <c r="H4" s="304"/>
      <c r="I4" s="304"/>
      <c r="J4" s="304"/>
      <c r="K4" s="304"/>
      <c r="L4" s="304"/>
      <c r="M4" s="304"/>
      <c r="N4" s="304"/>
      <c r="O4" s="304"/>
      <c r="P4" s="304"/>
    </row>
    <row r="5" spans="1:17" ht="18.75" customHeight="1" thickBot="1" x14ac:dyDescent="0.4">
      <c r="A5" s="115"/>
      <c r="B5" s="261" t="s">
        <v>35</v>
      </c>
      <c r="C5" s="262"/>
      <c r="D5" s="262"/>
      <c r="E5" s="263"/>
      <c r="F5" s="65"/>
      <c r="G5" s="264" t="s">
        <v>36</v>
      </c>
      <c r="H5" s="265"/>
      <c r="I5" s="265"/>
      <c r="J5" s="266"/>
      <c r="K5" s="66"/>
      <c r="L5" s="261" t="s">
        <v>37</v>
      </c>
      <c r="M5" s="262"/>
      <c r="N5" s="262"/>
      <c r="O5" s="262"/>
      <c r="P5" s="263"/>
    </row>
    <row r="6" spans="1:17" ht="62.5" thickBot="1" x14ac:dyDescent="0.35">
      <c r="B6" s="167" t="s">
        <v>38</v>
      </c>
      <c r="C6" s="168" t="s">
        <v>39</v>
      </c>
      <c r="D6" s="168" t="s">
        <v>40</v>
      </c>
      <c r="E6" s="169" t="s">
        <v>41</v>
      </c>
      <c r="F6" s="27"/>
      <c r="G6" s="171" t="s">
        <v>42</v>
      </c>
      <c r="H6" s="172" t="s">
        <v>43</v>
      </c>
      <c r="I6" s="173" t="s">
        <v>44</v>
      </c>
      <c r="J6" s="169" t="s">
        <v>45</v>
      </c>
      <c r="K6" s="56"/>
      <c r="L6" s="171" t="s">
        <v>46</v>
      </c>
      <c r="M6" s="172" t="s">
        <v>47</v>
      </c>
      <c r="N6" s="172" t="s">
        <v>48</v>
      </c>
      <c r="O6" s="168" t="s">
        <v>44</v>
      </c>
      <c r="P6" s="169" t="s">
        <v>49</v>
      </c>
    </row>
    <row r="7" spans="1:17" ht="31" x14ac:dyDescent="0.35">
      <c r="B7" s="146" t="s">
        <v>156</v>
      </c>
      <c r="C7" s="179">
        <v>1</v>
      </c>
      <c r="D7" s="180">
        <v>5000</v>
      </c>
      <c r="E7" s="210">
        <f t="shared" ref="E7:E19" si="0">C7*D7</f>
        <v>5000</v>
      </c>
      <c r="F7" s="18"/>
      <c r="G7" s="161"/>
      <c r="H7" s="176">
        <f t="shared" ref="H7:H19" si="1">G7*D7</f>
        <v>0</v>
      </c>
      <c r="I7" s="170" t="str">
        <f t="shared" ref="I7:I19" si="2">IF(H7=0,"",IF(OR(H7-$E7&gt;0,H7-$E7&lt;0), (H7-$E7)/$E7, ""))</f>
        <v/>
      </c>
      <c r="J7" s="162"/>
      <c r="K7" s="64"/>
      <c r="L7" s="175"/>
      <c r="M7" s="175" t="str">
        <f t="shared" ref="M7:M19" si="3">IF(L7="מאשר",G7,"")</f>
        <v/>
      </c>
      <c r="N7" s="178" t="str">
        <f t="shared" ref="N7:N19" si="4">IFERROR(M7*D7,"")</f>
        <v/>
      </c>
      <c r="O7" s="174" t="str">
        <f t="shared" ref="O7:O19" si="5">IFERROR(IF(N7=0,"",IF(OR(N7-$E7&gt;0,N7-$E7&lt;0), (N7-$E7)/$E7, "")),"")</f>
        <v/>
      </c>
      <c r="P7" s="175"/>
    </row>
    <row r="8" spans="1:17" x14ac:dyDescent="0.35">
      <c r="B8" s="145" t="s">
        <v>157</v>
      </c>
      <c r="C8" s="137">
        <f>IF($D$1&lt;=50,1,2)</f>
        <v>1</v>
      </c>
      <c r="D8" s="138">
        <v>1500</v>
      </c>
      <c r="E8" s="210">
        <f t="shared" si="0"/>
        <v>1500</v>
      </c>
      <c r="F8" s="18"/>
      <c r="G8" s="161"/>
      <c r="H8" s="176">
        <f t="shared" si="1"/>
        <v>0</v>
      </c>
      <c r="I8" s="170" t="str">
        <f t="shared" si="2"/>
        <v/>
      </c>
      <c r="J8" s="162"/>
      <c r="K8" s="64"/>
      <c r="L8" s="175"/>
      <c r="M8" s="175" t="str">
        <f t="shared" si="3"/>
        <v/>
      </c>
      <c r="N8" s="178" t="str">
        <f t="shared" si="4"/>
        <v/>
      </c>
      <c r="O8" s="174" t="str">
        <f t="shared" si="5"/>
        <v/>
      </c>
      <c r="P8" s="175"/>
    </row>
    <row r="9" spans="1:17" x14ac:dyDescent="0.35">
      <c r="B9" s="145" t="s">
        <v>158</v>
      </c>
      <c r="C9" s="137">
        <v>1</v>
      </c>
      <c r="D9" s="138">
        <v>1200</v>
      </c>
      <c r="E9" s="210">
        <f t="shared" si="0"/>
        <v>1200</v>
      </c>
      <c r="F9" s="18"/>
      <c r="G9" s="161"/>
      <c r="H9" s="176">
        <f t="shared" si="1"/>
        <v>0</v>
      </c>
      <c r="I9" s="170" t="str">
        <f t="shared" si="2"/>
        <v/>
      </c>
      <c r="J9" s="162"/>
      <c r="K9" s="64"/>
      <c r="L9" s="175"/>
      <c r="M9" s="175" t="str">
        <f t="shared" si="3"/>
        <v/>
      </c>
      <c r="N9" s="178" t="str">
        <f t="shared" si="4"/>
        <v/>
      </c>
      <c r="O9" s="174" t="str">
        <f t="shared" si="5"/>
        <v/>
      </c>
      <c r="P9" s="175"/>
    </row>
    <row r="10" spans="1:17" x14ac:dyDescent="0.35">
      <c r="B10" s="145" t="s">
        <v>159</v>
      </c>
      <c r="C10" s="137">
        <v>1</v>
      </c>
      <c r="D10" s="138">
        <v>3500</v>
      </c>
      <c r="E10" s="210">
        <f t="shared" si="0"/>
        <v>3500</v>
      </c>
      <c r="F10" s="18"/>
      <c r="G10" s="161"/>
      <c r="H10" s="176">
        <f t="shared" si="1"/>
        <v>0</v>
      </c>
      <c r="I10" s="170" t="str">
        <f t="shared" si="2"/>
        <v/>
      </c>
      <c r="J10" s="162"/>
      <c r="K10" s="64"/>
      <c r="L10" s="175"/>
      <c r="M10" s="175" t="str">
        <f t="shared" si="3"/>
        <v/>
      </c>
      <c r="N10" s="178" t="str">
        <f t="shared" si="4"/>
        <v/>
      </c>
      <c r="O10" s="174" t="str">
        <f t="shared" si="5"/>
        <v/>
      </c>
      <c r="P10" s="175"/>
    </row>
    <row r="11" spans="1:17" x14ac:dyDescent="0.35">
      <c r="B11" s="145" t="s">
        <v>64</v>
      </c>
      <c r="C11" s="137">
        <f>IF($D$1&lt;=50,2,4)</f>
        <v>2</v>
      </c>
      <c r="D11" s="138">
        <v>500</v>
      </c>
      <c r="E11" s="210">
        <f t="shared" si="0"/>
        <v>1000</v>
      </c>
      <c r="F11" s="18"/>
      <c r="G11" s="161"/>
      <c r="H11" s="176">
        <f t="shared" si="1"/>
        <v>0</v>
      </c>
      <c r="I11" s="170" t="str">
        <f t="shared" si="2"/>
        <v/>
      </c>
      <c r="J11" s="162"/>
      <c r="K11" s="64"/>
      <c r="L11" s="175"/>
      <c r="M11" s="175" t="str">
        <f t="shared" si="3"/>
        <v/>
      </c>
      <c r="N11" s="178" t="str">
        <f t="shared" si="4"/>
        <v/>
      </c>
      <c r="O11" s="174" t="str">
        <f t="shared" si="5"/>
        <v/>
      </c>
      <c r="P11" s="175"/>
    </row>
    <row r="12" spans="1:17" s="18" customFormat="1" ht="30" customHeight="1" x14ac:dyDescent="0.35">
      <c r="B12" s="25" t="s">
        <v>160</v>
      </c>
      <c r="C12" s="57">
        <v>1</v>
      </c>
      <c r="D12" s="57">
        <v>2500</v>
      </c>
      <c r="E12" s="210">
        <f t="shared" si="0"/>
        <v>2500</v>
      </c>
      <c r="G12" s="161"/>
      <c r="H12" s="176">
        <f t="shared" si="1"/>
        <v>0</v>
      </c>
      <c r="I12" s="170" t="str">
        <f t="shared" si="2"/>
        <v/>
      </c>
      <c r="J12" s="162"/>
      <c r="K12" s="64"/>
      <c r="L12" s="175"/>
      <c r="M12" s="175" t="str">
        <f t="shared" si="3"/>
        <v/>
      </c>
      <c r="N12" s="178" t="str">
        <f t="shared" si="4"/>
        <v/>
      </c>
      <c r="O12" s="174" t="str">
        <f t="shared" si="5"/>
        <v/>
      </c>
      <c r="P12" s="175"/>
    </row>
    <row r="13" spans="1:17" s="153" customFormat="1" ht="46.5" x14ac:dyDescent="0.35">
      <c r="A13" s="151"/>
      <c r="B13" s="163" t="s">
        <v>161</v>
      </c>
      <c r="C13" s="133">
        <v>1</v>
      </c>
      <c r="D13" s="134">
        <v>20000</v>
      </c>
      <c r="E13" s="210">
        <f t="shared" si="0"/>
        <v>20000</v>
      </c>
      <c r="F13" s="18"/>
      <c r="G13" s="161"/>
      <c r="H13" s="176">
        <f t="shared" si="1"/>
        <v>0</v>
      </c>
      <c r="I13" s="170" t="str">
        <f t="shared" si="2"/>
        <v/>
      </c>
      <c r="J13" s="162"/>
      <c r="K13" s="64"/>
      <c r="L13" s="175"/>
      <c r="M13" s="175" t="str">
        <f t="shared" si="3"/>
        <v/>
      </c>
      <c r="N13" s="178" t="str">
        <f t="shared" si="4"/>
        <v/>
      </c>
      <c r="O13" s="174" t="str">
        <f t="shared" si="5"/>
        <v/>
      </c>
      <c r="P13" s="175"/>
      <c r="Q13" s="152"/>
    </row>
    <row r="14" spans="1:17" s="153" customFormat="1" ht="95.25" customHeight="1" x14ac:dyDescent="0.35">
      <c r="A14" s="151"/>
      <c r="B14" s="145" t="s">
        <v>162</v>
      </c>
      <c r="C14" s="128">
        <v>1</v>
      </c>
      <c r="D14" s="138">
        <v>20000</v>
      </c>
      <c r="E14" s="210">
        <f t="shared" si="0"/>
        <v>20000</v>
      </c>
      <c r="F14" s="18"/>
      <c r="G14" s="161"/>
      <c r="H14" s="176">
        <f t="shared" si="1"/>
        <v>0</v>
      </c>
      <c r="I14" s="170" t="str">
        <f t="shared" si="2"/>
        <v/>
      </c>
      <c r="J14" s="162"/>
      <c r="K14" s="64"/>
      <c r="L14" s="175"/>
      <c r="M14" s="175" t="str">
        <f t="shared" si="3"/>
        <v/>
      </c>
      <c r="N14" s="178" t="str">
        <f t="shared" si="4"/>
        <v/>
      </c>
      <c r="O14" s="174" t="str">
        <f t="shared" si="5"/>
        <v/>
      </c>
      <c r="P14" s="175"/>
      <c r="Q14" s="152"/>
    </row>
    <row r="15" spans="1:17" s="20" customFormat="1" ht="29.25" customHeight="1" x14ac:dyDescent="0.35">
      <c r="B15" s="25" t="s">
        <v>163</v>
      </c>
      <c r="C15" s="57">
        <v>1</v>
      </c>
      <c r="D15" s="57">
        <v>3000</v>
      </c>
      <c r="E15" s="210">
        <f t="shared" si="0"/>
        <v>3000</v>
      </c>
      <c r="F15" s="18"/>
      <c r="G15" s="161"/>
      <c r="H15" s="176">
        <f t="shared" si="1"/>
        <v>0</v>
      </c>
      <c r="I15" s="170" t="str">
        <f t="shared" si="2"/>
        <v/>
      </c>
      <c r="J15" s="162"/>
      <c r="K15" s="64"/>
      <c r="L15" s="175"/>
      <c r="M15" s="175" t="str">
        <f t="shared" si="3"/>
        <v/>
      </c>
      <c r="N15" s="178" t="str">
        <f t="shared" si="4"/>
        <v/>
      </c>
      <c r="O15" s="174" t="str">
        <f t="shared" si="5"/>
        <v/>
      </c>
      <c r="P15" s="175"/>
    </row>
    <row r="16" spans="1:17" s="20" customFormat="1" x14ac:dyDescent="0.35">
      <c r="B16" s="25" t="s">
        <v>164</v>
      </c>
      <c r="C16" s="57">
        <v>1</v>
      </c>
      <c r="D16" s="57">
        <v>2500</v>
      </c>
      <c r="E16" s="210">
        <f t="shared" si="0"/>
        <v>2500</v>
      </c>
      <c r="F16" s="18"/>
      <c r="G16" s="161"/>
      <c r="H16" s="176">
        <f t="shared" si="1"/>
        <v>0</v>
      </c>
      <c r="I16" s="170" t="str">
        <f t="shared" si="2"/>
        <v/>
      </c>
      <c r="J16" s="162"/>
      <c r="K16" s="64"/>
      <c r="L16" s="175"/>
      <c r="M16" s="175" t="str">
        <f t="shared" si="3"/>
        <v/>
      </c>
      <c r="N16" s="178" t="str">
        <f t="shared" si="4"/>
        <v/>
      </c>
      <c r="O16" s="174" t="str">
        <f t="shared" si="5"/>
        <v/>
      </c>
      <c r="P16" s="175"/>
    </row>
    <row r="17" spans="2:16" s="20" customFormat="1" ht="31" x14ac:dyDescent="0.35">
      <c r="B17" s="25" t="s">
        <v>165</v>
      </c>
      <c r="C17" s="57">
        <v>1</v>
      </c>
      <c r="D17" s="57">
        <v>550</v>
      </c>
      <c r="E17" s="210">
        <f t="shared" si="0"/>
        <v>550</v>
      </c>
      <c r="F17" s="18"/>
      <c r="G17" s="161"/>
      <c r="H17" s="176">
        <f t="shared" si="1"/>
        <v>0</v>
      </c>
      <c r="I17" s="170" t="str">
        <f t="shared" si="2"/>
        <v/>
      </c>
      <c r="J17" s="162"/>
      <c r="K17" s="64"/>
      <c r="L17" s="175"/>
      <c r="M17" s="175" t="str">
        <f t="shared" si="3"/>
        <v/>
      </c>
      <c r="N17" s="178" t="str">
        <f t="shared" si="4"/>
        <v/>
      </c>
      <c r="O17" s="174" t="str">
        <f t="shared" si="5"/>
        <v/>
      </c>
      <c r="P17" s="175"/>
    </row>
    <row r="18" spans="2:16" s="20" customFormat="1" x14ac:dyDescent="0.35">
      <c r="B18" s="145" t="s">
        <v>166</v>
      </c>
      <c r="C18" s="137">
        <v>1</v>
      </c>
      <c r="D18" s="138">
        <v>4000</v>
      </c>
      <c r="E18" s="210">
        <f t="shared" si="0"/>
        <v>4000</v>
      </c>
      <c r="F18" s="18"/>
      <c r="G18" s="161"/>
      <c r="H18" s="176">
        <f t="shared" si="1"/>
        <v>0</v>
      </c>
      <c r="I18" s="170" t="str">
        <f t="shared" si="2"/>
        <v/>
      </c>
      <c r="J18" s="162"/>
      <c r="K18" s="64"/>
      <c r="L18" s="175"/>
      <c r="M18" s="175" t="str">
        <f t="shared" si="3"/>
        <v/>
      </c>
      <c r="N18" s="178" t="str">
        <f t="shared" si="4"/>
        <v/>
      </c>
      <c r="O18" s="174" t="str">
        <f t="shared" si="5"/>
        <v/>
      </c>
      <c r="P18" s="175"/>
    </row>
    <row r="19" spans="2:16" x14ac:dyDescent="0.35">
      <c r="B19" s="145" t="s">
        <v>167</v>
      </c>
      <c r="C19" s="137">
        <v>1</v>
      </c>
      <c r="D19" s="138">
        <v>4000</v>
      </c>
      <c r="E19" s="210">
        <f t="shared" si="0"/>
        <v>4000</v>
      </c>
      <c r="F19" s="18"/>
      <c r="G19" s="161"/>
      <c r="H19" s="176">
        <f t="shared" si="1"/>
        <v>0</v>
      </c>
      <c r="I19" s="170" t="str">
        <f t="shared" si="2"/>
        <v/>
      </c>
      <c r="J19" s="162"/>
      <c r="K19" s="64"/>
      <c r="L19" s="175"/>
      <c r="M19" s="175" t="str">
        <f t="shared" si="3"/>
        <v/>
      </c>
      <c r="N19" s="178" t="str">
        <f t="shared" si="4"/>
        <v/>
      </c>
      <c r="O19" s="174" t="str">
        <f t="shared" si="5"/>
        <v/>
      </c>
      <c r="P19" s="175"/>
    </row>
    <row r="20" spans="2:16" s="18" customFormat="1" x14ac:dyDescent="0.35">
      <c r="B20" s="301" t="s">
        <v>168</v>
      </c>
      <c r="C20" s="302"/>
      <c r="D20" s="302"/>
      <c r="E20" s="303"/>
      <c r="G20" s="182"/>
      <c r="H20" s="60">
        <f>SUM(H7:H19)</f>
        <v>0</v>
      </c>
      <c r="I20" s="305"/>
      <c r="J20" s="306"/>
      <c r="K20" s="21"/>
      <c r="L20" s="305"/>
      <c r="M20" s="306"/>
      <c r="N20" s="60">
        <f>SUM(N7:N19)</f>
        <v>0</v>
      </c>
      <c r="O20" s="305"/>
      <c r="P20" s="306"/>
    </row>
    <row r="22" spans="2:16" x14ac:dyDescent="0.3">
      <c r="B22" s="313" t="s">
        <v>169</v>
      </c>
      <c r="C22" s="313"/>
      <c r="D22" s="313"/>
      <c r="E22" s="313"/>
      <c r="F22" s="313"/>
      <c r="G22" s="313"/>
      <c r="H22" s="313"/>
      <c r="I22" s="313"/>
      <c r="J22" s="313"/>
      <c r="K22" s="313"/>
      <c r="L22" s="313"/>
      <c r="M22" s="313"/>
      <c r="N22" s="313"/>
      <c r="O22" s="313"/>
      <c r="P22" s="313"/>
    </row>
  </sheetData>
  <sheetProtection algorithmName="SHA-512" hashValue="ijXimsyyprO2fzDwVTEfQPG3gN28Ng33I07okFst5XhQ4PdUmi7KtvhBw/AV716y6ToZAqCPEqfUsx4/1LUlfw==" saltValue="0OqDFaYrVIQIWZdi6fnaBw==" spinCount="100000" sheet="1" formatCells="0" formatColumns="0" formatRows="0"/>
  <mergeCells count="10">
    <mergeCell ref="B22:P22"/>
    <mergeCell ref="B20:E20"/>
    <mergeCell ref="I20:J20"/>
    <mergeCell ref="L20:M20"/>
    <mergeCell ref="O20:P20"/>
    <mergeCell ref="B2:P2"/>
    <mergeCell ref="B4:P4"/>
    <mergeCell ref="B5:E5"/>
    <mergeCell ref="G5:J5"/>
    <mergeCell ref="L5:P5"/>
  </mergeCells>
  <conditionalFormatting sqref="I7:I19 O7:O19">
    <cfRule type="cellIs" dxfId="2" priority="1" operator="greaterThan">
      <formula>0</formula>
    </cfRule>
  </conditionalFormatting>
  <dataValidations count="1">
    <dataValidation type="list" allowBlank="1" showInputMessage="1" showErrorMessage="1" sqref="L7:L19" xr:uid="{00000000-0002-0000-0600-000000000000}">
      <formula1>"מאשר, מאשר חלקי"</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__13">
    <pageSetUpPr fitToPage="1"/>
  </sheetPr>
  <dimension ref="A1:P37"/>
  <sheetViews>
    <sheetView rightToLeft="1" zoomScale="80" zoomScaleNormal="80" workbookViewId="0">
      <pane xSplit="4" ySplit="3" topLeftCell="E7" activePane="bottomRight" state="frozen"/>
      <selection pane="topRight" activeCell="E1" sqref="E1"/>
      <selection pane="bottomLeft" activeCell="A4" sqref="A4"/>
      <selection pane="bottomRight" activeCell="N11" sqref="N11"/>
    </sheetView>
  </sheetViews>
  <sheetFormatPr defaultColWidth="9" defaultRowHeight="15.5" x14ac:dyDescent="0.35"/>
  <cols>
    <col min="1" max="1" width="2.58203125" style="107" customWidth="1"/>
    <col min="2" max="2" width="10.33203125" style="107" customWidth="1"/>
    <col min="3" max="3" width="18.08203125" style="107" customWidth="1"/>
    <col min="4" max="4" width="9.83203125" style="107" customWidth="1"/>
    <col min="5" max="5" width="15.75" style="107" customWidth="1"/>
    <col min="6" max="7" width="13.58203125" style="107" customWidth="1"/>
    <col min="8" max="8" width="18.25" style="107" customWidth="1"/>
    <col min="9" max="9" width="12.25" style="107" customWidth="1"/>
    <col min="10" max="10" width="12.83203125" style="107" customWidth="1"/>
    <col min="11" max="11" width="2.25" style="107" customWidth="1"/>
    <col min="12" max="12" width="9" style="107"/>
    <col min="13" max="13" width="9" style="107" customWidth="1"/>
    <col min="14" max="15" width="9" style="107"/>
    <col min="16" max="16" width="22.58203125" style="107" customWidth="1"/>
    <col min="17" max="16384" width="9" style="18"/>
  </cols>
  <sheetData>
    <row r="1" spans="1:16" ht="16" thickBot="1" x14ac:dyDescent="0.4">
      <c r="A1" s="105"/>
      <c r="B1" s="199" t="s">
        <v>170</v>
      </c>
      <c r="C1" s="106"/>
      <c r="D1" s="106"/>
      <c r="E1" s="106"/>
      <c r="F1" s="106"/>
      <c r="G1" s="106"/>
      <c r="H1" s="106"/>
      <c r="I1" s="106"/>
      <c r="J1" s="106"/>
      <c r="K1" s="106"/>
      <c r="L1" s="106"/>
      <c r="M1" s="106"/>
      <c r="N1" s="106"/>
      <c r="O1" s="106"/>
      <c r="P1" s="106"/>
    </row>
    <row r="2" spans="1:16" ht="18.5" thickBot="1" x14ac:dyDescent="0.4">
      <c r="A2" s="106"/>
      <c r="B2" s="229" t="s">
        <v>171</v>
      </c>
      <c r="C2" s="230"/>
      <c r="D2" s="230"/>
      <c r="E2" s="230"/>
      <c r="F2" s="230"/>
      <c r="G2" s="230"/>
      <c r="H2" s="230"/>
      <c r="I2" s="230"/>
      <c r="J2" s="230"/>
      <c r="K2" s="230"/>
      <c r="L2" s="230"/>
      <c r="M2" s="230"/>
      <c r="N2" s="230"/>
      <c r="O2" s="230"/>
      <c r="P2" s="231"/>
    </row>
    <row r="3" spans="1:16" s="94" customFormat="1" ht="18.5" thickBot="1" x14ac:dyDescent="0.4">
      <c r="A3" s="106"/>
      <c r="B3" s="207">
        <f>'שאלון-חובה'!D5</f>
        <v>0</v>
      </c>
      <c r="C3" s="18"/>
      <c r="D3" s="18"/>
      <c r="E3" s="18"/>
      <c r="F3" s="18"/>
      <c r="G3" s="18"/>
      <c r="H3" s="18"/>
      <c r="I3" s="18"/>
      <c r="J3" s="18"/>
      <c r="K3" s="18"/>
      <c r="L3" s="18"/>
      <c r="M3" s="18"/>
      <c r="N3" s="18"/>
      <c r="O3" s="18"/>
      <c r="P3" s="18"/>
    </row>
    <row r="4" spans="1:16" s="96" customFormat="1" x14ac:dyDescent="0.35">
      <c r="A4" s="106"/>
      <c r="B4" s="320" t="s">
        <v>172</v>
      </c>
      <c r="C4" s="321"/>
      <c r="D4" s="321"/>
      <c r="E4" s="321"/>
      <c r="F4" s="321"/>
      <c r="G4" s="321"/>
      <c r="H4" s="321"/>
      <c r="I4" s="321"/>
      <c r="J4" s="321"/>
      <c r="K4" s="321"/>
      <c r="L4" s="321"/>
      <c r="M4" s="321"/>
      <c r="N4" s="321"/>
      <c r="O4" s="321"/>
      <c r="P4" s="322"/>
    </row>
    <row r="5" spans="1:16" s="96" customFormat="1" x14ac:dyDescent="0.35">
      <c r="A5" s="106"/>
      <c r="B5" s="323" t="s">
        <v>173</v>
      </c>
      <c r="C5" s="324"/>
      <c r="D5" s="324"/>
      <c r="E5" s="324"/>
      <c r="F5" s="324"/>
      <c r="G5" s="324"/>
      <c r="H5" s="324"/>
      <c r="I5" s="324"/>
      <c r="J5" s="324"/>
      <c r="K5" s="324"/>
      <c r="L5" s="324"/>
      <c r="M5" s="324"/>
      <c r="N5" s="324"/>
      <c r="O5" s="324"/>
      <c r="P5" s="325"/>
    </row>
    <row r="6" spans="1:16" s="96" customFormat="1" x14ac:dyDescent="0.35">
      <c r="A6" s="106"/>
      <c r="B6" s="323" t="s">
        <v>174</v>
      </c>
      <c r="C6" s="324"/>
      <c r="D6" s="324"/>
      <c r="E6" s="324"/>
      <c r="F6" s="324"/>
      <c r="G6" s="324"/>
      <c r="H6" s="324"/>
      <c r="I6" s="324"/>
      <c r="J6" s="324"/>
      <c r="K6" s="324"/>
      <c r="L6" s="324"/>
      <c r="M6" s="324"/>
      <c r="N6" s="324"/>
      <c r="O6" s="324"/>
      <c r="P6" s="325"/>
    </row>
    <row r="7" spans="1:16" s="96" customFormat="1" ht="16" thickBot="1" x14ac:dyDescent="0.4">
      <c r="A7" s="107"/>
      <c r="B7" s="292" t="s">
        <v>175</v>
      </c>
      <c r="C7" s="293"/>
      <c r="D7" s="293"/>
      <c r="E7" s="293"/>
      <c r="F7" s="293"/>
      <c r="G7" s="293"/>
      <c r="H7" s="293"/>
      <c r="I7" s="293"/>
      <c r="J7" s="293"/>
      <c r="K7" s="293"/>
      <c r="L7" s="293"/>
      <c r="M7" s="293"/>
      <c r="N7" s="293"/>
      <c r="O7" s="293"/>
      <c r="P7" s="294"/>
    </row>
    <row r="8" spans="1:16" s="96" customFormat="1" ht="16" thickBot="1" x14ac:dyDescent="0.4">
      <c r="A8" s="107"/>
      <c r="B8" s="108"/>
      <c r="E8" s="107"/>
      <c r="F8" s="108"/>
      <c r="G8" s="108"/>
      <c r="H8" s="108"/>
      <c r="I8" s="108"/>
      <c r="J8" s="108"/>
      <c r="K8" s="108"/>
      <c r="L8" s="27"/>
      <c r="M8" s="27"/>
      <c r="N8" s="27"/>
      <c r="O8" s="27"/>
      <c r="P8" s="95"/>
    </row>
    <row r="9" spans="1:16" s="96" customFormat="1" ht="18" customHeight="1" x14ac:dyDescent="0.35">
      <c r="A9" s="107"/>
      <c r="B9" s="326" t="s">
        <v>176</v>
      </c>
      <c r="C9" s="327"/>
      <c r="D9" s="327"/>
      <c r="E9" s="327"/>
      <c r="F9" s="327"/>
      <c r="G9" s="327"/>
      <c r="H9" s="327"/>
      <c r="I9" s="327"/>
      <c r="J9" s="328"/>
      <c r="K9" s="27"/>
      <c r="L9" s="329" t="s">
        <v>177</v>
      </c>
      <c r="M9" s="330"/>
      <c r="N9" s="330"/>
      <c r="O9" s="330"/>
      <c r="P9" s="331"/>
    </row>
    <row r="10" spans="1:16" s="96" customFormat="1" ht="62.5" thickBot="1" x14ac:dyDescent="0.4">
      <c r="A10" s="107"/>
      <c r="B10" s="184" t="s">
        <v>178</v>
      </c>
      <c r="C10" s="185" t="s">
        <v>179</v>
      </c>
      <c r="D10" s="186" t="s">
        <v>180</v>
      </c>
      <c r="E10" s="186" t="s">
        <v>181</v>
      </c>
      <c r="F10" s="186" t="s">
        <v>182</v>
      </c>
      <c r="G10" s="186" t="s">
        <v>183</v>
      </c>
      <c r="H10" s="186" t="s">
        <v>184</v>
      </c>
      <c r="I10" s="187" t="s">
        <v>185</v>
      </c>
      <c r="J10" s="186" t="s">
        <v>186</v>
      </c>
      <c r="L10" s="188" t="s">
        <v>187</v>
      </c>
      <c r="M10" s="189" t="s">
        <v>47</v>
      </c>
      <c r="N10" s="185" t="s">
        <v>188</v>
      </c>
      <c r="O10" s="190" t="s">
        <v>48</v>
      </c>
      <c r="P10" s="191" t="s">
        <v>189</v>
      </c>
    </row>
    <row r="11" spans="1:16" s="96" customFormat="1" x14ac:dyDescent="0.35">
      <c r="A11" s="107"/>
      <c r="B11" s="318"/>
      <c r="C11" s="162"/>
      <c r="D11" s="161"/>
      <c r="E11" s="192"/>
      <c r="F11" s="192"/>
      <c r="G11" s="192"/>
      <c r="H11" s="193">
        <f>IF(I11="",(MIN($E11:$G11))*D11,IF(I11="הצעה א",E11*D11,IF(I11="הצעה ב",F11*D11,G11*D11)))</f>
        <v>0</v>
      </c>
      <c r="I11" s="100"/>
      <c r="J11" s="100"/>
      <c r="K11" s="194"/>
      <c r="L11" s="101"/>
      <c r="M11" s="101" t="str">
        <f>IF(ISBLANK(L11),"",IF(L11="מאשר",D11,0))</f>
        <v/>
      </c>
      <c r="N11" s="101"/>
      <c r="O11" s="109">
        <f>IFERROR(IF(N11="מאשר",M11*H11/D11,M11*MIN(E11:G11)),0)</f>
        <v>0</v>
      </c>
      <c r="P11" s="101"/>
    </row>
    <row r="12" spans="1:16" s="96" customFormat="1" x14ac:dyDescent="0.35">
      <c r="A12" s="107"/>
      <c r="B12" s="318"/>
      <c r="C12" s="100"/>
      <c r="D12" s="161"/>
      <c r="E12" s="192"/>
      <c r="F12" s="192"/>
      <c r="G12" s="192"/>
      <c r="H12" s="193">
        <f t="shared" ref="H12:H30" si="0">IF(I12="",(MIN($E12:$G12))*D12,IF(I12="הצעה א",E12*D12,IF(I12="הצעה ב",F12*D12,G12*D12)))</f>
        <v>0</v>
      </c>
      <c r="I12" s="100"/>
      <c r="J12" s="100"/>
      <c r="K12" s="194"/>
      <c r="L12" s="101"/>
      <c r="M12" s="101" t="str">
        <f t="shared" ref="M12:M30" si="1">IF(ISBLANK(L12),"",IF(L12="מאשר",D12,0))</f>
        <v/>
      </c>
      <c r="N12" s="101"/>
      <c r="O12" s="109">
        <f t="shared" ref="O12:O30" si="2">IFERROR(IF(N12="מאשר",M12*H12/D12,M12*MIN(E12:G12)),0)</f>
        <v>0</v>
      </c>
      <c r="P12" s="101"/>
    </row>
    <row r="13" spans="1:16" s="96" customFormat="1" x14ac:dyDescent="0.35">
      <c r="A13" s="107"/>
      <c r="B13" s="318"/>
      <c r="C13" s="100"/>
      <c r="D13" s="161"/>
      <c r="E13" s="192"/>
      <c r="F13" s="192"/>
      <c r="G13" s="192"/>
      <c r="H13" s="193">
        <f t="shared" si="0"/>
        <v>0</v>
      </c>
      <c r="I13" s="100"/>
      <c r="J13" s="100"/>
      <c r="K13" s="96" t="str">
        <f t="shared" ref="K13:K30" si="3">IF(J13="","","יש להסביר חריגה")</f>
        <v/>
      </c>
      <c r="L13" s="101"/>
      <c r="M13" s="101" t="str">
        <f t="shared" si="1"/>
        <v/>
      </c>
      <c r="N13" s="101"/>
      <c r="O13" s="109">
        <f t="shared" si="2"/>
        <v>0</v>
      </c>
      <c r="P13" s="101"/>
    </row>
    <row r="14" spans="1:16" s="96" customFormat="1" x14ac:dyDescent="0.35">
      <c r="A14" s="107"/>
      <c r="B14" s="318"/>
      <c r="C14" s="100"/>
      <c r="D14" s="161"/>
      <c r="E14" s="192"/>
      <c r="F14" s="192"/>
      <c r="G14" s="192"/>
      <c r="H14" s="193">
        <f t="shared" si="0"/>
        <v>0</v>
      </c>
      <c r="I14" s="100"/>
      <c r="J14" s="100"/>
      <c r="K14" s="96" t="str">
        <f t="shared" si="3"/>
        <v/>
      </c>
      <c r="L14" s="101"/>
      <c r="M14" s="101" t="str">
        <f t="shared" si="1"/>
        <v/>
      </c>
      <c r="N14" s="101"/>
      <c r="O14" s="109">
        <f t="shared" si="2"/>
        <v>0</v>
      </c>
      <c r="P14" s="101"/>
    </row>
    <row r="15" spans="1:16" s="96" customFormat="1" x14ac:dyDescent="0.35">
      <c r="A15" s="107"/>
      <c r="B15" s="319"/>
      <c r="C15" s="100"/>
      <c r="D15" s="161"/>
      <c r="E15" s="192"/>
      <c r="F15" s="192"/>
      <c r="G15" s="192"/>
      <c r="H15" s="193">
        <f t="shared" si="0"/>
        <v>0</v>
      </c>
      <c r="I15" s="100"/>
      <c r="J15" s="100"/>
      <c r="K15" s="96" t="str">
        <f t="shared" si="3"/>
        <v/>
      </c>
      <c r="L15" s="101"/>
      <c r="M15" s="101" t="str">
        <f t="shared" si="1"/>
        <v/>
      </c>
      <c r="N15" s="101"/>
      <c r="O15" s="109">
        <f t="shared" si="2"/>
        <v>0</v>
      </c>
      <c r="P15" s="101"/>
    </row>
    <row r="16" spans="1:16" s="96" customFormat="1" x14ac:dyDescent="0.35">
      <c r="A16" s="107"/>
      <c r="B16" s="317"/>
      <c r="C16" s="100"/>
      <c r="D16" s="161"/>
      <c r="E16" s="192"/>
      <c r="F16" s="192"/>
      <c r="G16" s="192"/>
      <c r="H16" s="193">
        <f t="shared" si="0"/>
        <v>0</v>
      </c>
      <c r="I16" s="100"/>
      <c r="J16" s="100"/>
      <c r="K16" s="96" t="str">
        <f t="shared" si="3"/>
        <v/>
      </c>
      <c r="L16" s="101"/>
      <c r="M16" s="101" t="str">
        <f t="shared" si="1"/>
        <v/>
      </c>
      <c r="N16" s="101"/>
      <c r="O16" s="109">
        <f t="shared" si="2"/>
        <v>0</v>
      </c>
      <c r="P16" s="101"/>
    </row>
    <row r="17" spans="1:16" s="96" customFormat="1" x14ac:dyDescent="0.35">
      <c r="A17" s="107"/>
      <c r="B17" s="318"/>
      <c r="C17" s="100"/>
      <c r="D17" s="161"/>
      <c r="E17" s="192"/>
      <c r="F17" s="192"/>
      <c r="G17" s="192"/>
      <c r="H17" s="193">
        <f t="shared" si="0"/>
        <v>0</v>
      </c>
      <c r="I17" s="100"/>
      <c r="J17" s="100"/>
      <c r="K17" s="96" t="str">
        <f t="shared" si="3"/>
        <v/>
      </c>
      <c r="L17" s="101"/>
      <c r="M17" s="101" t="str">
        <f t="shared" si="1"/>
        <v/>
      </c>
      <c r="N17" s="101"/>
      <c r="O17" s="109">
        <f t="shared" si="2"/>
        <v>0</v>
      </c>
      <c r="P17" s="101"/>
    </row>
    <row r="18" spans="1:16" s="96" customFormat="1" x14ac:dyDescent="0.35">
      <c r="A18" s="107"/>
      <c r="B18" s="318"/>
      <c r="C18" s="100"/>
      <c r="D18" s="161"/>
      <c r="E18" s="192"/>
      <c r="F18" s="192"/>
      <c r="G18" s="192"/>
      <c r="H18" s="193">
        <f t="shared" si="0"/>
        <v>0</v>
      </c>
      <c r="I18" s="100"/>
      <c r="J18" s="100"/>
      <c r="K18" s="96" t="str">
        <f t="shared" si="3"/>
        <v/>
      </c>
      <c r="L18" s="101"/>
      <c r="M18" s="101" t="str">
        <f t="shared" si="1"/>
        <v/>
      </c>
      <c r="N18" s="101"/>
      <c r="O18" s="109">
        <f t="shared" si="2"/>
        <v>0</v>
      </c>
      <c r="P18" s="101"/>
    </row>
    <row r="19" spans="1:16" s="96" customFormat="1" x14ac:dyDescent="0.35">
      <c r="A19" s="107"/>
      <c r="B19" s="318"/>
      <c r="C19" s="100"/>
      <c r="D19" s="161"/>
      <c r="E19" s="192"/>
      <c r="F19" s="192"/>
      <c r="G19" s="192"/>
      <c r="H19" s="193">
        <f t="shared" si="0"/>
        <v>0</v>
      </c>
      <c r="I19" s="100"/>
      <c r="J19" s="100"/>
      <c r="K19" s="96" t="str">
        <f t="shared" si="3"/>
        <v/>
      </c>
      <c r="L19" s="101"/>
      <c r="M19" s="101" t="str">
        <f t="shared" si="1"/>
        <v/>
      </c>
      <c r="N19" s="101"/>
      <c r="O19" s="109">
        <f t="shared" si="2"/>
        <v>0</v>
      </c>
      <c r="P19" s="101"/>
    </row>
    <row r="20" spans="1:16" s="96" customFormat="1" x14ac:dyDescent="0.35">
      <c r="A20" s="107"/>
      <c r="B20" s="319"/>
      <c r="C20" s="100"/>
      <c r="D20" s="161"/>
      <c r="E20" s="192"/>
      <c r="F20" s="192"/>
      <c r="G20" s="192"/>
      <c r="H20" s="193">
        <f t="shared" si="0"/>
        <v>0</v>
      </c>
      <c r="I20" s="100"/>
      <c r="J20" s="100"/>
      <c r="K20" s="96" t="str">
        <f t="shared" si="3"/>
        <v/>
      </c>
      <c r="L20" s="101"/>
      <c r="M20" s="101" t="str">
        <f t="shared" si="1"/>
        <v/>
      </c>
      <c r="N20" s="101"/>
      <c r="O20" s="109">
        <f t="shared" si="2"/>
        <v>0</v>
      </c>
      <c r="P20" s="101"/>
    </row>
    <row r="21" spans="1:16" s="96" customFormat="1" x14ac:dyDescent="0.35">
      <c r="A21" s="107"/>
      <c r="B21" s="317"/>
      <c r="C21" s="100"/>
      <c r="D21" s="161"/>
      <c r="E21" s="192"/>
      <c r="F21" s="192"/>
      <c r="G21" s="192"/>
      <c r="H21" s="193">
        <f t="shared" si="0"/>
        <v>0</v>
      </c>
      <c r="I21" s="100"/>
      <c r="J21" s="100"/>
      <c r="K21" s="96" t="str">
        <f t="shared" si="3"/>
        <v/>
      </c>
      <c r="L21" s="101"/>
      <c r="M21" s="101" t="str">
        <f t="shared" si="1"/>
        <v/>
      </c>
      <c r="N21" s="101"/>
      <c r="O21" s="109">
        <f t="shared" si="2"/>
        <v>0</v>
      </c>
      <c r="P21" s="101"/>
    </row>
    <row r="22" spans="1:16" s="96" customFormat="1" x14ac:dyDescent="0.35">
      <c r="A22" s="107"/>
      <c r="B22" s="318"/>
      <c r="C22" s="100"/>
      <c r="D22" s="161"/>
      <c r="E22" s="192"/>
      <c r="F22" s="192"/>
      <c r="G22" s="192"/>
      <c r="H22" s="193">
        <f t="shared" si="0"/>
        <v>0</v>
      </c>
      <c r="I22" s="100"/>
      <c r="J22" s="100"/>
      <c r="K22" s="96" t="str">
        <f t="shared" si="3"/>
        <v/>
      </c>
      <c r="L22" s="101"/>
      <c r="M22" s="101" t="str">
        <f t="shared" si="1"/>
        <v/>
      </c>
      <c r="N22" s="101"/>
      <c r="O22" s="109">
        <f t="shared" si="2"/>
        <v>0</v>
      </c>
      <c r="P22" s="101"/>
    </row>
    <row r="23" spans="1:16" s="96" customFormat="1" x14ac:dyDescent="0.35">
      <c r="A23" s="107"/>
      <c r="B23" s="318"/>
      <c r="C23" s="100"/>
      <c r="D23" s="161"/>
      <c r="E23" s="192"/>
      <c r="F23" s="192"/>
      <c r="G23" s="192"/>
      <c r="H23" s="193">
        <f t="shared" si="0"/>
        <v>0</v>
      </c>
      <c r="I23" s="100"/>
      <c r="J23" s="100"/>
      <c r="K23" s="96" t="str">
        <f t="shared" si="3"/>
        <v/>
      </c>
      <c r="L23" s="101"/>
      <c r="M23" s="101" t="str">
        <f t="shared" si="1"/>
        <v/>
      </c>
      <c r="N23" s="101"/>
      <c r="O23" s="109">
        <f t="shared" si="2"/>
        <v>0</v>
      </c>
      <c r="P23" s="101"/>
    </row>
    <row r="24" spans="1:16" s="96" customFormat="1" x14ac:dyDescent="0.35">
      <c r="A24" s="107"/>
      <c r="B24" s="318"/>
      <c r="C24" s="100"/>
      <c r="D24" s="161"/>
      <c r="E24" s="192"/>
      <c r="F24" s="192"/>
      <c r="G24" s="192"/>
      <c r="H24" s="193">
        <f t="shared" si="0"/>
        <v>0</v>
      </c>
      <c r="I24" s="100"/>
      <c r="J24" s="100"/>
      <c r="K24" s="96" t="str">
        <f t="shared" si="3"/>
        <v/>
      </c>
      <c r="L24" s="101"/>
      <c r="M24" s="101" t="str">
        <f t="shared" si="1"/>
        <v/>
      </c>
      <c r="N24" s="101"/>
      <c r="O24" s="109">
        <f t="shared" si="2"/>
        <v>0</v>
      </c>
      <c r="P24" s="101"/>
    </row>
    <row r="25" spans="1:16" s="96" customFormat="1" x14ac:dyDescent="0.35">
      <c r="A25" s="107"/>
      <c r="B25" s="319"/>
      <c r="C25" s="100"/>
      <c r="D25" s="161"/>
      <c r="E25" s="192"/>
      <c r="F25" s="192"/>
      <c r="G25" s="192"/>
      <c r="H25" s="193">
        <f t="shared" si="0"/>
        <v>0</v>
      </c>
      <c r="I25" s="100"/>
      <c r="J25" s="100"/>
      <c r="K25" s="96" t="str">
        <f t="shared" si="3"/>
        <v/>
      </c>
      <c r="L25" s="101"/>
      <c r="M25" s="101" t="str">
        <f t="shared" si="1"/>
        <v/>
      </c>
      <c r="N25" s="101"/>
      <c r="O25" s="109">
        <f t="shared" si="2"/>
        <v>0</v>
      </c>
      <c r="P25" s="101"/>
    </row>
    <row r="26" spans="1:16" s="96" customFormat="1" x14ac:dyDescent="0.35">
      <c r="A26" s="107"/>
      <c r="B26" s="317"/>
      <c r="C26" s="100"/>
      <c r="D26" s="161"/>
      <c r="E26" s="192"/>
      <c r="F26" s="192"/>
      <c r="G26" s="192"/>
      <c r="H26" s="193">
        <f t="shared" si="0"/>
        <v>0</v>
      </c>
      <c r="I26" s="100"/>
      <c r="J26" s="100"/>
      <c r="K26" s="96" t="str">
        <f t="shared" si="3"/>
        <v/>
      </c>
      <c r="L26" s="101"/>
      <c r="M26" s="101" t="str">
        <f t="shared" si="1"/>
        <v/>
      </c>
      <c r="N26" s="101"/>
      <c r="O26" s="109">
        <f t="shared" si="2"/>
        <v>0</v>
      </c>
      <c r="P26" s="101"/>
    </row>
    <row r="27" spans="1:16" s="96" customFormat="1" x14ac:dyDescent="0.35">
      <c r="A27" s="107"/>
      <c r="B27" s="318"/>
      <c r="C27" s="100"/>
      <c r="D27" s="161"/>
      <c r="E27" s="192"/>
      <c r="F27" s="192"/>
      <c r="G27" s="192"/>
      <c r="H27" s="193">
        <f t="shared" si="0"/>
        <v>0</v>
      </c>
      <c r="I27" s="100"/>
      <c r="J27" s="100"/>
      <c r="K27" s="96" t="str">
        <f t="shared" si="3"/>
        <v/>
      </c>
      <c r="L27" s="101"/>
      <c r="M27" s="101" t="str">
        <f t="shared" si="1"/>
        <v/>
      </c>
      <c r="N27" s="101"/>
      <c r="O27" s="109">
        <f t="shared" si="2"/>
        <v>0</v>
      </c>
      <c r="P27" s="101"/>
    </row>
    <row r="28" spans="1:16" s="96" customFormat="1" x14ac:dyDescent="0.35">
      <c r="A28" s="107"/>
      <c r="B28" s="318"/>
      <c r="C28" s="100"/>
      <c r="D28" s="161"/>
      <c r="E28" s="192"/>
      <c r="F28" s="192"/>
      <c r="G28" s="192"/>
      <c r="H28" s="193">
        <f t="shared" si="0"/>
        <v>0</v>
      </c>
      <c r="I28" s="100"/>
      <c r="J28" s="100"/>
      <c r="K28" s="96" t="str">
        <f t="shared" si="3"/>
        <v/>
      </c>
      <c r="L28" s="101"/>
      <c r="M28" s="101" t="str">
        <f t="shared" si="1"/>
        <v/>
      </c>
      <c r="N28" s="101"/>
      <c r="O28" s="109">
        <f t="shared" si="2"/>
        <v>0</v>
      </c>
      <c r="P28" s="101"/>
    </row>
    <row r="29" spans="1:16" s="96" customFormat="1" x14ac:dyDescent="0.35">
      <c r="A29" s="107"/>
      <c r="B29" s="318"/>
      <c r="C29" s="100"/>
      <c r="D29" s="161"/>
      <c r="E29" s="192"/>
      <c r="F29" s="192"/>
      <c r="G29" s="192"/>
      <c r="H29" s="193">
        <f t="shared" si="0"/>
        <v>0</v>
      </c>
      <c r="I29" s="100"/>
      <c r="J29" s="100"/>
      <c r="K29" s="96" t="str">
        <f t="shared" si="3"/>
        <v/>
      </c>
      <c r="L29" s="101"/>
      <c r="M29" s="101" t="str">
        <f t="shared" si="1"/>
        <v/>
      </c>
      <c r="N29" s="101"/>
      <c r="O29" s="109">
        <f t="shared" si="2"/>
        <v>0</v>
      </c>
      <c r="P29" s="101"/>
    </row>
    <row r="30" spans="1:16" s="96" customFormat="1" x14ac:dyDescent="0.35">
      <c r="A30" s="107"/>
      <c r="B30" s="319"/>
      <c r="C30" s="100"/>
      <c r="D30" s="161"/>
      <c r="E30" s="192"/>
      <c r="F30" s="192"/>
      <c r="G30" s="192"/>
      <c r="H30" s="193">
        <f t="shared" si="0"/>
        <v>0</v>
      </c>
      <c r="I30" s="100"/>
      <c r="J30" s="100"/>
      <c r="K30" s="96" t="str">
        <f t="shared" si="3"/>
        <v/>
      </c>
      <c r="L30" s="101"/>
      <c r="M30" s="101" t="str">
        <f t="shared" si="1"/>
        <v/>
      </c>
      <c r="N30" s="101"/>
      <c r="O30" s="109">
        <f t="shared" si="2"/>
        <v>0</v>
      </c>
      <c r="P30" s="101"/>
    </row>
    <row r="31" spans="1:16" s="96" customFormat="1" ht="16.5" customHeight="1" x14ac:dyDescent="0.35">
      <c r="A31" s="107"/>
      <c r="B31" s="332" t="s">
        <v>190</v>
      </c>
      <c r="C31" s="333"/>
      <c r="D31" s="333"/>
      <c r="E31" s="333"/>
      <c r="F31" s="333"/>
      <c r="G31" s="334"/>
      <c r="H31" s="195">
        <f>SUM(H11:H30)</f>
        <v>0</v>
      </c>
      <c r="I31" s="196"/>
      <c r="J31" s="197"/>
      <c r="K31" s="27"/>
      <c r="L31" s="314"/>
      <c r="M31" s="315"/>
      <c r="N31" s="316"/>
      <c r="O31" s="198">
        <f>SUM(O11:O30)</f>
        <v>0</v>
      </c>
      <c r="P31" s="181"/>
    </row>
    <row r="32" spans="1:16" s="96" customFormat="1" x14ac:dyDescent="0.35">
      <c r="A32" s="107"/>
      <c r="B32" s="27"/>
      <c r="C32" s="27"/>
      <c r="D32" s="27"/>
      <c r="E32" s="27"/>
      <c r="F32" s="27"/>
      <c r="G32" s="27"/>
      <c r="H32" s="27"/>
      <c r="I32" s="27"/>
      <c r="J32" s="27"/>
      <c r="K32" s="27"/>
      <c r="L32" s="27"/>
      <c r="M32" s="27"/>
      <c r="N32" s="27"/>
      <c r="O32" s="27"/>
      <c r="P32" s="95"/>
    </row>
    <row r="33" spans="1:16" s="96" customFormat="1" x14ac:dyDescent="0.35">
      <c r="A33" s="107"/>
      <c r="B33" s="97"/>
      <c r="C33" s="97"/>
      <c r="D33" s="97"/>
      <c r="E33" s="97"/>
      <c r="F33" s="97"/>
      <c r="G33" s="97"/>
      <c r="H33" s="97"/>
      <c r="I33" s="97"/>
      <c r="J33" s="97"/>
      <c r="K33" s="97"/>
      <c r="L33" s="97"/>
      <c r="M33" s="97"/>
      <c r="N33" s="27"/>
      <c r="O33" s="27"/>
      <c r="P33" s="27"/>
    </row>
    <row r="34" spans="1:16" s="96" customFormat="1" x14ac:dyDescent="0.35">
      <c r="A34" s="107"/>
      <c r="B34" s="27"/>
      <c r="C34" s="27"/>
      <c r="D34" s="27"/>
      <c r="E34" s="27"/>
      <c r="F34" s="27"/>
      <c r="G34" s="27"/>
      <c r="H34" s="27"/>
      <c r="I34" s="27"/>
      <c r="J34" s="27"/>
      <c r="K34" s="27"/>
      <c r="L34" s="27"/>
      <c r="M34" s="27"/>
      <c r="N34" s="27"/>
      <c r="O34" s="27"/>
      <c r="P34" s="95"/>
    </row>
    <row r="35" spans="1:16" s="28" customFormat="1" x14ac:dyDescent="0.35">
      <c r="A35" s="107"/>
      <c r="B35" s="27"/>
      <c r="C35" s="27"/>
      <c r="D35" s="27"/>
      <c r="E35" s="27"/>
      <c r="F35" s="27"/>
      <c r="G35" s="27"/>
      <c r="H35" s="27"/>
      <c r="I35" s="27"/>
      <c r="J35" s="27"/>
      <c r="K35" s="27"/>
      <c r="L35" s="27"/>
      <c r="M35" s="27"/>
      <c r="N35" s="27"/>
      <c r="O35" s="27"/>
      <c r="P35" s="95"/>
    </row>
    <row r="36" spans="1:16" x14ac:dyDescent="0.35">
      <c r="B36" s="27"/>
      <c r="C36" s="27"/>
      <c r="D36" s="27"/>
      <c r="E36" s="27"/>
      <c r="F36" s="27"/>
      <c r="G36" s="27"/>
      <c r="H36" s="27"/>
      <c r="I36" s="27"/>
      <c r="J36" s="27"/>
      <c r="K36" s="27"/>
      <c r="L36" s="27"/>
      <c r="M36" s="27"/>
      <c r="N36" s="27"/>
      <c r="O36" s="27"/>
      <c r="P36" s="95"/>
    </row>
    <row r="37" spans="1:16" x14ac:dyDescent="0.35">
      <c r="B37" s="27"/>
      <c r="C37" s="27"/>
      <c r="D37" s="27"/>
      <c r="E37" s="27"/>
      <c r="F37" s="27"/>
      <c r="G37" s="27"/>
      <c r="H37" s="27"/>
      <c r="I37" s="27"/>
      <c r="J37" s="27"/>
      <c r="K37" s="27"/>
      <c r="L37" s="27"/>
      <c r="M37" s="27"/>
      <c r="N37" s="27"/>
      <c r="O37" s="27"/>
      <c r="P37" s="95"/>
    </row>
  </sheetData>
  <sheetProtection algorithmName="SHA-512" hashValue="J/zXy7ldIY66aGvlhIPNEkhPEJ2Z34XO5G0IcjtPntgmbBgulinbwuVgmNJ86Nyz7FAhyeqWCNMuXvDE/2uYgg==" saltValue="25OMwZVqX3fg8q2o80TNRg==" spinCount="100000" sheet="1" formatCells="0" formatColumns="0"/>
  <mergeCells count="13">
    <mergeCell ref="L31:N31"/>
    <mergeCell ref="B21:B25"/>
    <mergeCell ref="B26:B30"/>
    <mergeCell ref="B2:P2"/>
    <mergeCell ref="B4:P4"/>
    <mergeCell ref="B5:P5"/>
    <mergeCell ref="B6:P6"/>
    <mergeCell ref="B7:P7"/>
    <mergeCell ref="B9:J9"/>
    <mergeCell ref="L9:P9"/>
    <mergeCell ref="B11:B15"/>
    <mergeCell ref="B16:B20"/>
    <mergeCell ref="B31:G31"/>
  </mergeCells>
  <dataValidations count="3">
    <dataValidation type="list" allowBlank="1" showInputMessage="1" showErrorMessage="1" sqref="I11:I30" xr:uid="{00000000-0002-0000-0700-000000000000}">
      <formula1>"הצעה א, הצעה ב, הצעה ג"</formula1>
    </dataValidation>
    <dataValidation type="list" allowBlank="1" showInputMessage="1" showErrorMessage="1" sqref="L11:L30" xr:uid="{00000000-0002-0000-0700-000001000000}">
      <formula1>"מאשר, מאשר חלקי, לא מאשר"</formula1>
    </dataValidation>
    <dataValidation type="list" allowBlank="1" showInputMessage="1" showErrorMessage="1" sqref="N11:N30" xr:uid="{00000000-0002-0000-0700-000002000000}">
      <formula1>"מאשר, לא מאשר"</formula1>
    </dataValidation>
  </dataValidations>
  <pageMargins left="0.70866141732283505" right="0.70866141732283505" top="0.74803149606299202" bottom="0.74803149606299202" header="0.31496062992126" footer="0.31496062992126"/>
  <pageSetup paperSize="9" scale="9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24"/>
  <sheetViews>
    <sheetView rightToLeft="1" zoomScale="80" zoomScaleNormal="80" workbookViewId="0">
      <pane xSplit="5" ySplit="3" topLeftCell="F4" activePane="bottomRight" state="frozen"/>
      <selection pane="topRight" activeCell="E1" sqref="E1"/>
      <selection pane="bottomLeft" activeCell="A4" sqref="A4"/>
      <selection pane="bottomRight" activeCell="J26" sqref="J26"/>
    </sheetView>
  </sheetViews>
  <sheetFormatPr defaultColWidth="9" defaultRowHeight="15.5" x14ac:dyDescent="0.35"/>
  <cols>
    <col min="1" max="1" width="2" style="107" customWidth="1"/>
    <col min="2" max="2" width="10.33203125" style="107" customWidth="1"/>
    <col min="3" max="3" width="27.08203125" style="107" customWidth="1"/>
    <col min="4" max="4" width="27.25" style="107" customWidth="1"/>
    <col min="5" max="5" width="9.83203125" style="107" customWidth="1"/>
    <col min="6" max="6" width="15.25" style="107" customWidth="1"/>
    <col min="7" max="7" width="17.75" style="107" customWidth="1"/>
    <col min="8" max="8" width="18.25" style="107" customWidth="1"/>
    <col min="9" max="9" width="12.25" style="107" customWidth="1"/>
    <col min="10" max="10" width="30.75" style="107" customWidth="1"/>
    <col min="11" max="11" width="2" style="107" customWidth="1"/>
    <col min="12" max="12" width="17.83203125" style="107" customWidth="1"/>
    <col min="13" max="13" width="12.83203125" style="107" customWidth="1"/>
    <col min="14" max="14" width="31.08203125" style="107" customWidth="1"/>
    <col min="15" max="16384" width="9" style="18"/>
  </cols>
  <sheetData>
    <row r="1" spans="1:14" ht="16" thickBot="1" x14ac:dyDescent="0.4">
      <c r="A1" s="200"/>
      <c r="B1" s="209" t="s">
        <v>191</v>
      </c>
      <c r="C1" s="201"/>
      <c r="D1" s="201"/>
      <c r="E1" s="201"/>
      <c r="F1" s="201"/>
      <c r="G1" s="201"/>
      <c r="H1" s="201"/>
      <c r="I1" s="201"/>
      <c r="J1" s="201"/>
      <c r="K1" s="201"/>
      <c r="L1" s="201"/>
      <c r="M1" s="201"/>
      <c r="N1" s="201"/>
    </row>
    <row r="2" spans="1:14" ht="18.5" thickBot="1" x14ac:dyDescent="0.4">
      <c r="A2" s="201"/>
      <c r="B2" s="258" t="s">
        <v>192</v>
      </c>
      <c r="C2" s="259"/>
      <c r="D2" s="259"/>
      <c r="E2" s="259"/>
      <c r="F2" s="259"/>
      <c r="G2" s="259"/>
      <c r="H2" s="259"/>
      <c r="I2" s="259"/>
      <c r="J2" s="259"/>
      <c r="K2" s="259"/>
      <c r="L2" s="259"/>
      <c r="M2" s="259"/>
      <c r="N2" s="260"/>
    </row>
    <row r="3" spans="1:14" s="94" customFormat="1" ht="18.5" thickBot="1" x14ac:dyDescent="0.4">
      <c r="A3" s="201"/>
      <c r="B3" s="207">
        <f>'שאלון-חובה'!D5</f>
        <v>0</v>
      </c>
      <c r="C3" s="18"/>
      <c r="D3" s="18"/>
      <c r="E3" s="18"/>
      <c r="F3" s="18"/>
      <c r="G3" s="18"/>
      <c r="H3" s="18"/>
      <c r="I3" s="18"/>
      <c r="J3" s="18"/>
      <c r="K3" s="18"/>
      <c r="L3" s="18"/>
      <c r="M3" s="18"/>
      <c r="N3" s="18"/>
    </row>
    <row r="4" spans="1:14" s="96" customFormat="1" x14ac:dyDescent="0.35">
      <c r="A4" s="201"/>
      <c r="B4" s="346" t="s">
        <v>172</v>
      </c>
      <c r="C4" s="347"/>
      <c r="D4" s="347"/>
      <c r="E4" s="347"/>
      <c r="F4" s="347"/>
      <c r="G4" s="347"/>
      <c r="H4" s="347"/>
      <c r="I4" s="347"/>
      <c r="J4" s="347"/>
      <c r="K4" s="347"/>
      <c r="L4" s="347"/>
      <c r="M4" s="347"/>
      <c r="N4" s="348"/>
    </row>
    <row r="5" spans="1:14" s="96" customFormat="1" x14ac:dyDescent="0.35">
      <c r="A5" s="201"/>
      <c r="B5" s="349" t="s">
        <v>193</v>
      </c>
      <c r="C5" s="350"/>
      <c r="D5" s="350"/>
      <c r="E5" s="350"/>
      <c r="F5" s="350"/>
      <c r="G5" s="350"/>
      <c r="H5" s="350"/>
      <c r="I5" s="350"/>
      <c r="J5" s="350"/>
      <c r="K5" s="350"/>
      <c r="L5" s="350"/>
      <c r="M5" s="350"/>
      <c r="N5" s="351"/>
    </row>
    <row r="6" spans="1:14" s="96" customFormat="1" x14ac:dyDescent="0.35">
      <c r="A6" s="201"/>
      <c r="B6" s="349" t="s">
        <v>194</v>
      </c>
      <c r="C6" s="350"/>
      <c r="D6" s="350"/>
      <c r="E6" s="350"/>
      <c r="F6" s="350"/>
      <c r="G6" s="350"/>
      <c r="H6" s="350"/>
      <c r="I6" s="350"/>
      <c r="J6" s="350"/>
      <c r="K6" s="350"/>
      <c r="L6" s="350"/>
      <c r="M6" s="350"/>
      <c r="N6" s="351"/>
    </row>
    <row r="7" spans="1:14" s="96" customFormat="1" ht="16" thickBot="1" x14ac:dyDescent="0.4">
      <c r="A7" s="202"/>
      <c r="B7" s="352" t="s">
        <v>195</v>
      </c>
      <c r="C7" s="353"/>
      <c r="D7" s="353"/>
      <c r="E7" s="353"/>
      <c r="F7" s="353"/>
      <c r="G7" s="353"/>
      <c r="H7" s="353"/>
      <c r="I7" s="353"/>
      <c r="J7" s="353"/>
      <c r="K7" s="353"/>
      <c r="L7" s="353"/>
      <c r="M7" s="353"/>
      <c r="N7" s="354"/>
    </row>
    <row r="8" spans="1:14" s="96" customFormat="1" ht="16" thickBot="1" x14ac:dyDescent="0.4">
      <c r="A8" s="202"/>
      <c r="B8" s="108"/>
      <c r="F8" s="202"/>
      <c r="G8" s="108"/>
      <c r="H8" s="108"/>
      <c r="I8" s="108"/>
      <c r="J8" s="108"/>
      <c r="K8" s="108"/>
      <c r="L8" s="27"/>
      <c r="M8" s="27"/>
      <c r="N8" s="95"/>
    </row>
    <row r="9" spans="1:14" s="96" customFormat="1" ht="18.5" thickBot="1" x14ac:dyDescent="0.4">
      <c r="A9" s="202"/>
      <c r="B9" s="261" t="s">
        <v>176</v>
      </c>
      <c r="C9" s="355"/>
      <c r="D9" s="355"/>
      <c r="E9" s="355"/>
      <c r="F9" s="355"/>
      <c r="G9" s="355"/>
      <c r="H9" s="355"/>
      <c r="I9" s="355"/>
      <c r="J9" s="356"/>
      <c r="K9" s="108"/>
      <c r="L9" s="264" t="s">
        <v>196</v>
      </c>
      <c r="M9" s="357"/>
      <c r="N9" s="358"/>
    </row>
    <row r="10" spans="1:14" s="96" customFormat="1" ht="62.5" thickBot="1" x14ac:dyDescent="0.4">
      <c r="A10" s="202"/>
      <c r="B10" s="211" t="s">
        <v>197</v>
      </c>
      <c r="C10" s="204" t="s">
        <v>198</v>
      </c>
      <c r="D10" s="204" t="s">
        <v>199</v>
      </c>
      <c r="E10" s="204" t="s">
        <v>200</v>
      </c>
      <c r="F10" s="204" t="s">
        <v>181</v>
      </c>
      <c r="G10" s="204" t="s">
        <v>182</v>
      </c>
      <c r="H10" s="212" t="s">
        <v>201</v>
      </c>
      <c r="I10" s="204" t="s">
        <v>202</v>
      </c>
      <c r="J10" s="213" t="s">
        <v>203</v>
      </c>
      <c r="K10" s="108"/>
      <c r="L10" s="214" t="s">
        <v>204</v>
      </c>
      <c r="M10" s="215" t="s">
        <v>48</v>
      </c>
      <c r="N10" s="169" t="s">
        <v>205</v>
      </c>
    </row>
    <row r="11" spans="1:14" s="96" customFormat="1" x14ac:dyDescent="0.35">
      <c r="A11" s="107"/>
      <c r="B11" s="339" t="s">
        <v>206</v>
      </c>
      <c r="C11" s="339"/>
      <c r="D11" s="216"/>
      <c r="E11" s="343"/>
      <c r="F11" s="343"/>
      <c r="G11" s="343"/>
      <c r="H11" s="339"/>
      <c r="I11" s="359">
        <f>IF(H11="",MIN(F11:G14),IF(H11="הצעה א",F11,G11))</f>
        <v>0</v>
      </c>
      <c r="J11" s="336" t="str">
        <f>IF(I11&gt;5000,"חריגה","")</f>
        <v/>
      </c>
      <c r="K11" s="108"/>
      <c r="L11" s="365" t="s">
        <v>207</v>
      </c>
      <c r="M11" s="364">
        <f>IF(L11="מאשר",I11,"")</f>
        <v>0</v>
      </c>
      <c r="N11" s="362"/>
    </row>
    <row r="12" spans="1:14" s="96" customFormat="1" x14ac:dyDescent="0.35">
      <c r="A12" s="107"/>
      <c r="B12" s="318"/>
      <c r="C12" s="318"/>
      <c r="D12" s="100"/>
      <c r="E12" s="344"/>
      <c r="F12" s="344"/>
      <c r="G12" s="344"/>
      <c r="H12" s="341"/>
      <c r="I12" s="360"/>
      <c r="J12" s="337"/>
      <c r="K12" s="108"/>
      <c r="L12" s="337"/>
      <c r="M12" s="337"/>
      <c r="N12" s="341"/>
    </row>
    <row r="13" spans="1:14" s="96" customFormat="1" x14ac:dyDescent="0.35">
      <c r="A13" s="107"/>
      <c r="B13" s="318"/>
      <c r="C13" s="318"/>
      <c r="D13" s="100"/>
      <c r="E13" s="344"/>
      <c r="F13" s="344"/>
      <c r="G13" s="344"/>
      <c r="H13" s="341"/>
      <c r="I13" s="360"/>
      <c r="J13" s="337"/>
      <c r="K13" s="108"/>
      <c r="L13" s="337"/>
      <c r="M13" s="337"/>
      <c r="N13" s="341"/>
    </row>
    <row r="14" spans="1:14" s="96" customFormat="1" ht="16" thickBot="1" x14ac:dyDescent="0.4">
      <c r="A14" s="107"/>
      <c r="B14" s="340"/>
      <c r="C14" s="340"/>
      <c r="D14" s="217"/>
      <c r="E14" s="345"/>
      <c r="F14" s="345"/>
      <c r="G14" s="345"/>
      <c r="H14" s="342"/>
      <c r="I14" s="361"/>
      <c r="J14" s="338"/>
      <c r="K14" s="108"/>
      <c r="L14" s="338"/>
      <c r="M14" s="338"/>
      <c r="N14" s="363"/>
    </row>
    <row r="15" spans="1:14" s="96" customFormat="1" ht="15.65" customHeight="1" x14ac:dyDescent="0.35">
      <c r="A15" s="107"/>
      <c r="B15" s="339" t="s">
        <v>208</v>
      </c>
      <c r="C15" s="339"/>
      <c r="D15" s="216"/>
      <c r="E15" s="343"/>
      <c r="F15" s="343"/>
      <c r="G15" s="343"/>
      <c r="H15" s="339"/>
      <c r="I15" s="359">
        <f t="shared" ref="I15" si="0">IF(H15="",MIN(F15:G18),IF(H15="הצעה א",F15,G15))</f>
        <v>0</v>
      </c>
      <c r="J15" s="336" t="str">
        <f t="shared" ref="J15" si="1">IF(I15&gt;5000,"חריגה","")</f>
        <v/>
      </c>
      <c r="K15" s="108"/>
      <c r="L15" s="365" t="s">
        <v>125</v>
      </c>
      <c r="M15" s="364" t="str">
        <f t="shared" ref="M15" si="2">IF(L15="מאשר",I15,"")</f>
        <v/>
      </c>
      <c r="N15" s="362"/>
    </row>
    <row r="16" spans="1:14" s="96" customFormat="1" x14ac:dyDescent="0.35">
      <c r="A16" s="107"/>
      <c r="B16" s="318"/>
      <c r="C16" s="318"/>
      <c r="D16" s="100"/>
      <c r="E16" s="344"/>
      <c r="F16" s="344"/>
      <c r="G16" s="344"/>
      <c r="H16" s="341"/>
      <c r="I16" s="360"/>
      <c r="J16" s="337"/>
      <c r="K16" s="108"/>
      <c r="L16" s="337"/>
      <c r="M16" s="337"/>
      <c r="N16" s="341"/>
    </row>
    <row r="17" spans="1:14" s="96" customFormat="1" x14ac:dyDescent="0.35">
      <c r="A17" s="107"/>
      <c r="B17" s="318"/>
      <c r="C17" s="318"/>
      <c r="D17" s="100"/>
      <c r="E17" s="344"/>
      <c r="F17" s="344"/>
      <c r="G17" s="344"/>
      <c r="H17" s="341"/>
      <c r="I17" s="360"/>
      <c r="J17" s="337"/>
      <c r="K17" s="108"/>
      <c r="L17" s="337"/>
      <c r="M17" s="337"/>
      <c r="N17" s="341"/>
    </row>
    <row r="18" spans="1:14" s="96" customFormat="1" ht="16" thickBot="1" x14ac:dyDescent="0.4">
      <c r="A18" s="107"/>
      <c r="B18" s="340"/>
      <c r="C18" s="340"/>
      <c r="D18" s="217"/>
      <c r="E18" s="345"/>
      <c r="F18" s="345"/>
      <c r="G18" s="345"/>
      <c r="H18" s="342"/>
      <c r="I18" s="361"/>
      <c r="J18" s="338"/>
      <c r="K18" s="108"/>
      <c r="L18" s="338"/>
      <c r="M18" s="338"/>
      <c r="N18" s="363"/>
    </row>
    <row r="19" spans="1:14" s="96" customFormat="1" ht="15.65" customHeight="1" x14ac:dyDescent="0.35">
      <c r="A19" s="107"/>
      <c r="B19" s="339" t="s">
        <v>209</v>
      </c>
      <c r="C19" s="339"/>
      <c r="D19" s="216"/>
      <c r="E19" s="343"/>
      <c r="F19" s="343"/>
      <c r="G19" s="343"/>
      <c r="H19" s="339"/>
      <c r="I19" s="359">
        <f t="shared" ref="I19" si="3">IF(H19="",MIN(F19:G22),IF(H19="הצעה א",F19,G19))</f>
        <v>0</v>
      </c>
      <c r="J19" s="336" t="str">
        <f t="shared" ref="J19" si="4">IF(I19&gt;5000,"חריגה","")</f>
        <v/>
      </c>
      <c r="K19" s="108"/>
      <c r="L19" s="365" t="s">
        <v>207</v>
      </c>
      <c r="M19" s="364">
        <f t="shared" ref="M19" si="5">IF(L19="מאשר",I19,"")</f>
        <v>0</v>
      </c>
      <c r="N19" s="362"/>
    </row>
    <row r="20" spans="1:14" s="96" customFormat="1" x14ac:dyDescent="0.35">
      <c r="A20" s="107"/>
      <c r="B20" s="318"/>
      <c r="C20" s="318"/>
      <c r="D20" s="100"/>
      <c r="E20" s="344"/>
      <c r="F20" s="344"/>
      <c r="G20" s="344"/>
      <c r="H20" s="341"/>
      <c r="I20" s="360"/>
      <c r="J20" s="337"/>
      <c r="K20" s="108"/>
      <c r="L20" s="337"/>
      <c r="M20" s="337"/>
      <c r="N20" s="341"/>
    </row>
    <row r="21" spans="1:14" s="96" customFormat="1" x14ac:dyDescent="0.35">
      <c r="A21" s="107"/>
      <c r="B21" s="318"/>
      <c r="C21" s="318"/>
      <c r="D21" s="100"/>
      <c r="E21" s="344"/>
      <c r="F21" s="344"/>
      <c r="G21" s="344"/>
      <c r="H21" s="341"/>
      <c r="I21" s="360"/>
      <c r="J21" s="337"/>
      <c r="K21" s="108"/>
      <c r="L21" s="337"/>
      <c r="M21" s="337"/>
      <c r="N21" s="341"/>
    </row>
    <row r="22" spans="1:14" s="96" customFormat="1" ht="16" thickBot="1" x14ac:dyDescent="0.4">
      <c r="A22" s="107"/>
      <c r="B22" s="340"/>
      <c r="C22" s="340"/>
      <c r="D22" s="217"/>
      <c r="E22" s="345"/>
      <c r="F22" s="345"/>
      <c r="G22" s="345"/>
      <c r="H22" s="342"/>
      <c r="I22" s="361"/>
      <c r="J22" s="338"/>
      <c r="K22" s="108"/>
      <c r="L22" s="338"/>
      <c r="M22" s="338"/>
      <c r="N22" s="342"/>
    </row>
    <row r="23" spans="1:14" s="96" customFormat="1" x14ac:dyDescent="0.35">
      <c r="A23" s="107"/>
      <c r="B23" s="335" t="s">
        <v>210</v>
      </c>
      <c r="C23" s="335"/>
      <c r="D23" s="335"/>
      <c r="E23" s="335"/>
      <c r="F23" s="335"/>
      <c r="G23" s="335"/>
      <c r="H23" s="335"/>
      <c r="I23" s="203">
        <f>IF(SUM(I11:I22)&gt;15000,15000,SUM(I11:I22))</f>
        <v>0</v>
      </c>
      <c r="J23" s="223"/>
      <c r="K23" s="108"/>
      <c r="L23" s="183"/>
      <c r="M23" s="203">
        <f>SUM(M11:M22)</f>
        <v>0</v>
      </c>
      <c r="N23" s="224"/>
    </row>
    <row r="24" spans="1:14" s="96" customFormat="1" x14ac:dyDescent="0.35">
      <c r="A24" s="107"/>
      <c r="B24" s="27"/>
      <c r="C24" s="27"/>
      <c r="D24" s="27"/>
      <c r="E24" s="27"/>
      <c r="F24" s="27"/>
      <c r="G24" s="27"/>
      <c r="H24" s="27"/>
      <c r="I24" s="27"/>
      <c r="J24" s="27"/>
      <c r="K24" s="108"/>
      <c r="L24" s="97"/>
      <c r="M24" s="27"/>
      <c r="N24" s="95"/>
    </row>
  </sheetData>
  <sheetProtection algorithmName="SHA-512" hashValue="Kl1GMbay3etvZebIdLgR2u/bAh8JpJKGd/1kJuNllCd2MImNxcquN+VvCatVrFg2Ci3vJ7Pc8SZWQBcA4CrwOw==" saltValue="LEqvhGo0NylUw9KIeZjlwg==" spinCount="100000" sheet="1" formatCells="0" formatColumns="0"/>
  <mergeCells count="41">
    <mergeCell ref="N19:N22"/>
    <mergeCell ref="M11:M14"/>
    <mergeCell ref="M15:M18"/>
    <mergeCell ref="M19:M22"/>
    <mergeCell ref="L11:L14"/>
    <mergeCell ref="L15:L18"/>
    <mergeCell ref="L19:L22"/>
    <mergeCell ref="B9:J9"/>
    <mergeCell ref="L9:N9"/>
    <mergeCell ref="H15:H18"/>
    <mergeCell ref="I15:I18"/>
    <mergeCell ref="F19:F22"/>
    <mergeCell ref="G19:G22"/>
    <mergeCell ref="H19:H22"/>
    <mergeCell ref="I19:I22"/>
    <mergeCell ref="E11:E14"/>
    <mergeCell ref="E15:E18"/>
    <mergeCell ref="E19:E22"/>
    <mergeCell ref="N11:N14"/>
    <mergeCell ref="N15:N18"/>
    <mergeCell ref="F11:F14"/>
    <mergeCell ref="G11:G14"/>
    <mergeCell ref="I11:I14"/>
    <mergeCell ref="B2:N2"/>
    <mergeCell ref="B4:N4"/>
    <mergeCell ref="B5:N5"/>
    <mergeCell ref="B6:N6"/>
    <mergeCell ref="B7:N7"/>
    <mergeCell ref="B23:H23"/>
    <mergeCell ref="J11:J14"/>
    <mergeCell ref="J15:J18"/>
    <mergeCell ref="B15:B18"/>
    <mergeCell ref="B19:B22"/>
    <mergeCell ref="B11:B14"/>
    <mergeCell ref="C11:C14"/>
    <mergeCell ref="C15:C18"/>
    <mergeCell ref="C19:C22"/>
    <mergeCell ref="J19:J22"/>
    <mergeCell ref="H11:H14"/>
    <mergeCell ref="F15:F18"/>
    <mergeCell ref="G15:G18"/>
  </mergeCells>
  <conditionalFormatting sqref="I11 I15 I19">
    <cfRule type="cellIs" dxfId="1" priority="2" operator="greaterThan">
      <formula>5000</formula>
    </cfRule>
  </conditionalFormatting>
  <conditionalFormatting sqref="M11 M15 M19">
    <cfRule type="cellIs" dxfId="0" priority="1" operator="greaterThan">
      <formula>5000</formula>
    </cfRule>
  </conditionalFormatting>
  <dataValidations count="3">
    <dataValidation type="list" allowBlank="1" showInputMessage="1" showErrorMessage="1" sqref="L11 L15 L19" xr:uid="{00000000-0002-0000-0800-000000000000}">
      <formula1>"מאשר, מאשר חלקי, לא מאשר"</formula1>
    </dataValidation>
    <dataValidation type="list" allowBlank="1" showInputMessage="1" showErrorMessage="1" sqref="H11 H15:H22" xr:uid="{00000000-0002-0000-0800-000001000000}">
      <formula1>"הצעה א, הצעה ב"</formula1>
    </dataValidation>
    <dataValidation type="custom" allowBlank="1" showInputMessage="1" showErrorMessage="1" sqref="I11 I15:I22" xr:uid="{00000000-0002-0000-0800-000002000000}">
      <formula1>"&gt;5000"</formula1>
    </dataValidation>
  </dataValidations>
  <pageMargins left="0.70866141732283505" right="0.70866141732283505" top="0.74803149606299202" bottom="0.74803149606299202" header="0.31496062992126" footer="0.3149606299212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D1529AD21386FA42AA3CE27B04FE89DC" ma:contentTypeVersion="1" ma:contentTypeDescription="צור מסמך חדש." ma:contentTypeScope="" ma:versionID="e85c7848f95c2019851c9895167729a4">
  <xsd:schema xmlns:xsd="http://www.w3.org/2001/XMLSchema" xmlns:xs="http://www.w3.org/2001/XMLSchema" xmlns:p="http://schemas.microsoft.com/office/2006/metadata/properties" xmlns:ns1="http://schemas.microsoft.com/sharepoint/v3" targetNamespace="http://schemas.microsoft.com/office/2006/metadata/properties" ma:root="true" ma:fieldsID="cbabf43de81bd42ae1d4b6e4e2a05da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internalName="PublishingStartDate">
      <xsd:simpleType>
        <xsd:restriction base="dms:Unknown"/>
      </xsd:simpleType>
    </xsd:element>
    <xsd:element name="PublishingExpirationDate" ma:index="9"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C0B507B-9170-4CE5-89C6-4733895BF086}"/>
</file>

<file path=customXml/itemProps2.xml><?xml version="1.0" encoding="utf-8"?>
<ds:datastoreItem xmlns:ds="http://schemas.openxmlformats.org/officeDocument/2006/customXml" ds:itemID="{9EA7670E-06CC-42E6-9C26-80378405248C}"/>
</file>

<file path=customXml/itemProps3.xml><?xml version="1.0" encoding="utf-8"?>
<ds:datastoreItem xmlns:ds="http://schemas.openxmlformats.org/officeDocument/2006/customXml" ds:itemID="{5FF3C23F-5C97-488F-9B29-C68BC7AF1B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12</vt:i4>
      </vt:variant>
      <vt:variant>
        <vt:lpstr>טווחים בעלי שם</vt:lpstr>
      </vt:variant>
      <vt:variant>
        <vt:i4>6</vt:i4>
      </vt:variant>
    </vt:vector>
  </HeadingPairs>
  <TitlesOfParts>
    <vt:vector size="18" baseType="lpstr">
      <vt:lpstr>פתיח </vt:lpstr>
      <vt:lpstr>שאלון-חובה</vt:lpstr>
      <vt:lpstr>ציוד לחדרים</vt:lpstr>
      <vt:lpstr>חדר כושר</vt:lpstr>
      <vt:lpstr>חצר</vt:lpstr>
      <vt:lpstr>פנאי</vt:lpstr>
      <vt:lpstr>טכנולוגיות</vt:lpstr>
      <vt:lpstr>ציוד יעודי</vt:lpstr>
      <vt:lpstr>הכשרות ייעודיות</vt:lpstr>
      <vt:lpstr>סיכום למגיש הבקשה</vt:lpstr>
      <vt:lpstr>סיכום לוועדה</vt:lpstr>
      <vt:lpstr>Sheet1</vt:lpstr>
      <vt:lpstr>'חדר כושר'!WPrint_Area_W</vt:lpstr>
      <vt:lpstr>חצר!WPrint_Area_W</vt:lpstr>
      <vt:lpstr>'סיכום לוועדה'!WPrint_Area_W</vt:lpstr>
      <vt:lpstr>'סיכום למגיש הבקשה'!WPrint_Area_W</vt:lpstr>
      <vt:lpstr>'ציוד לחדרים'!WPrint_Area_W</vt:lpstr>
      <vt:lpstr>'שאלון-חובה'!WPrint_Area_W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Nurcery</dc:title>
  <dc:subject/>
  <dc:creator>Vadim</dc:creator>
  <cp:keywords/>
  <dc:description/>
  <cp:lastModifiedBy>אפרת אהרוני</cp:lastModifiedBy>
  <cp:revision/>
  <dcterms:created xsi:type="dcterms:W3CDTF">2018-05-30T07:44:05Z</dcterms:created>
  <dcterms:modified xsi:type="dcterms:W3CDTF">2026-09-06T11:35:32Z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0x010100D1529AD21386FA42AA3CE27B04FE89DC</vt:lpwstr>
  </property>
  <property fmtid="{D5CDD505-2E9C-101B-9397-08002B2CF9AE}" pid="4" name="Order">
    <vt:r8>9400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_SourceUrl">
    <vt:lpwstr/>
  </property>
  <property fmtid="{D5CDD505-2E9C-101B-9397-08002B2CF9AE}" pid="9" name="_SharedFileIndex">
    <vt:lpwstr/>
  </property>
</Properties>
</file>