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05985613\Desktop\קק אקטיביזם\תקנים\"/>
    </mc:Choice>
  </mc:AlternateContent>
  <bookViews>
    <workbookView xWindow="0" yWindow="0" windowWidth="28800" windowHeight="11760" tabRatio="906" firstSheet="5" activeTab="14"/>
  </bookViews>
  <sheets>
    <sheet name="פתיח " sheetId="8" r:id="rId1"/>
    <sheet name="שאלון-חובה" sheetId="9" r:id="rId2"/>
    <sheet name="ריפוי בעיסוק" sheetId="14" r:id="rId3"/>
    <sheet name="פזיותראפיה" sheetId="15" r:id="rId4"/>
    <sheet name="קלינאית תקשורת" sheetId="26" r:id="rId5"/>
    <sheet name="טיפול באומנויות" sheetId="22" r:id="rId6"/>
    <sheet name="ציוד ללקויות ראייה" sheetId="4" r:id="rId7"/>
    <sheet name="ציוד ללקויות שמיעה" sheetId="21" r:id="rId8"/>
    <sheet name="מטבח טיפולי" sheetId="3" r:id="rId9"/>
    <sheet name="דירת אימון" sheetId="23" r:id="rId10"/>
    <sheet name="חדר סנוזלן" sheetId="19" r:id="rId11"/>
    <sheet name="מתקני חצר" sheetId="18" r:id="rId12"/>
    <sheet name="חדר כושר" sheetId="25" r:id="rId13"/>
    <sheet name="סדנאות-מגמות" sheetId="20" r:id="rId14"/>
    <sheet name="ציוד ייעודי למגמות סדנאות " sheetId="27" r:id="rId15"/>
    <sheet name="פורמט לועדה- סיכום" sheetId="17" r:id="rId16"/>
    <sheet name="מקור" sheetId="1" state="hidden" r:id="rId17"/>
  </sheets>
  <definedNames>
    <definedName name="_ftn2" localSheetId="16">מקור!$B$54</definedName>
    <definedName name="_ftn3" localSheetId="16">מקור!$B$55</definedName>
    <definedName name="_ftn4" localSheetId="16">מקור!$B$56</definedName>
    <definedName name="_ftnref1" localSheetId="16">מקור!$B$10</definedName>
    <definedName name="_ftnref2" localSheetId="16">מקור!$B$14</definedName>
    <definedName name="_ftnref3" localSheetId="16">מקור!$B$21</definedName>
    <definedName name="_ftnref4" localSheetId="16">מקור!$B$46</definedName>
    <definedName name="BedroomType" localSheetId="9">#REF!</definedName>
    <definedName name="BedroomType" localSheetId="12">#REF!</definedName>
    <definedName name="BedroomType" localSheetId="10">#REF!</definedName>
    <definedName name="BedroomType" localSheetId="5">#REF!</definedName>
    <definedName name="BedroomType" localSheetId="11">#REF!</definedName>
    <definedName name="BedroomType" localSheetId="13">#REF!</definedName>
    <definedName name="BedroomType" localSheetId="15">#REF!</definedName>
    <definedName name="BedroomType" localSheetId="3">#REF!</definedName>
    <definedName name="BedroomType" localSheetId="7">#REF!</definedName>
    <definedName name="BedroomType" localSheetId="2">#REF!</definedName>
    <definedName name="BedroomType">#REF!</definedName>
    <definedName name="_xlnm.Print_Area" localSheetId="9">'דירת אימון'!$B$1:$T$76</definedName>
    <definedName name="_xlnm.Print_Area" localSheetId="12">'חדר כושר'!$A$1:$T$32</definedName>
    <definedName name="_xlnm.Print_Area" localSheetId="10">'חדר סנוזלן'!$A$1:$S$24</definedName>
    <definedName name="_xlnm.Print_Area" localSheetId="5">'טיפול באומנויות'!$B$1:$T$72</definedName>
    <definedName name="_xlnm.Print_Area" localSheetId="8">'מטבח טיפולי'!$B$1:$T$29</definedName>
    <definedName name="_xlnm.Print_Area" localSheetId="16">מקור!$A$40:$O$56</definedName>
    <definedName name="_xlnm.Print_Area" localSheetId="11">'מתקני חצר'!$A$1:$T$23</definedName>
    <definedName name="_xlnm.Print_Area" localSheetId="13">'סדנאות-מגמות'!$B$1:$T$229</definedName>
    <definedName name="_xlnm.Print_Area" localSheetId="15">'פורמט לועדה- סיכום'!$A$1:$G$40</definedName>
    <definedName name="_xlnm.Print_Area" localSheetId="3">פזיותראפיה!$B$1:$T$29</definedName>
    <definedName name="_xlnm.Print_Area" localSheetId="0">'פתיח '!$B$2:$W$15</definedName>
    <definedName name="_xlnm.Print_Area" localSheetId="6">'ציוד ללקויות ראייה'!$B$1:$T$23</definedName>
    <definedName name="_xlnm.Print_Area" localSheetId="7">'ציוד ללקויות שמיעה'!$A$1:$T$38</definedName>
    <definedName name="_xlnm.Print_Area" localSheetId="2">'ריפוי בעיסוק'!$B$1:$T$59</definedName>
    <definedName name="_xlnm.Print_Area" localSheetId="1">'שאלון-חובה'!$B$1:$F$19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7" l="1"/>
  <c r="D30" i="17"/>
  <c r="D29" i="17"/>
  <c r="H28" i="27"/>
  <c r="G4" i="27"/>
  <c r="G5" i="27"/>
  <c r="G6" i="27"/>
  <c r="G7" i="27"/>
  <c r="G8" i="27"/>
  <c r="G9" i="27"/>
  <c r="G10" i="27"/>
  <c r="G11" i="27"/>
  <c r="G12" i="27"/>
  <c r="G13" i="27"/>
  <c r="G14" i="27"/>
  <c r="G15" i="27"/>
  <c r="G16" i="27"/>
  <c r="G17" i="27"/>
  <c r="G18" i="27"/>
  <c r="G19" i="27"/>
  <c r="G20" i="27"/>
  <c r="G21" i="27"/>
  <c r="G22" i="27"/>
  <c r="G23" i="27"/>
  <c r="G24" i="27"/>
  <c r="G25" i="27"/>
  <c r="G26" i="27"/>
  <c r="G27" i="27"/>
  <c r="G3" i="27"/>
  <c r="G28" i="27" l="1"/>
  <c r="C29" i="17" s="1"/>
  <c r="C26" i="17"/>
  <c r="C25" i="17"/>
  <c r="C24" i="17"/>
  <c r="C23" i="17"/>
  <c r="C22" i="17"/>
  <c r="Q5" i="18" l="1"/>
  <c r="Q8" i="14" l="1"/>
  <c r="R68" i="22"/>
  <c r="R19" i="26"/>
  <c r="R98" i="15"/>
  <c r="R93" i="15"/>
  <c r="Q30" i="14"/>
  <c r="Q31" i="14"/>
  <c r="Q32" i="14"/>
  <c r="Q19" i="14"/>
  <c r="Q20" i="14"/>
  <c r="Q9" i="14"/>
  <c r="Q10" i="14"/>
  <c r="C52" i="15" l="1"/>
  <c r="E21" i="26" l="1"/>
  <c r="E22" i="26"/>
  <c r="E23" i="26"/>
  <c r="E24" i="26"/>
  <c r="R38" i="14"/>
  <c r="R39" i="14"/>
  <c r="R31" i="14"/>
  <c r="R32" i="14"/>
  <c r="R33" i="14"/>
  <c r="R20" i="14"/>
  <c r="R23" i="14"/>
  <c r="Q14" i="14"/>
  <c r="R14" i="14" s="1"/>
  <c r="Q46" i="14"/>
  <c r="Q47" i="14"/>
  <c r="Q48" i="14"/>
  <c r="Q49" i="14"/>
  <c r="Q50" i="14"/>
  <c r="Q51" i="14"/>
  <c r="Q52" i="14"/>
  <c r="Q53" i="14"/>
  <c r="Q54" i="14"/>
  <c r="Q45" i="14"/>
  <c r="Q37" i="14"/>
  <c r="R37" i="14" s="1"/>
  <c r="Q38" i="14"/>
  <c r="Q39" i="14"/>
  <c r="Q40" i="14"/>
  <c r="R40" i="14" s="1"/>
  <c r="Q41" i="14"/>
  <c r="R41" i="14" s="1"/>
  <c r="Q36" i="14"/>
  <c r="R36" i="14" s="1"/>
  <c r="Q33" i="14"/>
  <c r="Q22" i="14"/>
  <c r="R22" i="14" s="1"/>
  <c r="Q23" i="14"/>
  <c r="Q24" i="14"/>
  <c r="R24" i="14" s="1"/>
  <c r="Q25" i="14"/>
  <c r="R25" i="14" s="1"/>
  <c r="Q26" i="14"/>
  <c r="R26" i="14" s="1"/>
  <c r="Q27" i="14"/>
  <c r="R27" i="14" s="1"/>
  <c r="Q28" i="14"/>
  <c r="R28" i="14" s="1"/>
  <c r="Q29" i="14"/>
  <c r="R29" i="14" s="1"/>
  <c r="R30" i="14"/>
  <c r="Q18" i="14"/>
  <c r="R18" i="14" s="1"/>
  <c r="R19" i="14"/>
  <c r="Q21" i="14"/>
  <c r="R21" i="14" s="1"/>
  <c r="Q17" i="14"/>
  <c r="R17" i="14" s="1"/>
  <c r="L21" i="26"/>
  <c r="M21" i="26" s="1"/>
  <c r="Q21" i="26"/>
  <c r="R21" i="26" s="1"/>
  <c r="S21" i="26" s="1"/>
  <c r="L22" i="26"/>
  <c r="M22" i="26" s="1"/>
  <c r="Q22" i="26"/>
  <c r="R22" i="26" s="1"/>
  <c r="S22" i="26" s="1"/>
  <c r="L23" i="26"/>
  <c r="M23" i="26" s="1"/>
  <c r="Q23" i="26"/>
  <c r="R23" i="26" s="1"/>
  <c r="L24" i="26"/>
  <c r="M24" i="26" s="1"/>
  <c r="Q24" i="26"/>
  <c r="R24" i="26" s="1"/>
  <c r="S24" i="26" l="1"/>
  <c r="E25" i="26"/>
  <c r="S23" i="26"/>
  <c r="L25" i="26"/>
  <c r="R25" i="26"/>
  <c r="E18" i="14" l="1"/>
  <c r="E19" i="14"/>
  <c r="E7" i="14"/>
  <c r="P44" i="14"/>
  <c r="K44" i="14"/>
  <c r="G44" i="14"/>
  <c r="R53" i="14"/>
  <c r="S53" i="14" s="1"/>
  <c r="L53" i="14"/>
  <c r="M53" i="14" s="1"/>
  <c r="E53" i="14"/>
  <c r="R52" i="14"/>
  <c r="S52" i="14" s="1"/>
  <c r="L52" i="14"/>
  <c r="M52" i="14" s="1"/>
  <c r="E52" i="14"/>
  <c r="R51" i="14"/>
  <c r="L51" i="14"/>
  <c r="E51" i="14"/>
  <c r="R50" i="14"/>
  <c r="L50" i="14"/>
  <c r="M50" i="14" s="1"/>
  <c r="E50" i="14"/>
  <c r="Q32" i="26"/>
  <c r="R32" i="26" s="1"/>
  <c r="L32" i="26"/>
  <c r="M32" i="26" s="1"/>
  <c r="E32" i="26"/>
  <c r="Q31" i="26"/>
  <c r="R31" i="26" s="1"/>
  <c r="L31" i="26"/>
  <c r="M31" i="26" s="1"/>
  <c r="E31" i="26"/>
  <c r="Q30" i="26"/>
  <c r="R30" i="26" s="1"/>
  <c r="L30" i="26"/>
  <c r="M30" i="26" s="1"/>
  <c r="E30" i="26"/>
  <c r="Q29" i="26"/>
  <c r="R29" i="26" s="1"/>
  <c r="L29" i="26"/>
  <c r="M29" i="26" s="1"/>
  <c r="E29" i="26"/>
  <c r="Q28" i="26"/>
  <c r="R28" i="26" s="1"/>
  <c r="L28" i="26"/>
  <c r="M28" i="26" s="1"/>
  <c r="E28" i="26"/>
  <c r="Q27" i="26"/>
  <c r="R27" i="26" s="1"/>
  <c r="L27" i="26"/>
  <c r="M27" i="26" s="1"/>
  <c r="E27" i="26"/>
  <c r="P26" i="26"/>
  <c r="K26" i="26"/>
  <c r="G26" i="26"/>
  <c r="P20" i="26"/>
  <c r="K20" i="26"/>
  <c r="G20" i="26"/>
  <c r="Q18" i="26"/>
  <c r="R18" i="26" s="1"/>
  <c r="L18" i="26"/>
  <c r="M18" i="26" s="1"/>
  <c r="E18" i="26"/>
  <c r="Q17" i="26"/>
  <c r="R17" i="26" s="1"/>
  <c r="L17" i="26"/>
  <c r="M17" i="26" s="1"/>
  <c r="E17" i="26"/>
  <c r="Q16" i="26"/>
  <c r="R16" i="26" s="1"/>
  <c r="L16" i="26"/>
  <c r="M16" i="26" s="1"/>
  <c r="E16" i="26"/>
  <c r="Q15" i="26"/>
  <c r="R15" i="26" s="1"/>
  <c r="L15" i="26"/>
  <c r="M15" i="26" s="1"/>
  <c r="E15" i="26"/>
  <c r="Q14" i="26"/>
  <c r="R14" i="26" s="1"/>
  <c r="L14" i="26"/>
  <c r="E14" i="26"/>
  <c r="Q11" i="26"/>
  <c r="R11" i="26" s="1"/>
  <c r="L11" i="26"/>
  <c r="M11" i="26" s="1"/>
  <c r="E11" i="26"/>
  <c r="Q10" i="26"/>
  <c r="R10" i="26" s="1"/>
  <c r="L10" i="26"/>
  <c r="M10" i="26" s="1"/>
  <c r="E10" i="26"/>
  <c r="Q9" i="26"/>
  <c r="R9" i="26" s="1"/>
  <c r="L9" i="26"/>
  <c r="M9" i="26" s="1"/>
  <c r="E9" i="26"/>
  <c r="Q8" i="26"/>
  <c r="R8" i="26" s="1"/>
  <c r="S8" i="26" s="1"/>
  <c r="L8" i="26"/>
  <c r="M8" i="26" s="1"/>
  <c r="E8" i="26"/>
  <c r="Q7" i="26"/>
  <c r="R7" i="26" s="1"/>
  <c r="S7" i="26" s="1"/>
  <c r="L7" i="26"/>
  <c r="M7" i="26" s="1"/>
  <c r="E7" i="26"/>
  <c r="E20" i="22"/>
  <c r="S27" i="26" l="1"/>
  <c r="S9" i="26"/>
  <c r="S32" i="26"/>
  <c r="S14" i="26"/>
  <c r="S50" i="14"/>
  <c r="S10" i="26"/>
  <c r="E12" i="26"/>
  <c r="S15" i="26"/>
  <c r="S31" i="26"/>
  <c r="S11" i="26"/>
  <c r="S18" i="26"/>
  <c r="M51" i="14"/>
  <c r="S51" i="14"/>
  <c r="S16" i="26"/>
  <c r="S29" i="26"/>
  <c r="S30" i="26"/>
  <c r="L19" i="26"/>
  <c r="E19" i="26"/>
  <c r="S17" i="26"/>
  <c r="L33" i="26"/>
  <c r="S28" i="26"/>
  <c r="E33" i="26"/>
  <c r="R12" i="26"/>
  <c r="L12" i="26"/>
  <c r="M14" i="26"/>
  <c r="R33" i="26"/>
  <c r="E48" i="14"/>
  <c r="E49" i="14"/>
  <c r="E34" i="26" l="1"/>
  <c r="L34" i="26"/>
  <c r="C19" i="17" s="1"/>
  <c r="R34" i="26"/>
  <c r="P37" i="26" s="1"/>
  <c r="D19" i="17" s="1"/>
  <c r="L47" i="14"/>
  <c r="L48" i="14"/>
  <c r="L49" i="14"/>
  <c r="L54" i="14"/>
  <c r="P7" i="19"/>
  <c r="P8" i="19"/>
  <c r="P9" i="19"/>
  <c r="P10" i="19"/>
  <c r="P11" i="19"/>
  <c r="P12" i="19"/>
  <c r="P13" i="19"/>
  <c r="P14" i="19"/>
  <c r="P15" i="19"/>
  <c r="P16" i="19"/>
  <c r="P17" i="19"/>
  <c r="P18" i="19"/>
  <c r="P19" i="19"/>
  <c r="P20" i="19"/>
  <c r="P6" i="19"/>
  <c r="Q6" i="25"/>
  <c r="Q7" i="25"/>
  <c r="Q8" i="25"/>
  <c r="Q9" i="25"/>
  <c r="Q10" i="25"/>
  <c r="Q11" i="25"/>
  <c r="Q12" i="25"/>
  <c r="Q13" i="25"/>
  <c r="Q14" i="25"/>
  <c r="Q15" i="25"/>
  <c r="Q16" i="25"/>
  <c r="Q17" i="25"/>
  <c r="Q18" i="25"/>
  <c r="Q19" i="25"/>
  <c r="Q20" i="25"/>
  <c r="Q21" i="25"/>
  <c r="Q22" i="25"/>
  <c r="Q23" i="25"/>
  <c r="Q24" i="25"/>
  <c r="Q25" i="25"/>
  <c r="Q26" i="25"/>
  <c r="Q5" i="25"/>
  <c r="Q17" i="18"/>
  <c r="Q16" i="18"/>
  <c r="Q15" i="18"/>
  <c r="Q14" i="18"/>
  <c r="Q13" i="18"/>
  <c r="Q12" i="18"/>
  <c r="Q11" i="18"/>
  <c r="Q10" i="18"/>
  <c r="Q9" i="18"/>
  <c r="Q8" i="18"/>
  <c r="Q7" i="18"/>
  <c r="Q6" i="18"/>
  <c r="Q97" i="15"/>
  <c r="Q96" i="15"/>
  <c r="Q95" i="15"/>
  <c r="Q92" i="15"/>
  <c r="Q91" i="15"/>
  <c r="Q90" i="15"/>
  <c r="Q89" i="15"/>
  <c r="Q86" i="15"/>
  <c r="Q85" i="15"/>
  <c r="Q84" i="15"/>
  <c r="Q83" i="15"/>
  <c r="Q82" i="15"/>
  <c r="Q81" i="15"/>
  <c r="Q80" i="15"/>
  <c r="Q79" i="15"/>
  <c r="Q78" i="15"/>
  <c r="Q77" i="15"/>
  <c r="Q76" i="15"/>
  <c r="Q75" i="15"/>
  <c r="Q74" i="15"/>
  <c r="Q73" i="15"/>
  <c r="Q72" i="15"/>
  <c r="Q71" i="15"/>
  <c r="Q70" i="15"/>
  <c r="Q69" i="15"/>
  <c r="Q66" i="15"/>
  <c r="Q65" i="15"/>
  <c r="Q64" i="15"/>
  <c r="Q63" i="15"/>
  <c r="Q62" i="15"/>
  <c r="Q61" i="15"/>
  <c r="Q60" i="15"/>
  <c r="Q57" i="15"/>
  <c r="Q56" i="15"/>
  <c r="Q55" i="15"/>
  <c r="Q54" i="15"/>
  <c r="Q53" i="15"/>
  <c r="Q52" i="15"/>
  <c r="Q49" i="15"/>
  <c r="Q48" i="15"/>
  <c r="Q47" i="15"/>
  <c r="Q46" i="15"/>
  <c r="Q45" i="15"/>
  <c r="Q44" i="15"/>
  <c r="Q43" i="15"/>
  <c r="Q42" i="15"/>
  <c r="Q41" i="15"/>
  <c r="Q40" i="15"/>
  <c r="Q39" i="15"/>
  <c r="Q33" i="15"/>
  <c r="Q32" i="15"/>
  <c r="Q29" i="15"/>
  <c r="Q28" i="15"/>
  <c r="Q25" i="15"/>
  <c r="Q24" i="15"/>
  <c r="Q23" i="15"/>
  <c r="Q22" i="15"/>
  <c r="Q21" i="15"/>
  <c r="Q20" i="15"/>
  <c r="Q19" i="15"/>
  <c r="Q18" i="15"/>
  <c r="Q14" i="15"/>
  <c r="Q13" i="15"/>
  <c r="Q10" i="15"/>
  <c r="Q9" i="15"/>
  <c r="Q28" i="21"/>
  <c r="Q27" i="21"/>
  <c r="Q26" i="21"/>
  <c r="Q23" i="21"/>
  <c r="Q22" i="21"/>
  <c r="Q21" i="21"/>
  <c r="Q20" i="21"/>
  <c r="Q17" i="21"/>
  <c r="Q16" i="21"/>
  <c r="Q13" i="21"/>
  <c r="Q7" i="21"/>
  <c r="Q48" i="4"/>
  <c r="Q47" i="4"/>
  <c r="Q44" i="4"/>
  <c r="Q43" i="4"/>
  <c r="Q42" i="4"/>
  <c r="Q41" i="4"/>
  <c r="Q40" i="4"/>
  <c r="Q39" i="4"/>
  <c r="Q36" i="4"/>
  <c r="Q35" i="4"/>
  <c r="Q34" i="4"/>
  <c r="Q33" i="4"/>
  <c r="Q32" i="4"/>
  <c r="Q31" i="4"/>
  <c r="Q30" i="4"/>
  <c r="Q29" i="4"/>
  <c r="Q28" i="4"/>
  <c r="Q27" i="4"/>
  <c r="Q26" i="4"/>
  <c r="Q25" i="4"/>
  <c r="Q24" i="4"/>
  <c r="Q23" i="4"/>
  <c r="Q22" i="4"/>
  <c r="Q21" i="4"/>
  <c r="Q8" i="4"/>
  <c r="Q9" i="4"/>
  <c r="Q10" i="4"/>
  <c r="Q11" i="4"/>
  <c r="Q12" i="4"/>
  <c r="Q13" i="4"/>
  <c r="Q14" i="4"/>
  <c r="Q15" i="4"/>
  <c r="Q16" i="4"/>
  <c r="Q17" i="4"/>
  <c r="Q18" i="4"/>
  <c r="Q7" i="4"/>
  <c r="Q195" i="20"/>
  <c r="Q194" i="20"/>
  <c r="Q193" i="20"/>
  <c r="Q192" i="20"/>
  <c r="Q191" i="20"/>
  <c r="Q190" i="20"/>
  <c r="Q189" i="20"/>
  <c r="Q188" i="20"/>
  <c r="Q187" i="20"/>
  <c r="Q184" i="20"/>
  <c r="Q183" i="20"/>
  <c r="Q182" i="20"/>
  <c r="Q181" i="20"/>
  <c r="Q180" i="20"/>
  <c r="Q179" i="20"/>
  <c r="Q178" i="20"/>
  <c r="Q177" i="20"/>
  <c r="Q176" i="20"/>
  <c r="Q173" i="20"/>
  <c r="Q172" i="20"/>
  <c r="Q171" i="20"/>
  <c r="Q170" i="20"/>
  <c r="Q169" i="20"/>
  <c r="Q168" i="20"/>
  <c r="Q167" i="20"/>
  <c r="Q166" i="20"/>
  <c r="Q165" i="20"/>
  <c r="Q164" i="20"/>
  <c r="Q163" i="20"/>
  <c r="Q162" i="20"/>
  <c r="Q161" i="20"/>
  <c r="Q160" i="20"/>
  <c r="Q159" i="20"/>
  <c r="Q158" i="20"/>
  <c r="Q157" i="20"/>
  <c r="Q156" i="20"/>
  <c r="Q155" i="20"/>
  <c r="Q154" i="20"/>
  <c r="Q153" i="20"/>
  <c r="Q152" i="20"/>
  <c r="Q151" i="20"/>
  <c r="Q150" i="20"/>
  <c r="Q149" i="20"/>
  <c r="Q148" i="20"/>
  <c r="Q147" i="20"/>
  <c r="Q146" i="20"/>
  <c r="Q145" i="20"/>
  <c r="Q144" i="20"/>
  <c r="Q143" i="20"/>
  <c r="Q142" i="20"/>
  <c r="Q141" i="20"/>
  <c r="Q140" i="20"/>
  <c r="Q139" i="20"/>
  <c r="Q138" i="20"/>
  <c r="Q135" i="20"/>
  <c r="Q134" i="20"/>
  <c r="Q133" i="20"/>
  <c r="Q132" i="20"/>
  <c r="Q131" i="20"/>
  <c r="Q130" i="20"/>
  <c r="Q129" i="20"/>
  <c r="Q128" i="20"/>
  <c r="Q127" i="20"/>
  <c r="Q126" i="20"/>
  <c r="Q125" i="20"/>
  <c r="Q122" i="20"/>
  <c r="Q121" i="20"/>
  <c r="Q120" i="20"/>
  <c r="Q119" i="20"/>
  <c r="Q118" i="20"/>
  <c r="Q117" i="20"/>
  <c r="Q116" i="20"/>
  <c r="Q115" i="20"/>
  <c r="Q114" i="20"/>
  <c r="Q113" i="20"/>
  <c r="Q112" i="20"/>
  <c r="Q111" i="20"/>
  <c r="Q110" i="20"/>
  <c r="Q109" i="20"/>
  <c r="Q108" i="20"/>
  <c r="Q107" i="20"/>
  <c r="Q106" i="20"/>
  <c r="Q105" i="20"/>
  <c r="Q104" i="20"/>
  <c r="Q103" i="20"/>
  <c r="Q102" i="20"/>
  <c r="Q101" i="20"/>
  <c r="Q98" i="20"/>
  <c r="Q97" i="20"/>
  <c r="Q96" i="20"/>
  <c r="Q95" i="20"/>
  <c r="Q94" i="20"/>
  <c r="Q93" i="20"/>
  <c r="Q92" i="20"/>
  <c r="Q91" i="20"/>
  <c r="Q90" i="20"/>
  <c r="Q89" i="20"/>
  <c r="Q88" i="20"/>
  <c r="Q87" i="20"/>
  <c r="Q86" i="20"/>
  <c r="Q85" i="20"/>
  <c r="Q82" i="20"/>
  <c r="Q81" i="20"/>
  <c r="Q80" i="20"/>
  <c r="Q79" i="20"/>
  <c r="Q78" i="20"/>
  <c r="Q77" i="20"/>
  <c r="Q76" i="20"/>
  <c r="Q75" i="20"/>
  <c r="Q74" i="20"/>
  <c r="Q73" i="20"/>
  <c r="Q72" i="20"/>
  <c r="Q71" i="20"/>
  <c r="Q70" i="20"/>
  <c r="Q69" i="20"/>
  <c r="Q68" i="20"/>
  <c r="Q67" i="20"/>
  <c r="Q66" i="20"/>
  <c r="Q65" i="20"/>
  <c r="Q64" i="20"/>
  <c r="Q63" i="20"/>
  <c r="Q62" i="20"/>
  <c r="Q61" i="20"/>
  <c r="Q60" i="20"/>
  <c r="Q59" i="20"/>
  <c r="Q58" i="20"/>
  <c r="Q57" i="20"/>
  <c r="Q54" i="20"/>
  <c r="Q51" i="20"/>
  <c r="Q50" i="20"/>
  <c r="Q49" i="20"/>
  <c r="Q48" i="20"/>
  <c r="Q47" i="20"/>
  <c r="Q46" i="20"/>
  <c r="Q45" i="20"/>
  <c r="Q42" i="20"/>
  <c r="Q41" i="20"/>
  <c r="Q40" i="20"/>
  <c r="Q39" i="20"/>
  <c r="Q38" i="20"/>
  <c r="Q37" i="20"/>
  <c r="Q36" i="20"/>
  <c r="Q35" i="20"/>
  <c r="Q34" i="20"/>
  <c r="Q33" i="20"/>
  <c r="Q32" i="20"/>
  <c r="Q31" i="20"/>
  <c r="Q30" i="20"/>
  <c r="Q29" i="20"/>
  <c r="Q28" i="20"/>
  <c r="Q27" i="20"/>
  <c r="Q26" i="20"/>
  <c r="Q25" i="20"/>
  <c r="Q24" i="20"/>
  <c r="Q23" i="20"/>
  <c r="Q22" i="20"/>
  <c r="Q21" i="20"/>
  <c r="Q8" i="20"/>
  <c r="Q9" i="20"/>
  <c r="Q10" i="20"/>
  <c r="Q11" i="20"/>
  <c r="Q12" i="20"/>
  <c r="Q13" i="20"/>
  <c r="Q14" i="20"/>
  <c r="Q15" i="20"/>
  <c r="Q16" i="20"/>
  <c r="Q17" i="20"/>
  <c r="Q18" i="20"/>
  <c r="Q7" i="20"/>
  <c r="Q67" i="22"/>
  <c r="Q66" i="22"/>
  <c r="Q63" i="22"/>
  <c r="Q62" i="22"/>
  <c r="Q61" i="22"/>
  <c r="Q60" i="22"/>
  <c r="Q59" i="22"/>
  <c r="Q56" i="22"/>
  <c r="Q53" i="22"/>
  <c r="Q52" i="22"/>
  <c r="Q51" i="22"/>
  <c r="Q50" i="22"/>
  <c r="Q47" i="22"/>
  <c r="Q46" i="22"/>
  <c r="Q45" i="22"/>
  <c r="Q44" i="22"/>
  <c r="Q43" i="22"/>
  <c r="Q40" i="22"/>
  <c r="Q39" i="22"/>
  <c r="Q38" i="22"/>
  <c r="Q37" i="22"/>
  <c r="Q36" i="22"/>
  <c r="Q35" i="22"/>
  <c r="Q34" i="22"/>
  <c r="Q33" i="22"/>
  <c r="Q32" i="22"/>
  <c r="Q31" i="22"/>
  <c r="Q28" i="22"/>
  <c r="Q27" i="22"/>
  <c r="Q26" i="22"/>
  <c r="Q25" i="22"/>
  <c r="Q24" i="22"/>
  <c r="Q23" i="22"/>
  <c r="Q22" i="22"/>
  <c r="Q21" i="22"/>
  <c r="Q20" i="22"/>
  <c r="Q8" i="22"/>
  <c r="Q9" i="22"/>
  <c r="Q10" i="22"/>
  <c r="Q11" i="22"/>
  <c r="Q12" i="22"/>
  <c r="Q13" i="22"/>
  <c r="Q14" i="22"/>
  <c r="Q15" i="22"/>
  <c r="Q16" i="22"/>
  <c r="Q17" i="22"/>
  <c r="Q7" i="22"/>
  <c r="Q41" i="23"/>
  <c r="Q40" i="23"/>
  <c r="Q39" i="23"/>
  <c r="Q38" i="23"/>
  <c r="Q37" i="23"/>
  <c r="Q36" i="23"/>
  <c r="Q35" i="23"/>
  <c r="Q34" i="23"/>
  <c r="Q33" i="23"/>
  <c r="Q32" i="23"/>
  <c r="Q29" i="23"/>
  <c r="Q28" i="23"/>
  <c r="Q27" i="23"/>
  <c r="Q26" i="23"/>
  <c r="Q25" i="23"/>
  <c r="Q24" i="23"/>
  <c r="Q23" i="23"/>
  <c r="Q20" i="23"/>
  <c r="Q19" i="23"/>
  <c r="Q18" i="23"/>
  <c r="Q17" i="23"/>
  <c r="Q16" i="23"/>
  <c r="Q8" i="23"/>
  <c r="Q9" i="23"/>
  <c r="Q10" i="23"/>
  <c r="Q11" i="23"/>
  <c r="Q12" i="23"/>
  <c r="Q13" i="23"/>
  <c r="Q7" i="23"/>
  <c r="Q27" i="3"/>
  <c r="Q26" i="3"/>
  <c r="Q11" i="3"/>
  <c r="Q12" i="3"/>
  <c r="Q13" i="3"/>
  <c r="Q14" i="3"/>
  <c r="Q15" i="3"/>
  <c r="Q16" i="3"/>
  <c r="Q17" i="3"/>
  <c r="Q18" i="3"/>
  <c r="Q19" i="3"/>
  <c r="Q20" i="3"/>
  <c r="Q21" i="3"/>
  <c r="Q22" i="3"/>
  <c r="Q23" i="3"/>
  <c r="Q10" i="3"/>
  <c r="Q7" i="3"/>
  <c r="Q6" i="3"/>
  <c r="Q7" i="14"/>
  <c r="R7" i="14" s="1"/>
  <c r="R9" i="14"/>
  <c r="R10" i="14"/>
  <c r="Q11" i="14"/>
  <c r="R11" i="14" s="1"/>
  <c r="Q12" i="14"/>
  <c r="R12" i="14" s="1"/>
  <c r="Q13" i="14"/>
  <c r="R13" i="14" s="1"/>
  <c r="R8" i="14"/>
  <c r="M34" i="26" l="1"/>
  <c r="S34" i="26"/>
  <c r="R17" i="20"/>
  <c r="S17" i="20" s="1"/>
  <c r="E17" i="20"/>
  <c r="L17" i="20"/>
  <c r="M17" i="20"/>
  <c r="C5" i="17" l="1"/>
  <c r="C6" i="17"/>
  <c r="C7" i="17"/>
  <c r="C8" i="17"/>
  <c r="C9" i="17"/>
  <c r="C10" i="17"/>
  <c r="C11" i="17"/>
  <c r="C12" i="17"/>
  <c r="C13" i="17"/>
  <c r="C56" i="15"/>
  <c r="E86" i="15" l="1"/>
  <c r="L49" i="4"/>
  <c r="M49" i="4" s="1"/>
  <c r="I49" i="4"/>
  <c r="P46" i="4"/>
  <c r="K46" i="4"/>
  <c r="G46" i="4"/>
  <c r="R48" i="4"/>
  <c r="S48" i="4" s="1"/>
  <c r="L48" i="4"/>
  <c r="M48" i="4" s="1"/>
  <c r="E48" i="4"/>
  <c r="R47" i="4"/>
  <c r="S47" i="4" s="1"/>
  <c r="L47" i="4"/>
  <c r="M47" i="4" s="1"/>
  <c r="E47" i="4"/>
  <c r="E49" i="4" s="1"/>
  <c r="R6" i="18" l="1"/>
  <c r="S6" i="18" s="1"/>
  <c r="L6" i="18"/>
  <c r="M6" i="18" s="1"/>
  <c r="E6" i="18"/>
  <c r="P22" i="23" l="1"/>
  <c r="K22" i="23"/>
  <c r="G22" i="23"/>
  <c r="P6" i="23"/>
  <c r="K6" i="23"/>
  <c r="G6" i="23"/>
  <c r="P31" i="23"/>
  <c r="K31" i="23"/>
  <c r="G31" i="23"/>
  <c r="P15" i="23"/>
  <c r="K15" i="23"/>
  <c r="G15" i="23"/>
  <c r="L40" i="23" l="1"/>
  <c r="M40" i="23"/>
  <c r="R40" i="23"/>
  <c r="L41" i="23"/>
  <c r="M41" i="23" s="1"/>
  <c r="R41" i="23"/>
  <c r="L25" i="23"/>
  <c r="R25" i="23"/>
  <c r="L26" i="23"/>
  <c r="M26" i="23"/>
  <c r="R26" i="23"/>
  <c r="L27" i="23"/>
  <c r="M27" i="23"/>
  <c r="R27" i="23"/>
  <c r="L28" i="23"/>
  <c r="M28" i="23" s="1"/>
  <c r="R28" i="23"/>
  <c r="L29" i="23"/>
  <c r="M29" i="23" s="1"/>
  <c r="R29" i="23"/>
  <c r="L32" i="23"/>
  <c r="R32" i="23"/>
  <c r="L33" i="23"/>
  <c r="M33" i="23" s="1"/>
  <c r="R33" i="23"/>
  <c r="L34" i="23"/>
  <c r="M34" i="23" s="1"/>
  <c r="R34" i="23"/>
  <c r="L35" i="23"/>
  <c r="M35" i="23" s="1"/>
  <c r="R35" i="23"/>
  <c r="L36" i="23"/>
  <c r="M36" i="23"/>
  <c r="R36" i="23"/>
  <c r="L37" i="23"/>
  <c r="M37" i="23" s="1"/>
  <c r="R37" i="23"/>
  <c r="L38" i="23"/>
  <c r="M38" i="23" s="1"/>
  <c r="R38" i="23"/>
  <c r="L39" i="23"/>
  <c r="M39" i="23" s="1"/>
  <c r="R39" i="23"/>
  <c r="L8" i="23"/>
  <c r="M8" i="23"/>
  <c r="R8" i="23"/>
  <c r="L9" i="23"/>
  <c r="M9" i="23" s="1"/>
  <c r="R9" i="23"/>
  <c r="L10" i="23"/>
  <c r="M10" i="23" s="1"/>
  <c r="R10" i="23"/>
  <c r="L11" i="23"/>
  <c r="M11" i="23" s="1"/>
  <c r="R11" i="23"/>
  <c r="L12" i="23"/>
  <c r="M12" i="23"/>
  <c r="R12" i="23"/>
  <c r="L13" i="23"/>
  <c r="M13" i="23" s="1"/>
  <c r="R13" i="23"/>
  <c r="L16" i="23"/>
  <c r="R16" i="23"/>
  <c r="L17" i="23"/>
  <c r="M17" i="23" s="1"/>
  <c r="R17" i="23"/>
  <c r="L18" i="23"/>
  <c r="M18" i="23" s="1"/>
  <c r="R18" i="23"/>
  <c r="L19" i="23"/>
  <c r="M19" i="23" s="1"/>
  <c r="R19" i="23"/>
  <c r="L20" i="23"/>
  <c r="M20" i="23" s="1"/>
  <c r="R20" i="23"/>
  <c r="L23" i="23"/>
  <c r="M23" i="23"/>
  <c r="R23" i="23"/>
  <c r="L24" i="23"/>
  <c r="M24" i="23"/>
  <c r="R24" i="23"/>
  <c r="R7" i="23"/>
  <c r="L7" i="23"/>
  <c r="R13" i="21"/>
  <c r="L13" i="21"/>
  <c r="M13" i="21" s="1"/>
  <c r="R17" i="21"/>
  <c r="L17" i="21"/>
  <c r="M17" i="21" s="1"/>
  <c r="R16" i="21"/>
  <c r="L16" i="21"/>
  <c r="M16" i="21" s="1"/>
  <c r="L20" i="21"/>
  <c r="M20" i="21" s="1"/>
  <c r="R20" i="21"/>
  <c r="L21" i="21"/>
  <c r="M21" i="21" s="1"/>
  <c r="R21" i="21"/>
  <c r="L22" i="21"/>
  <c r="M22" i="21" s="1"/>
  <c r="R22" i="21"/>
  <c r="R23" i="21"/>
  <c r="L23" i="21"/>
  <c r="M23" i="21" s="1"/>
  <c r="L26" i="21"/>
  <c r="M26" i="21" s="1"/>
  <c r="R26" i="21"/>
  <c r="L27" i="21"/>
  <c r="R27" i="21"/>
  <c r="P35" i="14"/>
  <c r="K35" i="14"/>
  <c r="G35" i="14"/>
  <c r="P16" i="14"/>
  <c r="K16" i="14"/>
  <c r="G16" i="14"/>
  <c r="P6" i="14"/>
  <c r="K6" i="14"/>
  <c r="G6" i="14"/>
  <c r="P9" i="3"/>
  <c r="K9" i="3"/>
  <c r="G9" i="3"/>
  <c r="P5" i="3"/>
  <c r="K5" i="3"/>
  <c r="G5" i="3"/>
  <c r="P25" i="3"/>
  <c r="K25" i="3"/>
  <c r="G25" i="3"/>
  <c r="L14" i="21" l="1"/>
  <c r="L42" i="23"/>
  <c r="R21" i="23"/>
  <c r="S21" i="23" s="1"/>
  <c r="L18" i="21"/>
  <c r="R30" i="23"/>
  <c r="S30" i="23" s="1"/>
  <c r="M16" i="23"/>
  <c r="L21" i="23"/>
  <c r="M21" i="23" s="1"/>
  <c r="M7" i="23"/>
  <c r="L14" i="23"/>
  <c r="M14" i="23" s="1"/>
  <c r="R42" i="23"/>
  <c r="M25" i="23"/>
  <c r="L30" i="23"/>
  <c r="M30" i="23" s="1"/>
  <c r="M27" i="21"/>
  <c r="R14" i="23"/>
  <c r="S14" i="23" s="1"/>
  <c r="M32" i="23"/>
  <c r="R14" i="21"/>
  <c r="R18" i="21"/>
  <c r="R24" i="21"/>
  <c r="L24" i="21"/>
  <c r="P65" i="22"/>
  <c r="K65" i="22"/>
  <c r="G65" i="22"/>
  <c r="P58" i="22"/>
  <c r="K58" i="22"/>
  <c r="G58" i="22"/>
  <c r="P55" i="22"/>
  <c r="K55" i="22"/>
  <c r="G55" i="22"/>
  <c r="P49" i="22"/>
  <c r="K49" i="22"/>
  <c r="G49" i="22"/>
  <c r="P42" i="22"/>
  <c r="K42" i="22"/>
  <c r="G42" i="22"/>
  <c r="P30" i="22"/>
  <c r="K30" i="22"/>
  <c r="G30" i="22"/>
  <c r="P19" i="22"/>
  <c r="K19" i="22"/>
  <c r="G19" i="22"/>
  <c r="P6" i="22"/>
  <c r="K6" i="22"/>
  <c r="G6" i="22"/>
  <c r="L50" i="22"/>
  <c r="L51" i="22"/>
  <c r="M51" i="22" s="1"/>
  <c r="L52" i="22"/>
  <c r="M52" i="22" s="1"/>
  <c r="L53" i="22"/>
  <c r="M53" i="22" s="1"/>
  <c r="L56" i="22"/>
  <c r="L59" i="22"/>
  <c r="L60" i="22"/>
  <c r="M60" i="22" s="1"/>
  <c r="L61" i="22"/>
  <c r="M61" i="22" s="1"/>
  <c r="L62" i="22"/>
  <c r="M62" i="22" s="1"/>
  <c r="L63" i="22"/>
  <c r="M63" i="22" s="1"/>
  <c r="L66" i="22"/>
  <c r="L67" i="22"/>
  <c r="M67" i="22" s="1"/>
  <c r="L10" i="22"/>
  <c r="M10" i="22" s="1"/>
  <c r="L11" i="22"/>
  <c r="M11" i="22" s="1"/>
  <c r="L12" i="22"/>
  <c r="M12" i="22" s="1"/>
  <c r="L13" i="22"/>
  <c r="M13" i="22" s="1"/>
  <c r="L14" i="22"/>
  <c r="M14" i="22" s="1"/>
  <c r="L15" i="22"/>
  <c r="M15" i="22" s="1"/>
  <c r="L16" i="22"/>
  <c r="M16" i="22" s="1"/>
  <c r="L17" i="22"/>
  <c r="M17" i="22" s="1"/>
  <c r="L20" i="22"/>
  <c r="L21" i="22"/>
  <c r="M21" i="22" s="1"/>
  <c r="L22" i="22"/>
  <c r="M22" i="22" s="1"/>
  <c r="L23" i="22"/>
  <c r="M23" i="22" s="1"/>
  <c r="L24" i="22"/>
  <c r="M24" i="22" s="1"/>
  <c r="L25" i="22"/>
  <c r="M25" i="22" s="1"/>
  <c r="L26" i="22"/>
  <c r="M26" i="22" s="1"/>
  <c r="L27" i="22"/>
  <c r="M27" i="22" s="1"/>
  <c r="L28" i="22"/>
  <c r="M28" i="22" s="1"/>
  <c r="L31" i="22"/>
  <c r="L32" i="22"/>
  <c r="M32" i="22" s="1"/>
  <c r="L33" i="22"/>
  <c r="M33" i="22" s="1"/>
  <c r="L34" i="22"/>
  <c r="M34" i="22" s="1"/>
  <c r="L35" i="22"/>
  <c r="M35" i="22" s="1"/>
  <c r="L36" i="22"/>
  <c r="M36" i="22" s="1"/>
  <c r="L37" i="22"/>
  <c r="M37" i="22" s="1"/>
  <c r="L38" i="22"/>
  <c r="M38" i="22" s="1"/>
  <c r="L39" i="22"/>
  <c r="M39" i="22" s="1"/>
  <c r="L40" i="22"/>
  <c r="M40" i="22" s="1"/>
  <c r="L43" i="22"/>
  <c r="L44" i="22"/>
  <c r="M44" i="22" s="1"/>
  <c r="L45" i="22"/>
  <c r="M45" i="22" s="1"/>
  <c r="L46" i="22"/>
  <c r="M46" i="22" s="1"/>
  <c r="L47" i="22"/>
  <c r="M47" i="22" s="1"/>
  <c r="R59" i="22"/>
  <c r="R60" i="22"/>
  <c r="R61" i="22"/>
  <c r="R62" i="22"/>
  <c r="R63" i="22"/>
  <c r="R66" i="22"/>
  <c r="R43" i="22"/>
  <c r="R44" i="22"/>
  <c r="R45" i="22"/>
  <c r="R46" i="22"/>
  <c r="R47" i="22"/>
  <c r="R50" i="22"/>
  <c r="R51" i="22"/>
  <c r="R52" i="22"/>
  <c r="R53" i="22"/>
  <c r="R56" i="22"/>
  <c r="R57" i="22" s="1"/>
  <c r="R31" i="22"/>
  <c r="R32" i="22"/>
  <c r="R33" i="22"/>
  <c r="R34" i="22"/>
  <c r="R35" i="22"/>
  <c r="R36" i="22"/>
  <c r="R37" i="22"/>
  <c r="R38" i="22"/>
  <c r="R39" i="22"/>
  <c r="R40" i="22"/>
  <c r="R20" i="22"/>
  <c r="R64" i="22" l="1"/>
  <c r="R48" i="22"/>
  <c r="M20" i="22"/>
  <c r="L29" i="22"/>
  <c r="M31" i="22"/>
  <c r="L41" i="22"/>
  <c r="M42" i="23"/>
  <c r="L43" i="23"/>
  <c r="S20" i="22"/>
  <c r="M50" i="22"/>
  <c r="L54" i="22"/>
  <c r="M43" i="22"/>
  <c r="L48" i="22"/>
  <c r="M59" i="22"/>
  <c r="L64" i="22"/>
  <c r="M66" i="22"/>
  <c r="L68" i="22"/>
  <c r="M56" i="22"/>
  <c r="L57" i="22"/>
  <c r="R54" i="22"/>
  <c r="R43" i="23"/>
  <c r="D24" i="17" s="1"/>
  <c r="S42" i="23"/>
  <c r="R41" i="22"/>
  <c r="S41" i="22" s="1"/>
  <c r="E59" i="22"/>
  <c r="P38" i="4"/>
  <c r="K38" i="4"/>
  <c r="G38" i="4"/>
  <c r="P20" i="4"/>
  <c r="K20" i="4"/>
  <c r="G20" i="4"/>
  <c r="P6" i="4"/>
  <c r="K6" i="4"/>
  <c r="G6" i="4"/>
  <c r="P186" i="20"/>
  <c r="K186" i="20"/>
  <c r="G186" i="20"/>
  <c r="P175" i="20"/>
  <c r="K175" i="20"/>
  <c r="G175" i="20"/>
  <c r="P137" i="20"/>
  <c r="K137" i="20"/>
  <c r="G137" i="20"/>
  <c r="P124" i="20"/>
  <c r="K124" i="20"/>
  <c r="G124" i="20"/>
  <c r="P100" i="20"/>
  <c r="K100" i="20"/>
  <c r="G100" i="20"/>
  <c r="P84" i="20"/>
  <c r="K84" i="20"/>
  <c r="G84" i="20"/>
  <c r="P56" i="20"/>
  <c r="K56" i="20"/>
  <c r="G56" i="20"/>
  <c r="P53" i="20"/>
  <c r="K53" i="20"/>
  <c r="G53" i="20"/>
  <c r="P44" i="20"/>
  <c r="G44" i="20"/>
  <c r="K44" i="20" s="1"/>
  <c r="P20" i="20"/>
  <c r="K20" i="20"/>
  <c r="G20" i="20"/>
  <c r="P6" i="20"/>
  <c r="K6" i="20"/>
  <c r="G6" i="20"/>
  <c r="P6" i="21"/>
  <c r="K6" i="21"/>
  <c r="G6" i="21"/>
  <c r="E17" i="21"/>
  <c r="S17" i="21" s="1"/>
  <c r="E16" i="21"/>
  <c r="S16" i="21" s="1"/>
  <c r="E28" i="21"/>
  <c r="E27" i="21"/>
  <c r="S27" i="21" s="1"/>
  <c r="E26" i="21"/>
  <c r="S26" i="21" s="1"/>
  <c r="E22" i="21"/>
  <c r="S22" i="21" s="1"/>
  <c r="E21" i="21"/>
  <c r="S21" i="21" s="1"/>
  <c r="E20" i="21"/>
  <c r="S20" i="21" s="1"/>
  <c r="E23" i="21"/>
  <c r="S23" i="21" s="1"/>
  <c r="E13" i="21"/>
  <c r="S13" i="21" s="1"/>
  <c r="E18" i="21" l="1"/>
  <c r="E29" i="21"/>
  <c r="E24" i="21"/>
  <c r="S59" i="22"/>
  <c r="M41" i="22"/>
  <c r="M54" i="22"/>
  <c r="S54" i="22"/>
  <c r="L86" i="15"/>
  <c r="M86" i="15" s="1"/>
  <c r="R82" i="15"/>
  <c r="R83" i="15"/>
  <c r="R84" i="15"/>
  <c r="R85" i="15"/>
  <c r="R86" i="15"/>
  <c r="S86" i="15" s="1"/>
  <c r="R73" i="15"/>
  <c r="R74" i="15"/>
  <c r="R75" i="15"/>
  <c r="R76" i="15"/>
  <c r="R77" i="15"/>
  <c r="R78" i="15"/>
  <c r="R79" i="15"/>
  <c r="R80" i="15"/>
  <c r="R81" i="15"/>
  <c r="L64" i="15"/>
  <c r="M64" i="15" s="1"/>
  <c r="R64" i="15"/>
  <c r="L65" i="15"/>
  <c r="M65" i="15" s="1"/>
  <c r="R65" i="15"/>
  <c r="L66" i="15"/>
  <c r="M66" i="15" s="1"/>
  <c r="R66" i="15"/>
  <c r="R56" i="15"/>
  <c r="R57" i="15"/>
  <c r="L40" i="15"/>
  <c r="M40" i="15" s="1"/>
  <c r="R40" i="15"/>
  <c r="L41" i="15"/>
  <c r="M41" i="15" s="1"/>
  <c r="R41" i="15"/>
  <c r="L42" i="15"/>
  <c r="M42" i="15" s="1"/>
  <c r="R42" i="15"/>
  <c r="L43" i="15"/>
  <c r="M43" i="15" s="1"/>
  <c r="R43" i="15"/>
  <c r="L44" i="15"/>
  <c r="M44" i="15" s="1"/>
  <c r="R44" i="15"/>
  <c r="L45" i="15"/>
  <c r="M45" i="15" s="1"/>
  <c r="R45" i="15"/>
  <c r="L46" i="15"/>
  <c r="M46" i="15" s="1"/>
  <c r="R46" i="15"/>
  <c r="L47" i="15"/>
  <c r="M47" i="15" s="1"/>
  <c r="R47" i="15"/>
  <c r="L48" i="15"/>
  <c r="M48" i="15" s="1"/>
  <c r="R48" i="15"/>
  <c r="L49" i="15"/>
  <c r="M49" i="15" s="1"/>
  <c r="R49" i="15"/>
  <c r="E14" i="15"/>
  <c r="L14" i="15"/>
  <c r="M14" i="15" s="1"/>
  <c r="R14" i="15"/>
  <c r="S14" i="15" s="1"/>
  <c r="L15" i="15"/>
  <c r="M15" i="15"/>
  <c r="Q15" i="15"/>
  <c r="R15" i="15" s="1"/>
  <c r="L7" i="18"/>
  <c r="M7" i="18"/>
  <c r="R7" i="18"/>
  <c r="L8" i="18"/>
  <c r="M8" i="18" s="1"/>
  <c r="R8" i="18"/>
  <c r="L9" i="18"/>
  <c r="M9" i="18" s="1"/>
  <c r="R9" i="18"/>
  <c r="L10" i="18"/>
  <c r="M10" i="18"/>
  <c r="R10" i="18"/>
  <c r="L11" i="18"/>
  <c r="M11" i="18" s="1"/>
  <c r="R11" i="18"/>
  <c r="L12" i="18"/>
  <c r="M12" i="18" s="1"/>
  <c r="R12" i="18"/>
  <c r="L13" i="18"/>
  <c r="M13" i="18" s="1"/>
  <c r="R13" i="18"/>
  <c r="L14" i="18"/>
  <c r="M14" i="18" s="1"/>
  <c r="R14" i="18"/>
  <c r="L15" i="18"/>
  <c r="M15" i="18" s="1"/>
  <c r="R15" i="18"/>
  <c r="L16" i="18"/>
  <c r="M16" i="18"/>
  <c r="R16" i="18"/>
  <c r="L17" i="18"/>
  <c r="M17" i="18" s="1"/>
  <c r="R17" i="18"/>
  <c r="L6" i="25"/>
  <c r="M6" i="25" s="1"/>
  <c r="R6" i="25"/>
  <c r="L7" i="25"/>
  <c r="M7" i="25" s="1"/>
  <c r="R7" i="25"/>
  <c r="L8" i="25"/>
  <c r="M8" i="25"/>
  <c r="R8" i="25"/>
  <c r="L9" i="25"/>
  <c r="M9" i="25" s="1"/>
  <c r="R9" i="25"/>
  <c r="L10" i="25"/>
  <c r="M10" i="25" s="1"/>
  <c r="R10" i="25"/>
  <c r="L11" i="25"/>
  <c r="M11" i="25" s="1"/>
  <c r="R11" i="25"/>
  <c r="L12" i="25"/>
  <c r="M12" i="25" s="1"/>
  <c r="R12" i="25"/>
  <c r="L13" i="25"/>
  <c r="M13" i="25" s="1"/>
  <c r="R13" i="25"/>
  <c r="L14" i="25"/>
  <c r="M14" i="25" s="1"/>
  <c r="R14" i="25"/>
  <c r="L15" i="25"/>
  <c r="M15" i="25" s="1"/>
  <c r="R15" i="25"/>
  <c r="L16" i="25"/>
  <c r="M16" i="25" s="1"/>
  <c r="R16" i="25"/>
  <c r="L17" i="25"/>
  <c r="M17" i="25" s="1"/>
  <c r="R17" i="25"/>
  <c r="L18" i="25"/>
  <c r="M18" i="25"/>
  <c r="R18" i="25"/>
  <c r="L19" i="25"/>
  <c r="M19" i="25" s="1"/>
  <c r="R19" i="25"/>
  <c r="L20" i="25"/>
  <c r="M20" i="25" s="1"/>
  <c r="R20" i="25"/>
  <c r="L21" i="25"/>
  <c r="M21" i="25" s="1"/>
  <c r="R21" i="25"/>
  <c r="L22" i="25"/>
  <c r="M22" i="25" s="1"/>
  <c r="R22" i="25"/>
  <c r="L23" i="25"/>
  <c r="M23" i="25" s="1"/>
  <c r="R23" i="25"/>
  <c r="L24" i="25"/>
  <c r="M24" i="25" s="1"/>
  <c r="R24" i="25"/>
  <c r="L25" i="25"/>
  <c r="M25" i="25" s="1"/>
  <c r="R25" i="25"/>
  <c r="L26" i="25"/>
  <c r="M26" i="25" s="1"/>
  <c r="R26" i="25"/>
  <c r="Q8" i="19"/>
  <c r="Q9" i="19"/>
  <c r="Q10" i="19"/>
  <c r="Q11" i="19"/>
  <c r="Q12" i="19"/>
  <c r="Q13" i="19"/>
  <c r="Q14" i="19"/>
  <c r="L188" i="20"/>
  <c r="M188" i="20" s="1"/>
  <c r="R188" i="20"/>
  <c r="L189" i="20"/>
  <c r="M189" i="20" s="1"/>
  <c r="R189" i="20"/>
  <c r="L190" i="20"/>
  <c r="M190" i="20" s="1"/>
  <c r="R190" i="20"/>
  <c r="L191" i="20"/>
  <c r="M191" i="20" s="1"/>
  <c r="R191" i="20"/>
  <c r="L192" i="20"/>
  <c r="M192" i="20" s="1"/>
  <c r="R192" i="20"/>
  <c r="L193" i="20"/>
  <c r="M193" i="20" s="1"/>
  <c r="R193" i="20"/>
  <c r="L194" i="20"/>
  <c r="M194" i="20" s="1"/>
  <c r="R194" i="20"/>
  <c r="L195" i="20"/>
  <c r="M195" i="20" s="1"/>
  <c r="R195" i="20"/>
  <c r="R187" i="20"/>
  <c r="L187" i="20"/>
  <c r="M187" i="20" s="1"/>
  <c r="L177" i="20"/>
  <c r="M177" i="20" s="1"/>
  <c r="R177" i="20"/>
  <c r="L178" i="20"/>
  <c r="M178" i="20" s="1"/>
  <c r="R178" i="20"/>
  <c r="L179" i="20"/>
  <c r="M179" i="20" s="1"/>
  <c r="R179" i="20"/>
  <c r="L180" i="20"/>
  <c r="M180" i="20" s="1"/>
  <c r="R180" i="20"/>
  <c r="L181" i="20"/>
  <c r="M181" i="20" s="1"/>
  <c r="R181" i="20"/>
  <c r="L182" i="20"/>
  <c r="M182" i="20" s="1"/>
  <c r="R182" i="20"/>
  <c r="L183" i="20"/>
  <c r="M183" i="20" s="1"/>
  <c r="R183" i="20"/>
  <c r="L184" i="20"/>
  <c r="M184" i="20" s="1"/>
  <c r="R184" i="20"/>
  <c r="R176" i="20"/>
  <c r="L176" i="20"/>
  <c r="M176" i="20" s="1"/>
  <c r="L139" i="20"/>
  <c r="M139" i="20" s="1"/>
  <c r="R139" i="20"/>
  <c r="L140" i="20"/>
  <c r="M140" i="20" s="1"/>
  <c r="R140" i="20"/>
  <c r="L141" i="20"/>
  <c r="M141" i="20" s="1"/>
  <c r="R141" i="20"/>
  <c r="L142" i="20"/>
  <c r="M142" i="20" s="1"/>
  <c r="R142" i="20"/>
  <c r="L143" i="20"/>
  <c r="M143" i="20" s="1"/>
  <c r="R143" i="20"/>
  <c r="L144" i="20"/>
  <c r="M144" i="20" s="1"/>
  <c r="R144" i="20"/>
  <c r="L145" i="20"/>
  <c r="M145" i="20" s="1"/>
  <c r="R145" i="20"/>
  <c r="L146" i="20"/>
  <c r="M146" i="20" s="1"/>
  <c r="R146" i="20"/>
  <c r="L147" i="20"/>
  <c r="M147" i="20" s="1"/>
  <c r="R147" i="20"/>
  <c r="L148" i="20"/>
  <c r="M148" i="20" s="1"/>
  <c r="R148" i="20"/>
  <c r="L149" i="20"/>
  <c r="M149" i="20" s="1"/>
  <c r="R149" i="20"/>
  <c r="L150" i="20"/>
  <c r="M150" i="20" s="1"/>
  <c r="R150" i="20"/>
  <c r="L151" i="20"/>
  <c r="M151" i="20" s="1"/>
  <c r="R151" i="20"/>
  <c r="L152" i="20"/>
  <c r="M152" i="20" s="1"/>
  <c r="R152" i="20"/>
  <c r="L153" i="20"/>
  <c r="M153" i="20"/>
  <c r="R153" i="20"/>
  <c r="L154" i="20"/>
  <c r="M154" i="20" s="1"/>
  <c r="R154" i="20"/>
  <c r="L155" i="20"/>
  <c r="M155" i="20" s="1"/>
  <c r="R155" i="20"/>
  <c r="L156" i="20"/>
  <c r="M156" i="20" s="1"/>
  <c r="R156" i="20"/>
  <c r="L157" i="20"/>
  <c r="M157" i="20" s="1"/>
  <c r="R157" i="20"/>
  <c r="L158" i="20"/>
  <c r="M158" i="20" s="1"/>
  <c r="R158" i="20"/>
  <c r="L159" i="20"/>
  <c r="M159" i="20" s="1"/>
  <c r="R159" i="20"/>
  <c r="L160" i="20"/>
  <c r="M160" i="20" s="1"/>
  <c r="R160" i="20"/>
  <c r="L161" i="20"/>
  <c r="M161" i="20" s="1"/>
  <c r="R161" i="20"/>
  <c r="L162" i="20"/>
  <c r="M162" i="20" s="1"/>
  <c r="R162" i="20"/>
  <c r="L163" i="20"/>
  <c r="M163" i="20" s="1"/>
  <c r="R163" i="20"/>
  <c r="L164" i="20"/>
  <c r="M164" i="20" s="1"/>
  <c r="R164" i="20"/>
  <c r="L165" i="20"/>
  <c r="M165" i="20" s="1"/>
  <c r="R165" i="20"/>
  <c r="L166" i="20"/>
  <c r="M166" i="20" s="1"/>
  <c r="R166" i="20"/>
  <c r="L167" i="20"/>
  <c r="M167" i="20" s="1"/>
  <c r="R167" i="20"/>
  <c r="L168" i="20"/>
  <c r="M168" i="20"/>
  <c r="R168" i="20"/>
  <c r="L169" i="20"/>
  <c r="M169" i="20" s="1"/>
  <c r="R169" i="20"/>
  <c r="L170" i="20"/>
  <c r="M170" i="20" s="1"/>
  <c r="R170" i="20"/>
  <c r="L171" i="20"/>
  <c r="M171" i="20" s="1"/>
  <c r="R171" i="20"/>
  <c r="L172" i="20"/>
  <c r="M172" i="20" s="1"/>
  <c r="R172" i="20"/>
  <c r="L173" i="20"/>
  <c r="M173" i="20" s="1"/>
  <c r="R173" i="20"/>
  <c r="R138" i="20"/>
  <c r="L138" i="20"/>
  <c r="M138" i="20" s="1"/>
  <c r="L126" i="20"/>
  <c r="M126" i="20" s="1"/>
  <c r="R126" i="20"/>
  <c r="L127" i="20"/>
  <c r="M127" i="20" s="1"/>
  <c r="R127" i="20"/>
  <c r="L128" i="20"/>
  <c r="M128" i="20" s="1"/>
  <c r="R128" i="20"/>
  <c r="L129" i="20"/>
  <c r="M129" i="20" s="1"/>
  <c r="R129" i="20"/>
  <c r="L130" i="20"/>
  <c r="M130" i="20" s="1"/>
  <c r="R130" i="20"/>
  <c r="L131" i="20"/>
  <c r="M131" i="20" s="1"/>
  <c r="R131" i="20"/>
  <c r="L132" i="20"/>
  <c r="M132" i="20" s="1"/>
  <c r="R132" i="20"/>
  <c r="L133" i="20"/>
  <c r="M133" i="20" s="1"/>
  <c r="R133" i="20"/>
  <c r="L134" i="20"/>
  <c r="M134" i="20" s="1"/>
  <c r="R134" i="20"/>
  <c r="L135" i="20"/>
  <c r="M135" i="20" s="1"/>
  <c r="R135" i="20"/>
  <c r="R125" i="20"/>
  <c r="L125" i="20"/>
  <c r="M125" i="20" s="1"/>
  <c r="L116" i="20"/>
  <c r="M116" i="20" s="1"/>
  <c r="R116" i="20"/>
  <c r="L117" i="20"/>
  <c r="M117" i="20" s="1"/>
  <c r="R117" i="20"/>
  <c r="L118" i="20"/>
  <c r="M118" i="20" s="1"/>
  <c r="R118" i="20"/>
  <c r="L119" i="20"/>
  <c r="M119" i="20" s="1"/>
  <c r="R119" i="20"/>
  <c r="L120" i="20"/>
  <c r="M120" i="20" s="1"/>
  <c r="R120" i="20"/>
  <c r="L121" i="20"/>
  <c r="M121" i="20" s="1"/>
  <c r="R121" i="20"/>
  <c r="L122" i="20"/>
  <c r="M122" i="20" s="1"/>
  <c r="R122" i="20"/>
  <c r="L102" i="20"/>
  <c r="M102" i="20" s="1"/>
  <c r="R102" i="20"/>
  <c r="L103" i="20"/>
  <c r="M103" i="20" s="1"/>
  <c r="R103" i="20"/>
  <c r="L104" i="20"/>
  <c r="M104" i="20" s="1"/>
  <c r="R104" i="20"/>
  <c r="L105" i="20"/>
  <c r="M105" i="20" s="1"/>
  <c r="R105" i="20"/>
  <c r="L106" i="20"/>
  <c r="M106" i="20" s="1"/>
  <c r="R106" i="20"/>
  <c r="L107" i="20"/>
  <c r="M107" i="20" s="1"/>
  <c r="R107" i="20"/>
  <c r="L108" i="20"/>
  <c r="M108" i="20" s="1"/>
  <c r="R108" i="20"/>
  <c r="L109" i="20"/>
  <c r="M109" i="20"/>
  <c r="R109" i="20"/>
  <c r="L110" i="20"/>
  <c r="M110" i="20" s="1"/>
  <c r="R110" i="20"/>
  <c r="L111" i="20"/>
  <c r="M111" i="20" s="1"/>
  <c r="R111" i="20"/>
  <c r="L112" i="20"/>
  <c r="M112" i="20" s="1"/>
  <c r="R112" i="20"/>
  <c r="L113" i="20"/>
  <c r="M113" i="20" s="1"/>
  <c r="R113" i="20"/>
  <c r="L114" i="20"/>
  <c r="M114" i="20" s="1"/>
  <c r="R114" i="20"/>
  <c r="L115" i="20"/>
  <c r="M115" i="20"/>
  <c r="R115" i="20"/>
  <c r="R101" i="20"/>
  <c r="L101" i="20"/>
  <c r="M101" i="20" s="1"/>
  <c r="R94" i="20"/>
  <c r="R95" i="20"/>
  <c r="R96" i="20"/>
  <c r="R97" i="20"/>
  <c r="R98" i="20"/>
  <c r="L94" i="20"/>
  <c r="M94" i="20" s="1"/>
  <c r="L95" i="20"/>
  <c r="M95" i="20" s="1"/>
  <c r="L96" i="20"/>
  <c r="M96" i="20" s="1"/>
  <c r="L97" i="20"/>
  <c r="M97" i="20" s="1"/>
  <c r="L98" i="20"/>
  <c r="M98" i="20" s="1"/>
  <c r="R59" i="20"/>
  <c r="R60" i="20"/>
  <c r="R61" i="20"/>
  <c r="R62" i="20"/>
  <c r="R63" i="20"/>
  <c r="R64" i="20"/>
  <c r="R65" i="20"/>
  <c r="R66" i="20"/>
  <c r="R67" i="20"/>
  <c r="R68" i="20"/>
  <c r="R69" i="20"/>
  <c r="R70" i="20"/>
  <c r="R71" i="20"/>
  <c r="R72" i="20"/>
  <c r="R73" i="20"/>
  <c r="R74" i="20"/>
  <c r="R75" i="20"/>
  <c r="R76" i="20"/>
  <c r="R77" i="20"/>
  <c r="R78" i="20"/>
  <c r="R79" i="20"/>
  <c r="R80" i="20"/>
  <c r="R81" i="20"/>
  <c r="R82" i="20"/>
  <c r="R57" i="20"/>
  <c r="L60" i="20"/>
  <c r="M60" i="20" s="1"/>
  <c r="L61" i="20"/>
  <c r="M61" i="20" s="1"/>
  <c r="L62" i="20"/>
  <c r="M62" i="20" s="1"/>
  <c r="L63" i="20"/>
  <c r="M63" i="20" s="1"/>
  <c r="L64" i="20"/>
  <c r="M64" i="20" s="1"/>
  <c r="L65" i="20"/>
  <c r="M65" i="20" s="1"/>
  <c r="L66" i="20"/>
  <c r="M66" i="20" s="1"/>
  <c r="L67" i="20"/>
  <c r="M67" i="20" s="1"/>
  <c r="L68" i="20"/>
  <c r="M68" i="20" s="1"/>
  <c r="L69" i="20"/>
  <c r="M69" i="20" s="1"/>
  <c r="L70" i="20"/>
  <c r="M70" i="20" s="1"/>
  <c r="L71" i="20"/>
  <c r="M71" i="20" s="1"/>
  <c r="L72" i="20"/>
  <c r="M72" i="20" s="1"/>
  <c r="L73" i="20"/>
  <c r="M73" i="20" s="1"/>
  <c r="L74" i="20"/>
  <c r="M74" i="20" s="1"/>
  <c r="L75" i="20"/>
  <c r="M75" i="20" s="1"/>
  <c r="L76" i="20"/>
  <c r="M76" i="20" s="1"/>
  <c r="L77" i="20"/>
  <c r="M77" i="20" s="1"/>
  <c r="L78" i="20"/>
  <c r="M78" i="20" s="1"/>
  <c r="L79" i="20"/>
  <c r="M79" i="20" s="1"/>
  <c r="L80" i="20"/>
  <c r="M80" i="20" s="1"/>
  <c r="L81" i="20"/>
  <c r="M81" i="20" s="1"/>
  <c r="L82" i="20"/>
  <c r="L57" i="20"/>
  <c r="M57" i="20" s="1"/>
  <c r="L58" i="20"/>
  <c r="M58" i="20" s="1"/>
  <c r="L54" i="20"/>
  <c r="L55" i="20" s="1"/>
  <c r="R30" i="20"/>
  <c r="R31" i="20"/>
  <c r="R32" i="20"/>
  <c r="R33" i="20"/>
  <c r="R34" i="20"/>
  <c r="R35" i="20"/>
  <c r="R36" i="20"/>
  <c r="R37" i="20"/>
  <c r="R38" i="20"/>
  <c r="R39" i="20"/>
  <c r="R40" i="20"/>
  <c r="R41" i="20"/>
  <c r="R42" i="20"/>
  <c r="L29" i="20"/>
  <c r="M29" i="20" s="1"/>
  <c r="L30" i="20"/>
  <c r="M30" i="20" s="1"/>
  <c r="L31" i="20"/>
  <c r="M31" i="20" s="1"/>
  <c r="L32" i="20"/>
  <c r="M32" i="20" s="1"/>
  <c r="L33" i="20"/>
  <c r="M33" i="20" s="1"/>
  <c r="L34" i="20"/>
  <c r="M34" i="20" s="1"/>
  <c r="L35" i="20"/>
  <c r="M35" i="20" s="1"/>
  <c r="L36" i="20"/>
  <c r="M36" i="20" s="1"/>
  <c r="L37" i="20"/>
  <c r="M37" i="20" s="1"/>
  <c r="L38" i="20"/>
  <c r="M38" i="20" s="1"/>
  <c r="L39" i="20"/>
  <c r="M39" i="20" s="1"/>
  <c r="L40" i="20"/>
  <c r="M40" i="20" s="1"/>
  <c r="L41" i="20"/>
  <c r="M41" i="20" s="1"/>
  <c r="L11" i="20"/>
  <c r="L12" i="20"/>
  <c r="L13" i="20"/>
  <c r="L14" i="20"/>
  <c r="L15" i="20"/>
  <c r="L16" i="20"/>
  <c r="R196" i="20" l="1"/>
  <c r="S48" i="22"/>
  <c r="M48" i="22"/>
  <c r="L136" i="20"/>
  <c r="R136" i="20"/>
  <c r="R185" i="20"/>
  <c r="R174" i="20"/>
  <c r="R123" i="20"/>
  <c r="L185" i="20"/>
  <c r="L196" i="20"/>
  <c r="L123" i="20"/>
  <c r="L174" i="20"/>
  <c r="M57" i="22" l="1"/>
  <c r="M64" i="22"/>
  <c r="S57" i="22"/>
  <c r="S64" i="22"/>
  <c r="K8" i="19"/>
  <c r="L8" i="19" s="1"/>
  <c r="K9" i="19"/>
  <c r="L9" i="19" s="1"/>
  <c r="K10" i="19"/>
  <c r="L10" i="19" s="1"/>
  <c r="K11" i="19"/>
  <c r="L11" i="19" s="1"/>
  <c r="K12" i="19"/>
  <c r="L12" i="19" s="1"/>
  <c r="K13" i="19"/>
  <c r="L13" i="19" s="1"/>
  <c r="K14" i="19"/>
  <c r="K15" i="19"/>
  <c r="D8" i="19"/>
  <c r="R8" i="19" s="1"/>
  <c r="D9" i="19"/>
  <c r="R9" i="19" s="1"/>
  <c r="D10" i="19"/>
  <c r="R10" i="19" s="1"/>
  <c r="D11" i="19"/>
  <c r="R11" i="19" s="1"/>
  <c r="D12" i="19"/>
  <c r="D13" i="19"/>
  <c r="R13" i="19" s="1"/>
  <c r="D14" i="19"/>
  <c r="R14" i="19" s="1"/>
  <c r="D15" i="19"/>
  <c r="D16" i="19"/>
  <c r="D17" i="19"/>
  <c r="D18" i="19"/>
  <c r="D19" i="19"/>
  <c r="D20" i="19"/>
  <c r="E24" i="25"/>
  <c r="S24" i="25" s="1"/>
  <c r="E25" i="25"/>
  <c r="S25" i="25" s="1"/>
  <c r="E26" i="25"/>
  <c r="S26" i="25" s="1"/>
  <c r="E23" i="25"/>
  <c r="S23" i="25" s="1"/>
  <c r="E22" i="25"/>
  <c r="S22" i="25" s="1"/>
  <c r="E21" i="25"/>
  <c r="S21" i="25" s="1"/>
  <c r="E20" i="25"/>
  <c r="S20" i="25" s="1"/>
  <c r="E19" i="25"/>
  <c r="S19" i="25" s="1"/>
  <c r="E18" i="25"/>
  <c r="S18" i="25" s="1"/>
  <c r="E17" i="25"/>
  <c r="S17" i="25" s="1"/>
  <c r="E16" i="25"/>
  <c r="S16" i="25" s="1"/>
  <c r="E15" i="25"/>
  <c r="S15" i="25" s="1"/>
  <c r="E14" i="25"/>
  <c r="S14" i="25" s="1"/>
  <c r="E13" i="25"/>
  <c r="S13" i="25" s="1"/>
  <c r="E12" i="25"/>
  <c r="S12" i="25" s="1"/>
  <c r="E11" i="25"/>
  <c r="S11" i="25" s="1"/>
  <c r="E10" i="25"/>
  <c r="S10" i="25" s="1"/>
  <c r="E9" i="25"/>
  <c r="S9" i="25" s="1"/>
  <c r="E8" i="25"/>
  <c r="S8" i="25" s="1"/>
  <c r="E7" i="25"/>
  <c r="S7" i="25" s="1"/>
  <c r="E6" i="25"/>
  <c r="S6" i="25" s="1"/>
  <c r="R5" i="25"/>
  <c r="L5" i="25"/>
  <c r="L27" i="25" s="1"/>
  <c r="E5" i="25"/>
  <c r="E7" i="18"/>
  <c r="S7" i="18" s="1"/>
  <c r="E8" i="18"/>
  <c r="S8" i="18" s="1"/>
  <c r="E9" i="18"/>
  <c r="S9" i="18" s="1"/>
  <c r="E10" i="18"/>
  <c r="S10" i="18" s="1"/>
  <c r="E11" i="18"/>
  <c r="S11" i="18" s="1"/>
  <c r="E12" i="18"/>
  <c r="S12" i="18" s="1"/>
  <c r="E13" i="18"/>
  <c r="S13" i="18" s="1"/>
  <c r="E14" i="18"/>
  <c r="S14" i="18" s="1"/>
  <c r="E15" i="15"/>
  <c r="S15" i="15" s="1"/>
  <c r="R13" i="15"/>
  <c r="R16" i="15" s="1"/>
  <c r="L13" i="15"/>
  <c r="L16" i="15" s="1"/>
  <c r="E13" i="15"/>
  <c r="E18" i="15"/>
  <c r="L18" i="15"/>
  <c r="R18" i="15"/>
  <c r="R10" i="15"/>
  <c r="L10" i="15"/>
  <c r="M10" i="15" s="1"/>
  <c r="E10" i="15"/>
  <c r="R9" i="15"/>
  <c r="L9" i="15"/>
  <c r="E9" i="15"/>
  <c r="E57" i="15"/>
  <c r="S57" i="15" s="1"/>
  <c r="E56" i="15"/>
  <c r="S56" i="15" s="1"/>
  <c r="E43" i="15"/>
  <c r="S43" i="15" s="1"/>
  <c r="E44" i="15"/>
  <c r="S44" i="15" s="1"/>
  <c r="E45" i="15"/>
  <c r="S45" i="15" s="1"/>
  <c r="E46" i="15"/>
  <c r="S46" i="15" s="1"/>
  <c r="E47" i="15"/>
  <c r="S47" i="15" s="1"/>
  <c r="E48" i="15"/>
  <c r="S48" i="15" s="1"/>
  <c r="E49" i="15"/>
  <c r="S49" i="15" s="1"/>
  <c r="M27" i="25" l="1"/>
  <c r="C27" i="17"/>
  <c r="R11" i="15"/>
  <c r="E11" i="15"/>
  <c r="M9" i="15"/>
  <c r="L11" i="15"/>
  <c r="M11" i="15" s="1"/>
  <c r="E16" i="15"/>
  <c r="R12" i="19"/>
  <c r="M18" i="15"/>
  <c r="M68" i="22"/>
  <c r="E27" i="25"/>
  <c r="R27" i="25"/>
  <c r="D27" i="17" s="1"/>
  <c r="S5" i="25"/>
  <c r="M5" i="25"/>
  <c r="S13" i="15"/>
  <c r="M13" i="15"/>
  <c r="S10" i="15"/>
  <c r="S18" i="15"/>
  <c r="S9" i="15"/>
  <c r="S11" i="15" l="1"/>
  <c r="R99" i="15"/>
  <c r="D18" i="17" s="1"/>
  <c r="S27" i="25"/>
  <c r="S16" i="15"/>
  <c r="M16" i="15"/>
  <c r="E17" i="23" l="1"/>
  <c r="S17" i="23" s="1"/>
  <c r="E18" i="23"/>
  <c r="S18" i="23" s="1"/>
  <c r="E40" i="23"/>
  <c r="S40" i="23" s="1"/>
  <c r="E39" i="23"/>
  <c r="S39" i="23" s="1"/>
  <c r="E38" i="23"/>
  <c r="S38" i="23" s="1"/>
  <c r="E37" i="23"/>
  <c r="S37" i="23" s="1"/>
  <c r="E36" i="23"/>
  <c r="S36" i="23" s="1"/>
  <c r="E35" i="23"/>
  <c r="S35" i="23" s="1"/>
  <c r="E34" i="23"/>
  <c r="S34" i="23" s="1"/>
  <c r="E33" i="23"/>
  <c r="S33" i="23" s="1"/>
  <c r="E32" i="23"/>
  <c r="M43" i="23"/>
  <c r="E41" i="23"/>
  <c r="S41" i="23" s="1"/>
  <c r="E29" i="23"/>
  <c r="S29" i="23" s="1"/>
  <c r="E28" i="23"/>
  <c r="S28" i="23" s="1"/>
  <c r="E27" i="23"/>
  <c r="S27" i="23" s="1"/>
  <c r="E26" i="23"/>
  <c r="S26" i="23" s="1"/>
  <c r="E25" i="23"/>
  <c r="S25" i="23" s="1"/>
  <c r="E24" i="23"/>
  <c r="S24" i="23" s="1"/>
  <c r="E23" i="23"/>
  <c r="E20" i="23"/>
  <c r="S20" i="23" s="1"/>
  <c r="E19" i="23"/>
  <c r="S19" i="23" s="1"/>
  <c r="E16" i="23"/>
  <c r="E13" i="23"/>
  <c r="S13" i="23" s="1"/>
  <c r="E12" i="23"/>
  <c r="S12" i="23" s="1"/>
  <c r="E11" i="23"/>
  <c r="S11" i="23" s="1"/>
  <c r="E10" i="23"/>
  <c r="S10" i="23" s="1"/>
  <c r="E9" i="23"/>
  <c r="S9" i="23" s="1"/>
  <c r="E8" i="23"/>
  <c r="S8" i="23" s="1"/>
  <c r="E7" i="23"/>
  <c r="E21" i="23" l="1"/>
  <c r="S16" i="23"/>
  <c r="E42" i="23"/>
  <c r="S32" i="23"/>
  <c r="E30" i="23"/>
  <c r="S23" i="23"/>
  <c r="E14" i="23"/>
  <c r="S7" i="23"/>
  <c r="S43" i="23"/>
  <c r="E43" i="23" l="1"/>
  <c r="E85" i="15"/>
  <c r="S85" i="15" s="1"/>
  <c r="E84" i="15"/>
  <c r="S84" i="15" s="1"/>
  <c r="E83" i="15"/>
  <c r="S83" i="15" s="1"/>
  <c r="E82" i="15"/>
  <c r="S82" i="15" s="1"/>
  <c r="E81" i="15"/>
  <c r="S81" i="15" s="1"/>
  <c r="E80" i="15"/>
  <c r="S80" i="15" s="1"/>
  <c r="E79" i="15"/>
  <c r="S79" i="15" s="1"/>
  <c r="E78" i="15"/>
  <c r="S78" i="15" s="1"/>
  <c r="E77" i="15"/>
  <c r="S77" i="15" s="1"/>
  <c r="E76" i="15"/>
  <c r="S76" i="15" s="1"/>
  <c r="E75" i="15"/>
  <c r="S75" i="15" s="1"/>
  <c r="R97" i="15" l="1"/>
  <c r="L97" i="15"/>
  <c r="M97" i="15" s="1"/>
  <c r="E97" i="15"/>
  <c r="R96" i="15"/>
  <c r="L96" i="15"/>
  <c r="E96" i="15"/>
  <c r="R95" i="15"/>
  <c r="L95" i="15"/>
  <c r="E95" i="15"/>
  <c r="R92" i="15"/>
  <c r="L92" i="15"/>
  <c r="M92" i="15" s="1"/>
  <c r="E92" i="15"/>
  <c r="R91" i="15"/>
  <c r="L91" i="15"/>
  <c r="M91" i="15" s="1"/>
  <c r="E91" i="15"/>
  <c r="R90" i="15"/>
  <c r="L90" i="15"/>
  <c r="M90" i="15" s="1"/>
  <c r="E90" i="15"/>
  <c r="R89" i="15"/>
  <c r="L89" i="15"/>
  <c r="E89" i="15"/>
  <c r="L85" i="15"/>
  <c r="M85" i="15" s="1"/>
  <c r="L84" i="15"/>
  <c r="M84" i="15" s="1"/>
  <c r="L83" i="15"/>
  <c r="M83" i="15" s="1"/>
  <c r="L82" i="15"/>
  <c r="M82" i="15" s="1"/>
  <c r="L81" i="15"/>
  <c r="M81" i="15" s="1"/>
  <c r="L80" i="15"/>
  <c r="M80" i="15" s="1"/>
  <c r="L79" i="15"/>
  <c r="M79" i="15" s="1"/>
  <c r="L78" i="15"/>
  <c r="M78" i="15" s="1"/>
  <c r="L77" i="15"/>
  <c r="M77" i="15" s="1"/>
  <c r="L76" i="15"/>
  <c r="M76" i="15" s="1"/>
  <c r="L75" i="15"/>
  <c r="M75" i="15" s="1"/>
  <c r="L74" i="15"/>
  <c r="M74" i="15" s="1"/>
  <c r="E74" i="15"/>
  <c r="S74" i="15" s="1"/>
  <c r="L73" i="15"/>
  <c r="M73" i="15" s="1"/>
  <c r="E73" i="15"/>
  <c r="S73" i="15" s="1"/>
  <c r="R72" i="15"/>
  <c r="L72" i="15"/>
  <c r="M72" i="15" s="1"/>
  <c r="E72" i="15"/>
  <c r="R71" i="15"/>
  <c r="L71" i="15"/>
  <c r="M71" i="15" s="1"/>
  <c r="E71" i="15"/>
  <c r="R70" i="15"/>
  <c r="L70" i="15"/>
  <c r="M70" i="15" s="1"/>
  <c r="E70" i="15"/>
  <c r="R69" i="15"/>
  <c r="L69" i="15"/>
  <c r="E69" i="15"/>
  <c r="E66" i="15"/>
  <c r="S66" i="15" s="1"/>
  <c r="E65" i="15"/>
  <c r="S65" i="15" s="1"/>
  <c r="E64" i="15"/>
  <c r="S64" i="15" s="1"/>
  <c r="R63" i="15"/>
  <c r="L63" i="15"/>
  <c r="M63" i="15" s="1"/>
  <c r="E63" i="15"/>
  <c r="R62" i="15"/>
  <c r="L62" i="15"/>
  <c r="M62" i="15" s="1"/>
  <c r="E62" i="15"/>
  <c r="R61" i="15"/>
  <c r="L61" i="15"/>
  <c r="M61" i="15" s="1"/>
  <c r="E61" i="15"/>
  <c r="R60" i="15"/>
  <c r="L60" i="15"/>
  <c r="E60" i="15"/>
  <c r="E52" i="15"/>
  <c r="L52" i="15"/>
  <c r="R52" i="15"/>
  <c r="E53" i="15"/>
  <c r="L53" i="15"/>
  <c r="M53" i="15" s="1"/>
  <c r="R53" i="15"/>
  <c r="E54" i="15"/>
  <c r="L54" i="15"/>
  <c r="M54" i="15" s="1"/>
  <c r="R54" i="15"/>
  <c r="E55" i="15"/>
  <c r="L55" i="15"/>
  <c r="M55" i="15" s="1"/>
  <c r="R55" i="15"/>
  <c r="L56" i="15"/>
  <c r="M56" i="15" s="1"/>
  <c r="L57" i="15"/>
  <c r="M57" i="15" s="1"/>
  <c r="E42" i="15"/>
  <c r="S42" i="15" s="1"/>
  <c r="E41" i="15"/>
  <c r="S41" i="15" s="1"/>
  <c r="E40" i="15"/>
  <c r="S40" i="15" s="1"/>
  <c r="R39" i="15"/>
  <c r="R50" i="15" s="1"/>
  <c r="L39" i="15"/>
  <c r="E39" i="15"/>
  <c r="Q36" i="15"/>
  <c r="R36" i="15" s="1"/>
  <c r="L36" i="15"/>
  <c r="M36" i="15" s="1"/>
  <c r="E36" i="15"/>
  <c r="Q35" i="15"/>
  <c r="R35" i="15" s="1"/>
  <c r="L35" i="15"/>
  <c r="M35" i="15" s="1"/>
  <c r="E35" i="15"/>
  <c r="Q34" i="15"/>
  <c r="R34" i="15" s="1"/>
  <c r="L34" i="15"/>
  <c r="M34" i="15" s="1"/>
  <c r="E34" i="15"/>
  <c r="R33" i="15"/>
  <c r="L33" i="15"/>
  <c r="M33" i="15" s="1"/>
  <c r="E33" i="15"/>
  <c r="R32" i="15"/>
  <c r="L32" i="15"/>
  <c r="E32" i="15"/>
  <c r="R29" i="15"/>
  <c r="L29" i="15"/>
  <c r="E29" i="15"/>
  <c r="R28" i="15"/>
  <c r="L28" i="15"/>
  <c r="E28" i="15"/>
  <c r="E93" i="15" l="1"/>
  <c r="E98" i="15"/>
  <c r="E30" i="15"/>
  <c r="E37" i="15"/>
  <c r="L98" i="15"/>
  <c r="R37" i="15"/>
  <c r="S37" i="15" s="1"/>
  <c r="E58" i="15"/>
  <c r="S54" i="15"/>
  <c r="R58" i="15"/>
  <c r="E87" i="15"/>
  <c r="E50" i="15"/>
  <c r="M52" i="15"/>
  <c r="L58" i="15"/>
  <c r="L87" i="15"/>
  <c r="M39" i="15"/>
  <c r="L50" i="15"/>
  <c r="M50" i="15" s="1"/>
  <c r="E67" i="15"/>
  <c r="M60" i="15"/>
  <c r="L67" i="15"/>
  <c r="M89" i="15"/>
  <c r="L93" i="15"/>
  <c r="R87" i="15"/>
  <c r="R30" i="15"/>
  <c r="M32" i="15"/>
  <c r="L37" i="15"/>
  <c r="M37" i="15" s="1"/>
  <c r="R67" i="15"/>
  <c r="S93" i="15"/>
  <c r="S98" i="15"/>
  <c r="M29" i="15"/>
  <c r="L30" i="15"/>
  <c r="S90" i="15"/>
  <c r="S92" i="15"/>
  <c r="S97" i="15"/>
  <c r="M96" i="15"/>
  <c r="S63" i="15"/>
  <c r="S72" i="15"/>
  <c r="S96" i="15"/>
  <c r="S91" i="15"/>
  <c r="M98" i="15"/>
  <c r="S95" i="15"/>
  <c r="M95" i="15"/>
  <c r="S36" i="15"/>
  <c r="S89" i="15"/>
  <c r="M93" i="15"/>
  <c r="S70" i="15"/>
  <c r="S71" i="15"/>
  <c r="S29" i="15"/>
  <c r="S55" i="15"/>
  <c r="S62" i="15"/>
  <c r="S69" i="15"/>
  <c r="M69" i="15"/>
  <c r="S61" i="15"/>
  <c r="S60" i="15"/>
  <c r="S53" i="15"/>
  <c r="S52" i="15"/>
  <c r="S35" i="15"/>
  <c r="S34" i="15"/>
  <c r="S33" i="15"/>
  <c r="S50" i="15"/>
  <c r="S39" i="15"/>
  <c r="S32" i="15"/>
  <c r="S28" i="15"/>
  <c r="M28" i="15"/>
  <c r="I45" i="4"/>
  <c r="R44" i="4"/>
  <c r="L44" i="4"/>
  <c r="M44" i="4" s="1"/>
  <c r="E44" i="4"/>
  <c r="R43" i="4"/>
  <c r="L43" i="4"/>
  <c r="M43" i="4" s="1"/>
  <c r="E43" i="4"/>
  <c r="R42" i="4"/>
  <c r="L42" i="4"/>
  <c r="M42" i="4" s="1"/>
  <c r="E42" i="4"/>
  <c r="R41" i="4"/>
  <c r="L41" i="4"/>
  <c r="M41" i="4" s="1"/>
  <c r="E41" i="4"/>
  <c r="R40" i="4"/>
  <c r="L40" i="4"/>
  <c r="M40" i="4" s="1"/>
  <c r="E40" i="4"/>
  <c r="R39" i="4"/>
  <c r="L39" i="4"/>
  <c r="E39" i="4"/>
  <c r="I37" i="4"/>
  <c r="R36" i="4"/>
  <c r="L36" i="4"/>
  <c r="M36" i="4" s="1"/>
  <c r="E36" i="4"/>
  <c r="R35" i="4"/>
  <c r="L35" i="4"/>
  <c r="M35" i="4" s="1"/>
  <c r="E35" i="4"/>
  <c r="R34" i="4"/>
  <c r="L34" i="4"/>
  <c r="M34" i="4" s="1"/>
  <c r="E34" i="4"/>
  <c r="R33" i="4"/>
  <c r="L33" i="4"/>
  <c r="M33" i="4" s="1"/>
  <c r="E33" i="4"/>
  <c r="R32" i="4"/>
  <c r="L32" i="4"/>
  <c r="M32" i="4" s="1"/>
  <c r="E32" i="4"/>
  <c r="R31" i="4"/>
  <c r="L31" i="4"/>
  <c r="M31" i="4" s="1"/>
  <c r="E31" i="4"/>
  <c r="R30" i="4"/>
  <c r="L30" i="4"/>
  <c r="M30" i="4" s="1"/>
  <c r="E30" i="4"/>
  <c r="R29" i="4"/>
  <c r="L29" i="4"/>
  <c r="M29" i="4" s="1"/>
  <c r="E29" i="4"/>
  <c r="R28" i="4"/>
  <c r="L28" i="4"/>
  <c r="M28" i="4" s="1"/>
  <c r="E28" i="4"/>
  <c r="R27" i="4"/>
  <c r="S27" i="4" s="1"/>
  <c r="L27" i="4"/>
  <c r="M27" i="4" s="1"/>
  <c r="E27" i="4"/>
  <c r="R26" i="4"/>
  <c r="L26" i="4"/>
  <c r="M26" i="4" s="1"/>
  <c r="E26" i="4"/>
  <c r="R25" i="4"/>
  <c r="L25" i="4"/>
  <c r="M25" i="4" s="1"/>
  <c r="E25" i="4"/>
  <c r="R24" i="4"/>
  <c r="L24" i="4"/>
  <c r="M24" i="4" s="1"/>
  <c r="E24" i="4"/>
  <c r="R23" i="4"/>
  <c r="L23" i="4"/>
  <c r="M23" i="4" s="1"/>
  <c r="E23" i="4"/>
  <c r="R22" i="4"/>
  <c r="L22" i="4"/>
  <c r="E22" i="4"/>
  <c r="R21" i="4"/>
  <c r="L21" i="4"/>
  <c r="M21" i="4" s="1"/>
  <c r="E21" i="4"/>
  <c r="L45" i="4" l="1"/>
  <c r="S28" i="4"/>
  <c r="M39" i="4"/>
  <c r="S22" i="4"/>
  <c r="E45" i="4"/>
  <c r="S31" i="4"/>
  <c r="S42" i="4"/>
  <c r="S44" i="4"/>
  <c r="S32" i="4"/>
  <c r="S29" i="4"/>
  <c r="S40" i="4"/>
  <c r="S43" i="4"/>
  <c r="S26" i="4"/>
  <c r="S25" i="4"/>
  <c r="S30" i="4"/>
  <c r="S41" i="4"/>
  <c r="S24" i="4"/>
  <c r="M45" i="4"/>
  <c r="R45" i="4"/>
  <c r="S45" i="4" s="1"/>
  <c r="S39" i="4"/>
  <c r="S36" i="4"/>
  <c r="S35" i="4"/>
  <c r="S34" i="4"/>
  <c r="S33" i="4"/>
  <c r="E37" i="4"/>
  <c r="S23" i="4"/>
  <c r="L37" i="4"/>
  <c r="M37" i="4" s="1"/>
  <c r="M22" i="4"/>
  <c r="R37" i="4"/>
  <c r="S37" i="4" s="1"/>
  <c r="S21" i="4"/>
  <c r="R49" i="4" l="1"/>
  <c r="S49" i="4" s="1"/>
  <c r="M58" i="15"/>
  <c r="S58" i="15"/>
  <c r="E188" i="20"/>
  <c r="S188" i="20" s="1"/>
  <c r="E189" i="20"/>
  <c r="S189" i="20" s="1"/>
  <c r="E190" i="20"/>
  <c r="S190" i="20" s="1"/>
  <c r="E191" i="20"/>
  <c r="S191" i="20" s="1"/>
  <c r="E192" i="20"/>
  <c r="S192" i="20" s="1"/>
  <c r="E193" i="20"/>
  <c r="S193" i="20" s="1"/>
  <c r="E194" i="20"/>
  <c r="S194" i="20" s="1"/>
  <c r="E195" i="20"/>
  <c r="S195" i="20" s="1"/>
  <c r="E187" i="20"/>
  <c r="E177" i="20"/>
  <c r="S177" i="20" s="1"/>
  <c r="E178" i="20"/>
  <c r="S178" i="20" s="1"/>
  <c r="E179" i="20"/>
  <c r="S179" i="20" s="1"/>
  <c r="E180" i="20"/>
  <c r="S180" i="20" s="1"/>
  <c r="E181" i="20"/>
  <c r="S181" i="20" s="1"/>
  <c r="E182" i="20"/>
  <c r="S182" i="20" s="1"/>
  <c r="E183" i="20"/>
  <c r="S183" i="20" s="1"/>
  <c r="E184" i="20"/>
  <c r="S184" i="20" s="1"/>
  <c r="E176" i="20"/>
  <c r="S174" i="20"/>
  <c r="M174" i="20"/>
  <c r="E139" i="20"/>
  <c r="S139" i="20" s="1"/>
  <c r="E140" i="20"/>
  <c r="S140" i="20" s="1"/>
  <c r="E141" i="20"/>
  <c r="S141" i="20" s="1"/>
  <c r="E142" i="20"/>
  <c r="S142" i="20" s="1"/>
  <c r="E143" i="20"/>
  <c r="S143" i="20" s="1"/>
  <c r="E144" i="20"/>
  <c r="S144" i="20" s="1"/>
  <c r="E145" i="20"/>
  <c r="S145" i="20" s="1"/>
  <c r="E146" i="20"/>
  <c r="S146" i="20" s="1"/>
  <c r="E147" i="20"/>
  <c r="S147" i="20" s="1"/>
  <c r="E148" i="20"/>
  <c r="S148" i="20" s="1"/>
  <c r="E149" i="20"/>
  <c r="S149" i="20" s="1"/>
  <c r="E150" i="20"/>
  <c r="S150" i="20" s="1"/>
  <c r="E151" i="20"/>
  <c r="S151" i="20" s="1"/>
  <c r="E152" i="20"/>
  <c r="S152" i="20" s="1"/>
  <c r="E153" i="20"/>
  <c r="S153" i="20" s="1"/>
  <c r="E154" i="20"/>
  <c r="S154" i="20" s="1"/>
  <c r="E155" i="20"/>
  <c r="S155" i="20" s="1"/>
  <c r="E156" i="20"/>
  <c r="S156" i="20" s="1"/>
  <c r="E157" i="20"/>
  <c r="S157" i="20" s="1"/>
  <c r="E158" i="20"/>
  <c r="S158" i="20" s="1"/>
  <c r="E159" i="20"/>
  <c r="S159" i="20" s="1"/>
  <c r="E160" i="20"/>
  <c r="S160" i="20" s="1"/>
  <c r="E161" i="20"/>
  <c r="S161" i="20" s="1"/>
  <c r="E162" i="20"/>
  <c r="S162" i="20" s="1"/>
  <c r="E163" i="20"/>
  <c r="S163" i="20" s="1"/>
  <c r="E164" i="20"/>
  <c r="S164" i="20" s="1"/>
  <c r="E165" i="20"/>
  <c r="S165" i="20" s="1"/>
  <c r="E166" i="20"/>
  <c r="S166" i="20" s="1"/>
  <c r="E167" i="20"/>
  <c r="S167" i="20" s="1"/>
  <c r="E168" i="20"/>
  <c r="S168" i="20" s="1"/>
  <c r="E169" i="20"/>
  <c r="S169" i="20" s="1"/>
  <c r="E170" i="20"/>
  <c r="S170" i="20" s="1"/>
  <c r="E171" i="20"/>
  <c r="S171" i="20" s="1"/>
  <c r="E172" i="20"/>
  <c r="S172" i="20" s="1"/>
  <c r="E173" i="20"/>
  <c r="S173" i="20" s="1"/>
  <c r="E138" i="20"/>
  <c r="E126" i="20"/>
  <c r="S126" i="20" s="1"/>
  <c r="E127" i="20"/>
  <c r="S127" i="20" s="1"/>
  <c r="E128" i="20"/>
  <c r="S128" i="20" s="1"/>
  <c r="E129" i="20"/>
  <c r="S129" i="20" s="1"/>
  <c r="E130" i="20"/>
  <c r="S130" i="20" s="1"/>
  <c r="E131" i="20"/>
  <c r="S131" i="20" s="1"/>
  <c r="E132" i="20"/>
  <c r="S132" i="20" s="1"/>
  <c r="E133" i="20"/>
  <c r="S133" i="20" s="1"/>
  <c r="E134" i="20"/>
  <c r="S134" i="20" s="1"/>
  <c r="E135" i="20"/>
  <c r="S135" i="20" s="1"/>
  <c r="E125" i="20"/>
  <c r="S123" i="20"/>
  <c r="M123" i="20"/>
  <c r="E102" i="20"/>
  <c r="S102" i="20" s="1"/>
  <c r="E103" i="20"/>
  <c r="S103" i="20" s="1"/>
  <c r="E104" i="20"/>
  <c r="S104" i="20" s="1"/>
  <c r="E105" i="20"/>
  <c r="S105" i="20" s="1"/>
  <c r="E106" i="20"/>
  <c r="S106" i="20" s="1"/>
  <c r="E107" i="20"/>
  <c r="S107" i="20" s="1"/>
  <c r="E108" i="20"/>
  <c r="S108" i="20" s="1"/>
  <c r="E109" i="20"/>
  <c r="S109" i="20" s="1"/>
  <c r="E110" i="20"/>
  <c r="S110" i="20" s="1"/>
  <c r="E111" i="20"/>
  <c r="S111" i="20" s="1"/>
  <c r="E112" i="20"/>
  <c r="S112" i="20" s="1"/>
  <c r="E113" i="20"/>
  <c r="S113" i="20" s="1"/>
  <c r="E114" i="20"/>
  <c r="S114" i="20" s="1"/>
  <c r="E115" i="20"/>
  <c r="S115" i="20" s="1"/>
  <c r="E116" i="20"/>
  <c r="S116" i="20" s="1"/>
  <c r="E117" i="20"/>
  <c r="S117" i="20" s="1"/>
  <c r="E118" i="20"/>
  <c r="S118" i="20" s="1"/>
  <c r="E119" i="20"/>
  <c r="S119" i="20" s="1"/>
  <c r="E120" i="20"/>
  <c r="S120" i="20" s="1"/>
  <c r="E121" i="20"/>
  <c r="S121" i="20" s="1"/>
  <c r="E122" i="20"/>
  <c r="S122" i="20" s="1"/>
  <c r="E101" i="20"/>
  <c r="E98" i="20"/>
  <c r="S98" i="20" s="1"/>
  <c r="E97" i="20"/>
  <c r="S97" i="20" s="1"/>
  <c r="E96" i="20"/>
  <c r="S96" i="20" s="1"/>
  <c r="E95" i="20"/>
  <c r="S95" i="20" s="1"/>
  <c r="E94" i="20"/>
  <c r="S94" i="20" s="1"/>
  <c r="R93" i="20"/>
  <c r="L93" i="20"/>
  <c r="M93" i="20" s="1"/>
  <c r="E93" i="20"/>
  <c r="R92" i="20"/>
  <c r="L92" i="20"/>
  <c r="M92" i="20" s="1"/>
  <c r="E92" i="20"/>
  <c r="R91" i="20"/>
  <c r="L91" i="20"/>
  <c r="M91" i="20" s="1"/>
  <c r="E91" i="20"/>
  <c r="R90" i="20"/>
  <c r="L90" i="20"/>
  <c r="M90" i="20" s="1"/>
  <c r="E90" i="20"/>
  <c r="R89" i="20"/>
  <c r="L89" i="20"/>
  <c r="M89" i="20" s="1"/>
  <c r="E89" i="20"/>
  <c r="R88" i="20"/>
  <c r="L88" i="20"/>
  <c r="M88" i="20" s="1"/>
  <c r="E88" i="20"/>
  <c r="R87" i="20"/>
  <c r="L87" i="20"/>
  <c r="M87" i="20" s="1"/>
  <c r="E87" i="20"/>
  <c r="R86" i="20"/>
  <c r="L86" i="20"/>
  <c r="E86" i="20"/>
  <c r="R85" i="20"/>
  <c r="L85" i="20"/>
  <c r="E85" i="20"/>
  <c r="E79" i="20"/>
  <c r="S79" i="20" s="1"/>
  <c r="E80" i="20"/>
  <c r="S80" i="20" s="1"/>
  <c r="E81" i="20"/>
  <c r="S81" i="20" s="1"/>
  <c r="E82" i="20"/>
  <c r="S82" i="20" s="1"/>
  <c r="E57" i="20"/>
  <c r="M82" i="20"/>
  <c r="E78" i="20"/>
  <c r="S78" i="20" s="1"/>
  <c r="E77" i="20"/>
  <c r="S77" i="20" s="1"/>
  <c r="E76" i="20"/>
  <c r="S76" i="20" s="1"/>
  <c r="E75" i="20"/>
  <c r="S75" i="20" s="1"/>
  <c r="E74" i="20"/>
  <c r="S74" i="20" s="1"/>
  <c r="E73" i="20"/>
  <c r="S73" i="20" s="1"/>
  <c r="E72" i="20"/>
  <c r="S72" i="20" s="1"/>
  <c r="E71" i="20"/>
  <c r="S71" i="20" s="1"/>
  <c r="E70" i="20"/>
  <c r="S70" i="20" s="1"/>
  <c r="E69" i="20"/>
  <c r="S69" i="20" s="1"/>
  <c r="E68" i="20"/>
  <c r="S68" i="20" s="1"/>
  <c r="E67" i="20"/>
  <c r="S67" i="20" s="1"/>
  <c r="E66" i="20"/>
  <c r="S66" i="20" s="1"/>
  <c r="E65" i="20"/>
  <c r="S65" i="20" s="1"/>
  <c r="E64" i="20"/>
  <c r="S64" i="20" s="1"/>
  <c r="E63" i="20"/>
  <c r="S63" i="20" s="1"/>
  <c r="E62" i="20"/>
  <c r="S62" i="20" s="1"/>
  <c r="E61" i="20"/>
  <c r="S61" i="20" s="1"/>
  <c r="E60" i="20"/>
  <c r="S60" i="20" s="1"/>
  <c r="L59" i="20"/>
  <c r="E59" i="20"/>
  <c r="S59" i="20" s="1"/>
  <c r="R58" i="20"/>
  <c r="R83" i="20" s="1"/>
  <c r="E58" i="20"/>
  <c r="E54" i="20"/>
  <c r="E55" i="20" s="1"/>
  <c r="R54" i="20"/>
  <c r="R55" i="20" s="1"/>
  <c r="M54" i="20"/>
  <c r="R51" i="20"/>
  <c r="L51" i="20"/>
  <c r="M51" i="20" s="1"/>
  <c r="E51" i="20"/>
  <c r="R50" i="20"/>
  <c r="L50" i="20"/>
  <c r="M50" i="20" s="1"/>
  <c r="E50" i="20"/>
  <c r="R49" i="20"/>
  <c r="L49" i="20"/>
  <c r="M49" i="20" s="1"/>
  <c r="E49" i="20"/>
  <c r="R48" i="20"/>
  <c r="L48" i="20"/>
  <c r="M48" i="20" s="1"/>
  <c r="E48" i="20"/>
  <c r="R47" i="20"/>
  <c r="L47" i="20"/>
  <c r="M47" i="20" s="1"/>
  <c r="E47" i="20"/>
  <c r="R46" i="20"/>
  <c r="L46" i="20"/>
  <c r="M46" i="20" s="1"/>
  <c r="E46" i="20"/>
  <c r="R45" i="20"/>
  <c r="L45" i="20"/>
  <c r="E45" i="20"/>
  <c r="E41" i="20"/>
  <c r="S41" i="20" s="1"/>
  <c r="E42" i="20"/>
  <c r="S42" i="20" s="1"/>
  <c r="E30" i="20"/>
  <c r="S30" i="20" s="1"/>
  <c r="E31" i="20"/>
  <c r="S31" i="20" s="1"/>
  <c r="E32" i="20"/>
  <c r="S32" i="20" s="1"/>
  <c r="E33" i="20"/>
  <c r="S33" i="20" s="1"/>
  <c r="E34" i="20"/>
  <c r="S34" i="20" s="1"/>
  <c r="E35" i="20"/>
  <c r="S35" i="20" s="1"/>
  <c r="E36" i="20"/>
  <c r="S36" i="20" s="1"/>
  <c r="E37" i="20"/>
  <c r="S37" i="20" s="1"/>
  <c r="E38" i="20"/>
  <c r="S38" i="20" s="1"/>
  <c r="E39" i="20"/>
  <c r="S39" i="20" s="1"/>
  <c r="E40" i="20"/>
  <c r="S40" i="20" s="1"/>
  <c r="E23" i="20"/>
  <c r="E24" i="20"/>
  <c r="E25" i="20"/>
  <c r="E26" i="20"/>
  <c r="E27" i="20"/>
  <c r="E28" i="20"/>
  <c r="E29" i="20"/>
  <c r="E21" i="20"/>
  <c r="L42" i="20"/>
  <c r="M42" i="20" s="1"/>
  <c r="R29" i="20"/>
  <c r="R28" i="20"/>
  <c r="L28" i="20"/>
  <c r="M28" i="20" s="1"/>
  <c r="R27" i="20"/>
  <c r="L27" i="20"/>
  <c r="M27" i="20" s="1"/>
  <c r="R26" i="20"/>
  <c r="L26" i="20"/>
  <c r="M26" i="20" s="1"/>
  <c r="R25" i="20"/>
  <c r="L25" i="20"/>
  <c r="M25" i="20" s="1"/>
  <c r="R24" i="20"/>
  <c r="L24" i="20"/>
  <c r="M24" i="20" s="1"/>
  <c r="R23" i="20"/>
  <c r="L23" i="20"/>
  <c r="M23" i="20" s="1"/>
  <c r="R22" i="20"/>
  <c r="L22" i="20"/>
  <c r="M22" i="20" s="1"/>
  <c r="E22" i="20"/>
  <c r="R21" i="20"/>
  <c r="L21" i="20"/>
  <c r="R52" i="20" l="1"/>
  <c r="M59" i="20"/>
  <c r="L83" i="20"/>
  <c r="M85" i="20"/>
  <c r="L99" i="20"/>
  <c r="E185" i="20"/>
  <c r="S176" i="20"/>
  <c r="E99" i="20"/>
  <c r="E123" i="20"/>
  <c r="S101" i="20"/>
  <c r="R99" i="20"/>
  <c r="E196" i="20"/>
  <c r="S187" i="20"/>
  <c r="E43" i="20"/>
  <c r="E136" i="20"/>
  <c r="S125" i="20"/>
  <c r="M21" i="20"/>
  <c r="L43" i="20"/>
  <c r="E52" i="20"/>
  <c r="E83" i="20"/>
  <c r="S57" i="20"/>
  <c r="E174" i="20"/>
  <c r="S138" i="20"/>
  <c r="R43" i="20"/>
  <c r="S43" i="20" s="1"/>
  <c r="M45" i="20"/>
  <c r="L52" i="20"/>
  <c r="M196" i="20"/>
  <c r="M185" i="20"/>
  <c r="S185" i="20"/>
  <c r="S67" i="15"/>
  <c r="S87" i="15"/>
  <c r="M67" i="15"/>
  <c r="M87" i="15"/>
  <c r="S51" i="20"/>
  <c r="S85" i="20"/>
  <c r="S22" i="20"/>
  <c r="S48" i="20"/>
  <c r="S54" i="20"/>
  <c r="M86" i="20"/>
  <c r="S50" i="20"/>
  <c r="M136" i="20"/>
  <c r="S47" i="20"/>
  <c r="S136" i="20"/>
  <c r="S90" i="20"/>
  <c r="S88" i="20"/>
  <c r="S91" i="20"/>
  <c r="S87" i="20"/>
  <c r="S86" i="20"/>
  <c r="S89" i="20"/>
  <c r="S93" i="20"/>
  <c r="S92" i="20"/>
  <c r="S58" i="20"/>
  <c r="M83" i="20"/>
  <c r="S83" i="20"/>
  <c r="S29" i="20"/>
  <c r="S45" i="20"/>
  <c r="S46" i="20"/>
  <c r="S49" i="20"/>
  <c r="S26" i="20"/>
  <c r="S23" i="20"/>
  <c r="S27" i="20"/>
  <c r="S24" i="20"/>
  <c r="S21" i="20"/>
  <c r="S28" i="20"/>
  <c r="S25" i="20"/>
  <c r="S196" i="20" l="1"/>
  <c r="S99" i="20"/>
  <c r="M99" i="20"/>
  <c r="M43" i="20"/>
  <c r="M52" i="20"/>
  <c r="S52" i="20"/>
  <c r="M55" i="20" l="1"/>
  <c r="S55" i="20"/>
  <c r="R67" i="22" l="1"/>
  <c r="E61" i="22"/>
  <c r="S61" i="22" s="1"/>
  <c r="E60" i="22"/>
  <c r="E62" i="22"/>
  <c r="S62" i="22" s="1"/>
  <c r="E63" i="22"/>
  <c r="S63" i="22" s="1"/>
  <c r="E66" i="22"/>
  <c r="E67" i="22"/>
  <c r="E56" i="22"/>
  <c r="E51" i="22"/>
  <c r="S51" i="22" s="1"/>
  <c r="E50" i="22"/>
  <c r="E44" i="22"/>
  <c r="S44" i="22" s="1"/>
  <c r="E43" i="22"/>
  <c r="E35" i="22"/>
  <c r="S35" i="22" s="1"/>
  <c r="E34" i="22"/>
  <c r="S34" i="22" s="1"/>
  <c r="E32" i="22"/>
  <c r="S32" i="22" s="1"/>
  <c r="E33" i="22"/>
  <c r="S33" i="22" s="1"/>
  <c r="E36" i="22"/>
  <c r="S36" i="22" s="1"/>
  <c r="E37" i="22"/>
  <c r="S37" i="22" s="1"/>
  <c r="E38" i="22"/>
  <c r="S38" i="22" s="1"/>
  <c r="E39" i="22"/>
  <c r="S39" i="22" s="1"/>
  <c r="E40" i="22"/>
  <c r="S40" i="22" s="1"/>
  <c r="E17" i="22"/>
  <c r="E26" i="22"/>
  <c r="E27" i="22"/>
  <c r="E28" i="22"/>
  <c r="E31" i="22"/>
  <c r="E21" i="22"/>
  <c r="E7" i="22"/>
  <c r="E16" i="22"/>
  <c r="E9" i="22"/>
  <c r="E53" i="22"/>
  <c r="S53" i="22" s="1"/>
  <c r="E52" i="22"/>
  <c r="S52" i="22" s="1"/>
  <c r="E47" i="22"/>
  <c r="S47" i="22" s="1"/>
  <c r="E46" i="22"/>
  <c r="S46" i="22" s="1"/>
  <c r="E45" i="22"/>
  <c r="S45" i="22" s="1"/>
  <c r="R28" i="22"/>
  <c r="R27" i="22"/>
  <c r="R26" i="22"/>
  <c r="R25" i="22"/>
  <c r="E25" i="22"/>
  <c r="R24" i="22"/>
  <c r="E24" i="22"/>
  <c r="R23" i="22"/>
  <c r="E23" i="22"/>
  <c r="R22" i="22"/>
  <c r="E22" i="22"/>
  <c r="R21" i="22"/>
  <c r="R17" i="22"/>
  <c r="R16" i="22"/>
  <c r="R15" i="22"/>
  <c r="E15" i="22"/>
  <c r="R14" i="22"/>
  <c r="E14" i="22"/>
  <c r="R13" i="22"/>
  <c r="E13" i="22"/>
  <c r="R12" i="22"/>
  <c r="E12" i="22"/>
  <c r="R11" i="22"/>
  <c r="E11" i="22"/>
  <c r="R10" i="22"/>
  <c r="E10" i="22"/>
  <c r="R9" i="22"/>
  <c r="L9" i="22"/>
  <c r="M9" i="22" s="1"/>
  <c r="R8" i="22"/>
  <c r="L8" i="22"/>
  <c r="M8" i="22" s="1"/>
  <c r="E8" i="22"/>
  <c r="R7" i="22"/>
  <c r="L7" i="22"/>
  <c r="R14" i="3"/>
  <c r="R15" i="3"/>
  <c r="R16" i="3"/>
  <c r="S16" i="3" s="1"/>
  <c r="R17" i="3"/>
  <c r="R18" i="3"/>
  <c r="S18" i="3" s="1"/>
  <c r="R19" i="3"/>
  <c r="R20" i="3"/>
  <c r="S20" i="3" s="1"/>
  <c r="R21" i="3"/>
  <c r="S21" i="3" s="1"/>
  <c r="R22" i="3"/>
  <c r="S22" i="3" s="1"/>
  <c r="R23" i="3"/>
  <c r="S23" i="3" s="1"/>
  <c r="R26" i="3"/>
  <c r="R27" i="3"/>
  <c r="S27" i="3" s="1"/>
  <c r="L14" i="3"/>
  <c r="M14" i="3" s="1"/>
  <c r="L15" i="3"/>
  <c r="M15" i="3" s="1"/>
  <c r="L16" i="3"/>
  <c r="M16" i="3" s="1"/>
  <c r="L17" i="3"/>
  <c r="M17" i="3" s="1"/>
  <c r="L18" i="3"/>
  <c r="M18" i="3"/>
  <c r="L19" i="3"/>
  <c r="M19" i="3" s="1"/>
  <c r="L20" i="3"/>
  <c r="M20" i="3" s="1"/>
  <c r="L21" i="3"/>
  <c r="M21" i="3" s="1"/>
  <c r="L22" i="3"/>
  <c r="M22" i="3" s="1"/>
  <c r="L23" i="3"/>
  <c r="M23" i="3" s="1"/>
  <c r="L26" i="3"/>
  <c r="E13" i="3"/>
  <c r="E14" i="3"/>
  <c r="E15" i="3"/>
  <c r="E16" i="3"/>
  <c r="E17" i="3"/>
  <c r="E18" i="3"/>
  <c r="E19" i="3"/>
  <c r="E20" i="3"/>
  <c r="E21" i="3"/>
  <c r="E22" i="3"/>
  <c r="E23" i="3"/>
  <c r="E26" i="3"/>
  <c r="E27" i="3"/>
  <c r="E6" i="3"/>
  <c r="R45" i="14"/>
  <c r="R46" i="14"/>
  <c r="R47" i="14"/>
  <c r="R48" i="14"/>
  <c r="R49" i="14"/>
  <c r="S49" i="14" s="1"/>
  <c r="L37" i="14"/>
  <c r="M37" i="14" s="1"/>
  <c r="L38" i="14"/>
  <c r="M38" i="14" s="1"/>
  <c r="L39" i="14"/>
  <c r="M39" i="14" s="1"/>
  <c r="L40" i="14"/>
  <c r="M40" i="14" s="1"/>
  <c r="L41" i="14"/>
  <c r="M41" i="14" s="1"/>
  <c r="L45" i="14"/>
  <c r="L46" i="14"/>
  <c r="M46" i="14" s="1"/>
  <c r="M47" i="14"/>
  <c r="M48" i="14"/>
  <c r="M49" i="14"/>
  <c r="M54" i="14"/>
  <c r="E33" i="14"/>
  <c r="E32" i="14"/>
  <c r="E31" i="14"/>
  <c r="E30" i="14"/>
  <c r="E29" i="14"/>
  <c r="E27" i="14"/>
  <c r="E26" i="14"/>
  <c r="E37" i="14"/>
  <c r="E38" i="14"/>
  <c r="E39" i="14"/>
  <c r="E40" i="14"/>
  <c r="E41" i="14"/>
  <c r="E45" i="14"/>
  <c r="E46" i="14"/>
  <c r="E47" i="14"/>
  <c r="E54" i="14"/>
  <c r="E55" i="14" l="1"/>
  <c r="M45" i="14"/>
  <c r="L55" i="14"/>
  <c r="S19" i="3"/>
  <c r="R42" i="14"/>
  <c r="S42" i="14" s="1"/>
  <c r="S41" i="14"/>
  <c r="S37" i="14"/>
  <c r="S45" i="14"/>
  <c r="S47" i="14"/>
  <c r="S40" i="14"/>
  <c r="S46" i="14"/>
  <c r="E48" i="22"/>
  <c r="S66" i="22"/>
  <c r="E68" i="22"/>
  <c r="R29" i="22"/>
  <c r="S26" i="3"/>
  <c r="R28" i="3"/>
  <c r="S15" i="3"/>
  <c r="E54" i="22"/>
  <c r="S48" i="14"/>
  <c r="S39" i="14"/>
  <c r="S14" i="3"/>
  <c r="E29" i="22"/>
  <c r="S60" i="22"/>
  <c r="E64" i="22"/>
  <c r="S38" i="14"/>
  <c r="E41" i="22"/>
  <c r="S56" i="22"/>
  <c r="E57" i="22"/>
  <c r="E28" i="3"/>
  <c r="M26" i="3"/>
  <c r="S17" i="3"/>
  <c r="R18" i="22"/>
  <c r="S27" i="22"/>
  <c r="M7" i="22"/>
  <c r="L18" i="22"/>
  <c r="L69" i="22" s="1"/>
  <c r="C20" i="17" s="1"/>
  <c r="E18" i="22"/>
  <c r="S43" i="22"/>
  <c r="S31" i="22"/>
  <c r="S50" i="22"/>
  <c r="S67" i="22"/>
  <c r="S26" i="22"/>
  <c r="S14" i="22"/>
  <c r="S28" i="22"/>
  <c r="S24" i="22"/>
  <c r="S21" i="22"/>
  <c r="S25" i="22"/>
  <c r="S22" i="22"/>
  <c r="S23" i="22"/>
  <c r="S15" i="22"/>
  <c r="S16" i="22"/>
  <c r="S11" i="22"/>
  <c r="S17" i="22"/>
  <c r="S8" i="22"/>
  <c r="S13" i="22"/>
  <c r="S12" i="22"/>
  <c r="S10" i="22"/>
  <c r="S9" i="22"/>
  <c r="S7" i="22"/>
  <c r="R69" i="22" l="1"/>
  <c r="D20" i="17" s="1"/>
  <c r="E69" i="22"/>
  <c r="S68" i="22"/>
  <c r="S18" i="22"/>
  <c r="M18" i="22"/>
  <c r="L19" i="15"/>
  <c r="R7" i="21"/>
  <c r="R8" i="21" s="1"/>
  <c r="R28" i="21"/>
  <c r="R29" i="21" s="1"/>
  <c r="L28" i="21"/>
  <c r="L7" i="21"/>
  <c r="E7" i="21"/>
  <c r="E8" i="21" s="1"/>
  <c r="L7" i="20"/>
  <c r="E7" i="20"/>
  <c r="R18" i="20"/>
  <c r="L18" i="20"/>
  <c r="M18" i="20" s="1"/>
  <c r="E18" i="20"/>
  <c r="R16" i="20"/>
  <c r="M16" i="20"/>
  <c r="E16" i="20"/>
  <c r="R15" i="20"/>
  <c r="M15" i="20"/>
  <c r="E15" i="20"/>
  <c r="R14" i="20"/>
  <c r="M14" i="20"/>
  <c r="E14" i="20"/>
  <c r="R13" i="20"/>
  <c r="M13" i="20"/>
  <c r="E13" i="20"/>
  <c r="R12" i="20"/>
  <c r="M12" i="20"/>
  <c r="E12" i="20"/>
  <c r="R11" i="20"/>
  <c r="M11" i="20"/>
  <c r="E11" i="20"/>
  <c r="R10" i="20"/>
  <c r="L10" i="20"/>
  <c r="M10" i="20" s="1"/>
  <c r="E10" i="20"/>
  <c r="R9" i="20"/>
  <c r="L9" i="20"/>
  <c r="M9" i="20" s="1"/>
  <c r="E9" i="20"/>
  <c r="R8" i="20"/>
  <c r="L8" i="20"/>
  <c r="M8" i="20" s="1"/>
  <c r="E8" i="20"/>
  <c r="R7" i="20"/>
  <c r="R30" i="21" l="1"/>
  <c r="D22" i="17" s="1"/>
  <c r="E14" i="21"/>
  <c r="E30" i="21" s="1"/>
  <c r="M7" i="21"/>
  <c r="L8" i="21"/>
  <c r="M28" i="21"/>
  <c r="L29" i="21"/>
  <c r="S18" i="20"/>
  <c r="S15" i="20"/>
  <c r="S29" i="22"/>
  <c r="M29" i="22"/>
  <c r="M69" i="22"/>
  <c r="E19" i="20"/>
  <c r="E197" i="20" s="1"/>
  <c r="L19" i="20"/>
  <c r="L197" i="20" s="1"/>
  <c r="S16" i="20"/>
  <c r="R19" i="20"/>
  <c r="R197" i="20" s="1"/>
  <c r="D28" i="17" s="1"/>
  <c r="S8" i="20"/>
  <c r="S13" i="20"/>
  <c r="S7" i="21"/>
  <c r="S28" i="21"/>
  <c r="S14" i="20"/>
  <c r="S11" i="20"/>
  <c r="S12" i="20"/>
  <c r="S9" i="20"/>
  <c r="S10" i="20"/>
  <c r="M7" i="20"/>
  <c r="S7" i="20"/>
  <c r="Q6" i="19"/>
  <c r="K6" i="19"/>
  <c r="D7" i="19"/>
  <c r="D6" i="19"/>
  <c r="Q20" i="19"/>
  <c r="K20" i="19"/>
  <c r="L20" i="19" s="1"/>
  <c r="Q19" i="19"/>
  <c r="K19" i="19"/>
  <c r="L19" i="19" s="1"/>
  <c r="Q18" i="19"/>
  <c r="K18" i="19"/>
  <c r="L18" i="19" s="1"/>
  <c r="Q17" i="19"/>
  <c r="K17" i="19"/>
  <c r="L17" i="19" s="1"/>
  <c r="Q16" i="19"/>
  <c r="K16" i="19"/>
  <c r="L16" i="19" s="1"/>
  <c r="Q15" i="19"/>
  <c r="L15" i="19"/>
  <c r="L14" i="19"/>
  <c r="Q7" i="19"/>
  <c r="K7" i="19"/>
  <c r="L7" i="19" s="1"/>
  <c r="M197" i="20" l="1"/>
  <c r="C28" i="17"/>
  <c r="M19" i="20"/>
  <c r="L30" i="21"/>
  <c r="S197" i="20"/>
  <c r="D21" i="19"/>
  <c r="S69" i="22"/>
  <c r="K21" i="19"/>
  <c r="L21" i="19" s="1"/>
  <c r="Q21" i="19"/>
  <c r="D25" i="17" s="1"/>
  <c r="S19" i="20"/>
  <c r="R7" i="19"/>
  <c r="R20" i="19"/>
  <c r="R19" i="19"/>
  <c r="R17" i="19"/>
  <c r="R18" i="19"/>
  <c r="R15" i="19"/>
  <c r="R16" i="19"/>
  <c r="R6" i="19"/>
  <c r="L6" i="19"/>
  <c r="R21" i="19" l="1"/>
  <c r="E17" i="18" l="1"/>
  <c r="S17" i="18" s="1"/>
  <c r="E16" i="18"/>
  <c r="S16" i="18" s="1"/>
  <c r="E15" i="18"/>
  <c r="S15" i="18" s="1"/>
  <c r="R5" i="18"/>
  <c r="L5" i="18"/>
  <c r="E5" i="18"/>
  <c r="L31" i="14"/>
  <c r="M31" i="14" s="1"/>
  <c r="L30" i="14"/>
  <c r="M30" i="14" s="1"/>
  <c r="L29" i="14"/>
  <c r="M29" i="14" s="1"/>
  <c r="L28" i="14"/>
  <c r="M28" i="14" s="1"/>
  <c r="E28" i="14"/>
  <c r="L27" i="14"/>
  <c r="M27" i="14" s="1"/>
  <c r="L33" i="14"/>
  <c r="M33" i="14" s="1"/>
  <c r="L32" i="14"/>
  <c r="M32" i="14" s="1"/>
  <c r="L26" i="14"/>
  <c r="M26" i="14" s="1"/>
  <c r="L25" i="14"/>
  <c r="M25" i="14" s="1"/>
  <c r="E25" i="14"/>
  <c r="L24" i="14"/>
  <c r="M24" i="14" s="1"/>
  <c r="E24" i="14"/>
  <c r="L23" i="14"/>
  <c r="M23" i="14" s="1"/>
  <c r="E23" i="14"/>
  <c r="L22" i="14"/>
  <c r="M22" i="14" s="1"/>
  <c r="E22" i="14"/>
  <c r="L21" i="14"/>
  <c r="M21" i="14" s="1"/>
  <c r="E21" i="14"/>
  <c r="L20" i="14"/>
  <c r="M20" i="14" s="1"/>
  <c r="E20" i="14"/>
  <c r="L6" i="3"/>
  <c r="M30" i="21" l="1"/>
  <c r="S31" i="14"/>
  <c r="S25" i="14"/>
  <c r="S29" i="14"/>
  <c r="S24" i="14"/>
  <c r="S26" i="14"/>
  <c r="S30" i="14"/>
  <c r="E18" i="18"/>
  <c r="M5" i="18"/>
  <c r="S5" i="18"/>
  <c r="R18" i="18"/>
  <c r="D26" i="17" s="1"/>
  <c r="L18" i="18"/>
  <c r="S22" i="14"/>
  <c r="S23" i="14"/>
  <c r="S27" i="14"/>
  <c r="S28" i="14"/>
  <c r="S20" i="14"/>
  <c r="S21" i="14"/>
  <c r="S33" i="14"/>
  <c r="S32" i="14"/>
  <c r="M18" i="18" l="1"/>
  <c r="S18" i="18"/>
  <c r="S30" i="21" l="1"/>
  <c r="F3" i="17"/>
  <c r="C34" i="17" s="1"/>
  <c r="C35" i="17" l="1"/>
  <c r="C36" i="17" s="1"/>
  <c r="E12" i="3"/>
  <c r="E11" i="3"/>
  <c r="E10" i="3"/>
  <c r="E7" i="3"/>
  <c r="E8" i="3" s="1"/>
  <c r="R10" i="3"/>
  <c r="L10" i="3"/>
  <c r="R7" i="3"/>
  <c r="L7" i="3"/>
  <c r="L8" i="3" s="1"/>
  <c r="M8" i="3" s="1"/>
  <c r="R6" i="3"/>
  <c r="L11" i="3"/>
  <c r="E24" i="3" l="1"/>
  <c r="E29" i="3" s="1"/>
  <c r="R8" i="3"/>
  <c r="S8" i="3" s="1"/>
  <c r="M10" i="3"/>
  <c r="M7" i="3"/>
  <c r="S7" i="3"/>
  <c r="S6" i="3"/>
  <c r="M6" i="3"/>
  <c r="S10" i="3"/>
  <c r="I19" i="4" l="1"/>
  <c r="L21" i="15" l="1"/>
  <c r="M21" i="15" s="1"/>
  <c r="R25" i="15"/>
  <c r="L25" i="15"/>
  <c r="M25" i="15" s="1"/>
  <c r="R24" i="15"/>
  <c r="L24" i="15"/>
  <c r="M24" i="15" s="1"/>
  <c r="R23" i="15"/>
  <c r="L23" i="15"/>
  <c r="M23" i="15" s="1"/>
  <c r="R22" i="15"/>
  <c r="L22" i="15"/>
  <c r="R21" i="15"/>
  <c r="R20" i="15"/>
  <c r="L20" i="15"/>
  <c r="R19" i="15"/>
  <c r="E25" i="15"/>
  <c r="E24" i="15"/>
  <c r="E23" i="15"/>
  <c r="E22" i="15"/>
  <c r="E21" i="15"/>
  <c r="E20" i="15"/>
  <c r="E19" i="15"/>
  <c r="R54" i="14"/>
  <c r="R55" i="14" s="1"/>
  <c r="L8" i="14"/>
  <c r="M8" i="14" s="1"/>
  <c r="L7" i="14"/>
  <c r="L36" i="14"/>
  <c r="L42" i="14" s="1"/>
  <c r="M42" i="14" s="1"/>
  <c r="L19" i="14"/>
  <c r="M19" i="14" s="1"/>
  <c r="L18" i="14"/>
  <c r="M18" i="14" s="1"/>
  <c r="L17" i="14"/>
  <c r="L14" i="14"/>
  <c r="M14" i="14" s="1"/>
  <c r="L13" i="14"/>
  <c r="M13" i="14" s="1"/>
  <c r="L12" i="14"/>
  <c r="M12" i="14" s="1"/>
  <c r="L11" i="14"/>
  <c r="M11" i="14" s="1"/>
  <c r="L10" i="14"/>
  <c r="M10" i="14" s="1"/>
  <c r="L9" i="14"/>
  <c r="E36" i="14"/>
  <c r="E17" i="14"/>
  <c r="E34" i="14" s="1"/>
  <c r="E14" i="14"/>
  <c r="E13" i="14"/>
  <c r="E12" i="14"/>
  <c r="E11" i="14"/>
  <c r="E10" i="14"/>
  <c r="E9" i="14"/>
  <c r="E8" i="14"/>
  <c r="L7" i="4"/>
  <c r="R18" i="4"/>
  <c r="L18" i="4"/>
  <c r="M18" i="4" s="1"/>
  <c r="R17" i="4"/>
  <c r="L17" i="4"/>
  <c r="M17" i="4" s="1"/>
  <c r="R16" i="4"/>
  <c r="L16" i="4"/>
  <c r="M16" i="4" s="1"/>
  <c r="R15" i="4"/>
  <c r="L15" i="4"/>
  <c r="M15" i="4" s="1"/>
  <c r="R14" i="4"/>
  <c r="L14" i="4"/>
  <c r="M14" i="4" s="1"/>
  <c r="R13" i="4"/>
  <c r="L13" i="4"/>
  <c r="M13" i="4" s="1"/>
  <c r="R12" i="4"/>
  <c r="L12" i="4"/>
  <c r="M12" i="4" s="1"/>
  <c r="R11" i="4"/>
  <c r="L11" i="4"/>
  <c r="M11" i="4" s="1"/>
  <c r="R10" i="4"/>
  <c r="S10" i="4" s="1"/>
  <c r="L10" i="4"/>
  <c r="M10" i="4" s="1"/>
  <c r="R9" i="4"/>
  <c r="L9" i="4"/>
  <c r="R8" i="4"/>
  <c r="L8" i="4"/>
  <c r="R7" i="4"/>
  <c r="E18" i="4"/>
  <c r="E17" i="4"/>
  <c r="E16" i="4"/>
  <c r="E15" i="4"/>
  <c r="E14" i="4"/>
  <c r="E13" i="4"/>
  <c r="E12" i="4"/>
  <c r="E11" i="4"/>
  <c r="E10" i="4"/>
  <c r="E9" i="4"/>
  <c r="E8" i="4"/>
  <c r="E7" i="4"/>
  <c r="E42" i="14" l="1"/>
  <c r="S13" i="14"/>
  <c r="E15" i="14"/>
  <c r="E43" i="14" s="1"/>
  <c r="R34" i="14"/>
  <c r="L26" i="15"/>
  <c r="L99" i="15" s="1"/>
  <c r="M7" i="14"/>
  <c r="L15" i="14"/>
  <c r="M15" i="14" s="1"/>
  <c r="R15" i="14"/>
  <c r="S15" i="14" s="1"/>
  <c r="E26" i="15"/>
  <c r="E99" i="15" s="1"/>
  <c r="M17" i="14"/>
  <c r="L34" i="14"/>
  <c r="M36" i="14"/>
  <c r="R26" i="15"/>
  <c r="S24" i="15"/>
  <c r="M22" i="15"/>
  <c r="M20" i="15"/>
  <c r="R19" i="4"/>
  <c r="R50" i="4" s="1"/>
  <c r="D21" i="17" s="1"/>
  <c r="S19" i="14"/>
  <c r="S7" i="14"/>
  <c r="S9" i="14"/>
  <c r="S23" i="15"/>
  <c r="S22" i="15"/>
  <c r="M19" i="15"/>
  <c r="S19" i="15"/>
  <c r="S21" i="15"/>
  <c r="S25" i="15"/>
  <c r="S20" i="15"/>
  <c r="S54" i="14"/>
  <c r="S11" i="14"/>
  <c r="S17" i="14"/>
  <c r="S8" i="14"/>
  <c r="S10" i="14"/>
  <c r="S14" i="14"/>
  <c r="S36" i="14"/>
  <c r="S12" i="14"/>
  <c r="S18" i="14"/>
  <c r="S8" i="4"/>
  <c r="S12" i="4"/>
  <c r="S16" i="4"/>
  <c r="M9" i="4"/>
  <c r="E19" i="4"/>
  <c r="E50" i="4" s="1"/>
  <c r="S7" i="4"/>
  <c r="S9" i="4"/>
  <c r="S14" i="4"/>
  <c r="S18" i="4"/>
  <c r="M8" i="4"/>
  <c r="S11" i="4"/>
  <c r="S13" i="4"/>
  <c r="S15" i="4"/>
  <c r="S17" i="4"/>
  <c r="M7" i="4"/>
  <c r="M9" i="14"/>
  <c r="L19" i="4"/>
  <c r="L50" i="4" s="1"/>
  <c r="M50" i="4" l="1"/>
  <c r="C21" i="17"/>
  <c r="M99" i="15"/>
  <c r="C18" i="17"/>
  <c r="S34" i="14"/>
  <c r="R43" i="14"/>
  <c r="R56" i="14" s="1"/>
  <c r="P59" i="14" s="1"/>
  <c r="M34" i="14"/>
  <c r="L43" i="14"/>
  <c r="E56" i="14"/>
  <c r="M26" i="15"/>
  <c r="S50" i="4"/>
  <c r="S99" i="15"/>
  <c r="M30" i="15"/>
  <c r="S19" i="4"/>
  <c r="M19" i="4"/>
  <c r="M43" i="14" l="1"/>
  <c r="M55" i="14"/>
  <c r="S43" i="14"/>
  <c r="S55" i="14"/>
  <c r="S30" i="15"/>
  <c r="S26" i="15"/>
  <c r="R13" i="3"/>
  <c r="S13" i="3" s="1"/>
  <c r="R12" i="3"/>
  <c r="R11" i="3"/>
  <c r="L27" i="3"/>
  <c r="L13" i="3"/>
  <c r="M13" i="3" s="1"/>
  <c r="L12" i="3"/>
  <c r="L24" i="3" s="1"/>
  <c r="M24" i="3" s="1"/>
  <c r="D17" i="17" l="1"/>
  <c r="L56" i="14"/>
  <c r="C17" i="17" s="1"/>
  <c r="M27" i="3"/>
  <c r="L28" i="3"/>
  <c r="R24" i="3"/>
  <c r="R29" i="3" s="1"/>
  <c r="D23" i="17" s="1"/>
  <c r="M12" i="3"/>
  <c r="M11" i="3"/>
  <c r="S56" i="14" l="1"/>
  <c r="M56" i="14"/>
  <c r="M28" i="3"/>
  <c r="L29" i="3"/>
  <c r="M29" i="3" s="1"/>
  <c r="S28" i="3"/>
  <c r="S24" i="3"/>
  <c r="S29" i="3"/>
  <c r="XFD29" i="3" s="1"/>
  <c r="S12" i="3"/>
  <c r="S11" i="3"/>
  <c r="D35" i="17" l="1"/>
  <c r="D34" i="17"/>
  <c r="D73" i="1"/>
  <c r="D71" i="1"/>
  <c r="D69" i="1"/>
  <c r="D70" i="1"/>
  <c r="D72" i="1"/>
  <c r="D68" i="1"/>
  <c r="D67" i="1"/>
  <c r="D66" i="1"/>
  <c r="D65" i="1"/>
  <c r="D64" i="1"/>
  <c r="D60" i="1"/>
  <c r="D36" i="17" l="1"/>
</calcChain>
</file>

<file path=xl/comments1.xml><?xml version="1.0" encoding="utf-8"?>
<comments xmlns="http://schemas.openxmlformats.org/spreadsheetml/2006/main">
  <authors>
    <author>חנה נחום</author>
    <author>isc</author>
  </authors>
  <commentList>
    <comment ref="B18" authorId="0" shapeId="0">
      <text>
        <r>
          <rPr>
            <sz val="10.5"/>
            <color indexed="81"/>
            <rFont val="Tahoma"/>
            <family val="2"/>
          </rPr>
          <t>סכום גלובלי.</t>
        </r>
        <r>
          <rPr>
            <sz val="9"/>
            <color indexed="81"/>
            <rFont val="Tahoma"/>
            <family val="2"/>
          </rPr>
          <t xml:space="preserve">
</t>
        </r>
      </text>
    </comment>
    <comment ref="B45" authorId="1" shapeId="0">
      <text>
        <r>
          <rPr>
            <sz val="10.5"/>
            <color indexed="81"/>
            <rFont val="Tahoma"/>
            <family val="2"/>
          </rPr>
          <t xml:space="preserve">עבור מסגרות חינוכיות בהן תלמידים עם מוגבלות מוטורית וקוגניטיבית. המערכת תשמש לתרגול תקשורת תומכת חליפית באמצעות העיניים ובהובלת המרפאה בעיסוק וקלינאית התקשוורת </t>
        </r>
      </text>
    </comment>
    <comment ref="B46" authorId="1" shapeId="0">
      <text>
        <r>
          <rPr>
            <sz val="10.5"/>
            <color indexed="81"/>
            <rFont val="Tahoma"/>
            <family val="2"/>
          </rPr>
          <t>עבור מסגרות חינוכיות בה התלמידים עם מוגבלות מוטורית וקוגנטיבית.</t>
        </r>
      </text>
    </comment>
    <comment ref="B47" authorId="1" shapeId="0">
      <text>
        <r>
          <rPr>
            <sz val="10.5"/>
            <color indexed="81"/>
            <rFont val="Tahoma"/>
            <family val="2"/>
          </rPr>
          <t>עבור מסגרות חינוכיות בה התלמידים עם מוגבלות מוטורית וקוגנטיבית</t>
        </r>
      </text>
    </comment>
    <comment ref="B48" authorId="1" shapeId="0">
      <text>
        <r>
          <rPr>
            <sz val="10.5"/>
            <color indexed="81"/>
            <rFont val="Tahoma"/>
            <family val="2"/>
          </rPr>
          <t xml:space="preserve">עבור מסגרות חינוכיות בה התלמידים עם מוגבלות מוטורית וקוגנטיבית. המסך ישמש לחיבור של תוכנות תקשורת חליפית ותרגול מיומנויות קןגניטיביות ושפה בהובלת המרפאה בעיסוק וקלינאית התקשוורת </t>
        </r>
      </text>
    </comment>
    <comment ref="B49" authorId="1" shapeId="0">
      <text>
        <r>
          <rPr>
            <sz val="10.5"/>
            <color indexed="81"/>
            <rFont val="Tahoma"/>
            <family val="2"/>
          </rPr>
          <t xml:space="preserve">עבור מסגרות חינוכיות בה התלמידים עם מוגבלות מוטורית וקוגנטיבית. המערכת מאפשרת פעילות רב חושית , מוטורית וקוגניטיבית חווייתית עבור תלמידים עם מוגבלויות מורכבות. </t>
        </r>
      </text>
    </comment>
    <comment ref="B50" authorId="1" shapeId="0">
      <text>
        <r>
          <rPr>
            <sz val="10.5"/>
            <color indexed="81"/>
            <rFont val="Tahoma"/>
            <family val="2"/>
          </rPr>
          <t>עבור מסגרות חינוכיות בה התלמידים עם מוגבלות מוטורית וקוגנטיבית.</t>
        </r>
      </text>
    </comment>
    <comment ref="B51" authorId="1" shapeId="0">
      <text>
        <r>
          <rPr>
            <sz val="10.5"/>
            <color indexed="81"/>
            <rFont val="Tahoma"/>
            <family val="2"/>
          </rPr>
          <t>עבור מסגרות חינוכיות בה התלמידים עם מוגבלות מוטורית וקוגנטיבית.</t>
        </r>
      </text>
    </comment>
    <comment ref="B52" authorId="1" shapeId="0">
      <text>
        <r>
          <rPr>
            <sz val="10.5"/>
            <color indexed="81"/>
            <rFont val="Tahoma"/>
            <family val="2"/>
          </rPr>
          <t>עבור מסגרות חינוכיות בה התלמידים עם מוגבלות מוטורית וקוגנטיבית.</t>
        </r>
      </text>
    </comment>
    <comment ref="B53" authorId="1" shapeId="0">
      <text>
        <r>
          <rPr>
            <sz val="10.5"/>
            <color indexed="81"/>
            <rFont val="Tahoma"/>
            <family val="2"/>
          </rPr>
          <t>עבור מסגרות חינוכיות בה התלמידים עם מוגבלות מוטורית וקוגנטיבית.</t>
        </r>
      </text>
    </comment>
    <comment ref="B54" authorId="1" shapeId="0">
      <text>
        <r>
          <rPr>
            <sz val="10.5"/>
            <color indexed="81"/>
            <rFont val="Tahoma"/>
            <family val="2"/>
          </rPr>
          <t>עבור מסגרות חינוכיות בה התלמידים עם מוגבלות מוטורית וקוגנטיבית</t>
        </r>
      </text>
    </comment>
  </commentList>
</comments>
</file>

<file path=xl/comments10.xml><?xml version="1.0" encoding="utf-8"?>
<comments xmlns="http://schemas.openxmlformats.org/spreadsheetml/2006/main">
  <authors>
    <author>isc</author>
    <author>יפה בן וליד</author>
  </authors>
  <commentList>
    <comment ref="B6" authorId="0" shapeId="0">
      <text>
        <r>
          <rPr>
            <sz val="10.5"/>
            <color indexed="81"/>
            <rFont val="Tahoma"/>
            <family val="2"/>
          </rPr>
          <t>בתנאי שיש משטח מיועד מתאים שהוכשר לכך בשטח בית הספר.</t>
        </r>
      </text>
    </comment>
    <comment ref="B7" authorId="1" shapeId="0">
      <text>
        <r>
          <rPr>
            <b/>
            <sz val="9"/>
            <color indexed="81"/>
            <rFont val="Tahoma"/>
            <charset val="177"/>
          </rPr>
          <t>יפה בן וליד:</t>
        </r>
        <r>
          <rPr>
            <sz val="9"/>
            <color indexed="81"/>
            <rFont val="Tahoma"/>
            <charset val="177"/>
          </rPr>
          <t xml:space="preserve">
</t>
        </r>
      </text>
    </comment>
    <comment ref="B20" authorId="0" shapeId="0">
      <text>
        <r>
          <rPr>
            <sz val="10.5"/>
            <color indexed="81"/>
            <rFont val="Tahoma"/>
            <family val="2"/>
          </rPr>
          <t>בתנאי של מערכת חשמל תלת פאזי.</t>
        </r>
      </text>
    </comment>
    <comment ref="B44" authorId="0" shapeId="0">
      <text>
        <r>
          <rPr>
            <sz val="10.5"/>
            <color indexed="81"/>
            <rFont val="Tahoma"/>
            <family val="2"/>
          </rPr>
          <t>בתנאי שקיים בשטח בית הספר שטחי נוי וגינון המתאימים לעבודות חוץ.</t>
        </r>
      </text>
    </comment>
    <comment ref="B53" authorId="0" shapeId="0">
      <text>
        <r>
          <rPr>
            <sz val="10.5"/>
            <color indexed="81"/>
            <rFont val="Tahoma"/>
            <family val="2"/>
          </rPr>
          <t xml:space="preserve">בתנאי של קיום חדר נפרד וחשמל תלת פאזי.
</t>
        </r>
      </text>
    </comment>
    <comment ref="B84" authorId="0" shapeId="0">
      <text>
        <r>
          <rPr>
            <sz val="10.5"/>
            <color indexed="81"/>
            <rFont val="Tahoma"/>
            <family val="2"/>
          </rPr>
          <t>א. בתנאי של חדר מטבח עם חשמל תלת פאזי, ביוב וספיגה.
ב. יש להקפיד שבשולחנות העודה (בחלקם לפחות) יתאפשר שימוש לנכים בכסאות גלגלים.</t>
        </r>
      </text>
    </comment>
    <comment ref="B100" authorId="0" shapeId="0">
      <text>
        <r>
          <rPr>
            <sz val="10.5"/>
            <color indexed="81"/>
            <rFont val="Tahoma"/>
            <family val="2"/>
          </rPr>
          <t>בתנאי של חדר מתאים עם איוורור נאות וחשמל תלת פאזי.</t>
        </r>
        <r>
          <rPr>
            <sz val="9"/>
            <color indexed="81"/>
            <rFont val="Tahoma"/>
            <family val="2"/>
          </rPr>
          <t xml:space="preserve">
</t>
        </r>
      </text>
    </comment>
    <comment ref="B137" authorId="0" shapeId="0">
      <text>
        <r>
          <rPr>
            <sz val="10.5"/>
            <color indexed="81"/>
            <rFont val="Tahoma"/>
            <family val="2"/>
          </rPr>
          <t>בתנאי של חדר הולם, עם מערכות ביוב וניקוז וחשמל תלת פאזי.</t>
        </r>
      </text>
    </comment>
  </commentList>
</comments>
</file>

<file path=xl/comments2.xml><?xml version="1.0" encoding="utf-8"?>
<comments xmlns="http://schemas.openxmlformats.org/spreadsheetml/2006/main">
  <authors>
    <author>חנה נחום</author>
    <author>isc</author>
    <author>יפה בן וליד</author>
  </authors>
  <commentList>
    <comment ref="B8" authorId="0" shapeId="0">
      <text>
        <r>
          <rPr>
            <sz val="10.5"/>
            <color indexed="81"/>
            <rFont val="Tahoma"/>
            <family val="2"/>
          </rPr>
          <t>בהתאם לפרופיל תפקודי של באי המסגרת.</t>
        </r>
      </text>
    </comment>
    <comment ref="B13" authorId="1" shapeId="0">
      <text>
        <r>
          <rPr>
            <sz val="10.5"/>
            <color indexed="81"/>
            <rFont val="Tahoma"/>
            <family val="2"/>
          </rPr>
          <t>מומלץ 3 לכיתה סיעודית.</t>
        </r>
      </text>
    </comment>
    <comment ref="B14" authorId="1" shapeId="0">
      <text>
        <r>
          <rPr>
            <sz val="10.5"/>
            <color indexed="81"/>
            <rFont val="Tahoma"/>
            <family val="2"/>
          </rPr>
          <t xml:space="preserve">בהתאם למרחב הכיתתי/הציבורי.
 ולפרופיל תפקודי של באי המסגרת.
</t>
        </r>
      </text>
    </comment>
    <comment ref="B15" authorId="1" shapeId="0">
      <text>
        <r>
          <rPr>
            <sz val="10.5"/>
            <color indexed="81"/>
            <rFont val="Tahoma"/>
            <family val="2"/>
          </rPr>
          <t>תקציב כולל לכיתה סיעודית.</t>
        </r>
      </text>
    </comment>
    <comment ref="B19" authorId="0" shapeId="0">
      <text>
        <r>
          <rPr>
            <sz val="10.5"/>
            <color indexed="81"/>
            <rFont val="Tahoma"/>
            <family val="2"/>
          </rPr>
          <t>בהתאם לחדרי הטיפול ולמספר המטופלים.</t>
        </r>
        <r>
          <rPr>
            <sz val="9"/>
            <color indexed="81"/>
            <rFont val="Tahoma"/>
          </rPr>
          <t xml:space="preserve">
</t>
        </r>
      </text>
    </comment>
    <comment ref="B25" authorId="1" shapeId="0">
      <text>
        <r>
          <rPr>
            <sz val="10.5"/>
            <color indexed="81"/>
            <rFont val="Tahoma"/>
            <family val="2"/>
          </rPr>
          <t xml:space="preserve">:מפרט
רוחב המושב ועומק 40/40
טילט חשמלי
רקליין חשמלי
גויסטיק מלווה
שולחן מעץ
משענת ראש מתכווננת עם כנפים למתגים
תמיכות צד מתכווננות + סט נוסף
מגורת אגן 4 נק
חג פרפר
כריות לצימצום רוחב
פלטה למיקום מתגים או גויסטיק
מטען ומצברים
</t>
        </r>
      </text>
    </comment>
    <comment ref="B28" authorId="1" shapeId="0">
      <text>
        <r>
          <rPr>
            <sz val="10.5"/>
            <color indexed="81"/>
            <rFont val="Tahoma"/>
            <family val="2"/>
          </rPr>
          <t>לא מחליף ציוד אישי.</t>
        </r>
      </text>
    </comment>
    <comment ref="B29" authorId="1" shapeId="0">
      <text>
        <r>
          <rPr>
            <sz val="10.5"/>
            <color indexed="81"/>
            <rFont val="Tahoma"/>
            <family val="2"/>
          </rPr>
          <t>לא מחליף ציוד אישי.</t>
        </r>
      </text>
    </comment>
    <comment ref="B31" authorId="0" shapeId="0">
      <text>
        <r>
          <rPr>
            <sz val="10.5"/>
            <color indexed="81"/>
            <rFont val="Tahoma"/>
            <family val="2"/>
          </rPr>
          <t>בהתאם לפרופיל המשתמשים במסגרת, ציוד קיים ויכולת איכסון.</t>
        </r>
      </text>
    </comment>
    <comment ref="B38" authorId="0" shapeId="0">
      <text>
        <r>
          <rPr>
            <sz val="10.5"/>
            <color indexed="81"/>
            <rFont val="Tahoma"/>
            <family val="2"/>
          </rPr>
          <t>בהתאם לפרופיל המשתמשים במסגרת, ציוד קיים ויכולת איכסון.</t>
        </r>
        <r>
          <rPr>
            <sz val="9"/>
            <color indexed="81"/>
            <rFont val="Tahoma"/>
            <family val="2"/>
          </rPr>
          <t xml:space="preserve">
</t>
        </r>
      </text>
    </comment>
    <comment ref="B52" authorId="0" shapeId="0">
      <text>
        <r>
          <rPr>
            <sz val="10.5"/>
            <color indexed="81"/>
            <rFont val="Tahoma"/>
            <family val="2"/>
          </rPr>
          <t>לכל כיתת סיעודיים מנוף 1
לכל חדר שירותים בכיתת סיעודיים.
לחדר טיפול כגון פיזיו וסנוזלן.</t>
        </r>
      </text>
    </comment>
    <comment ref="B53" authorId="0" shapeId="0">
      <text>
        <r>
          <rPr>
            <sz val="10.5"/>
            <color indexed="81"/>
            <rFont val="Tahoma"/>
            <family val="2"/>
          </rPr>
          <t>לתגבור בעת תקלה 1 לכל קומה.</t>
        </r>
      </text>
    </comment>
    <comment ref="B54" authorId="0" shapeId="0">
      <text>
        <r>
          <rPr>
            <sz val="10.5"/>
            <color indexed="81"/>
            <rFont val="Tahoma"/>
            <family val="2"/>
          </rPr>
          <t>בהתאם לצורך ובהתאם לתפקוד אוכלוסית המסגרת.</t>
        </r>
      </text>
    </comment>
    <comment ref="B56" authorId="2" shapeId="0">
      <text>
        <r>
          <rPr>
            <b/>
            <sz val="9"/>
            <color indexed="81"/>
            <rFont val="Tahoma"/>
            <charset val="177"/>
          </rPr>
          <t>ערסלים מסוגים שונים כגון ערסל העמדה, רחצה, מעברים. עם וללא תמיכת ראש</t>
        </r>
        <r>
          <rPr>
            <sz val="9"/>
            <color indexed="81"/>
            <rFont val="Tahoma"/>
            <charset val="177"/>
          </rPr>
          <t xml:space="preserve">
</t>
        </r>
      </text>
    </comment>
    <comment ref="B59" authorId="0" shapeId="0">
      <text>
        <r>
          <rPr>
            <sz val="10.5"/>
            <color indexed="81"/>
            <rFont val="Tahoma"/>
            <family val="2"/>
          </rPr>
          <t>בהתאם לפרופיל תיפקודי של באי המסגרת.</t>
        </r>
      </text>
    </comment>
    <comment ref="B60" authorId="0" shapeId="0">
      <text>
        <r>
          <rPr>
            <sz val="10"/>
            <color indexed="81"/>
            <rFont val="Tahoma"/>
            <family val="2"/>
          </rPr>
          <t>בהתאם לצורך לחדרי השירותים.</t>
        </r>
      </text>
    </comment>
    <comment ref="B68" authorId="0" shapeId="0">
      <text>
        <r>
          <rPr>
            <sz val="10.5"/>
            <color indexed="81"/>
            <rFont val="Tahoma"/>
            <family val="2"/>
          </rPr>
          <t>מדובר בתקציב כולל למגוון הפריקטים בקטגוריה.</t>
        </r>
        <r>
          <rPr>
            <sz val="9"/>
            <color indexed="81"/>
            <rFont val="Tahoma"/>
          </rPr>
          <t xml:space="preserve">
</t>
        </r>
      </text>
    </comment>
    <comment ref="B88" authorId="1" shapeId="0">
      <text>
        <r>
          <rPr>
            <sz val="10.5"/>
            <color indexed="81"/>
            <rFont val="Tahoma"/>
            <family val="2"/>
          </rPr>
          <t>יש לאחסן את הציוד בחדר טיפולים.</t>
        </r>
      </text>
    </comment>
    <comment ref="B94" authorId="0" shapeId="0">
      <text>
        <r>
          <rPr>
            <sz val="10.5"/>
            <color indexed="81"/>
            <rFont val="Tahoma"/>
            <family val="2"/>
          </rPr>
          <t>איכסון בחדר הטיפול.</t>
        </r>
      </text>
    </comment>
    <comment ref="B95" authorId="1" shapeId="0">
      <text>
        <r>
          <rPr>
            <sz val="10.5"/>
            <color indexed="81"/>
            <rFont val="Tahoma"/>
            <family val="2"/>
          </rPr>
          <t>כולל משחקים</t>
        </r>
      </text>
    </comment>
    <comment ref="B97" authorId="1" shapeId="0">
      <text>
        <r>
          <rPr>
            <sz val="10.5"/>
            <color indexed="81"/>
            <rFont val="Tahoma"/>
            <family val="2"/>
          </rPr>
          <t>כולל משחקים</t>
        </r>
      </text>
    </comment>
  </commentList>
</comments>
</file>

<file path=xl/comments3.xml><?xml version="1.0" encoding="utf-8"?>
<comments xmlns="http://schemas.openxmlformats.org/spreadsheetml/2006/main">
  <authors>
    <author>isc</author>
  </authors>
  <commentList>
    <comment ref="B13" authorId="0" shapeId="0">
      <text>
        <r>
          <rPr>
            <sz val="10.5"/>
            <color indexed="81"/>
            <rFont val="Tahoma"/>
            <family val="2"/>
          </rPr>
          <t>ניתן להעביר תקציב מסעיף לסעיף בהתאם לצרכי המוסד.</t>
        </r>
      </text>
    </comment>
    <comment ref="B18" authorId="0" shapeId="0">
      <text>
        <r>
          <rPr>
            <sz val="10.5"/>
            <color indexed="81"/>
            <rFont val="Tahoma"/>
            <family val="2"/>
          </rPr>
          <t>לבי"ס יסודי בלבד.</t>
        </r>
      </text>
    </comment>
    <comment ref="B20" authorId="0" shapeId="0">
      <text>
        <r>
          <rPr>
            <sz val="10.5"/>
            <color indexed="81"/>
            <rFont val="Tahoma"/>
            <family val="2"/>
          </rPr>
          <t>נדרשת הצעה ממוקדת על-פי צורך מקומי.</t>
        </r>
      </text>
    </comment>
    <comment ref="B21" authorId="0" shapeId="0">
      <text>
        <r>
          <rPr>
            <sz val="10.5"/>
            <color indexed="81"/>
            <rFont val="Tahoma"/>
            <family val="2"/>
          </rPr>
          <t>סכומי גלובלי.</t>
        </r>
      </text>
    </comment>
    <comment ref="B22" authorId="0" shapeId="0">
      <text>
        <r>
          <rPr>
            <sz val="10.5"/>
            <color indexed="81"/>
            <rFont val="Tahoma"/>
            <family val="2"/>
          </rPr>
          <t>.סכום גלובלי</t>
        </r>
      </text>
    </comment>
    <comment ref="B23" authorId="0" shapeId="0">
      <text>
        <r>
          <rPr>
            <sz val="10.5"/>
            <color indexed="81"/>
            <rFont val="Tahoma"/>
            <family val="2"/>
          </rPr>
          <t>סכום גלובלי.</t>
        </r>
      </text>
    </comment>
    <comment ref="B24" authorId="0" shapeId="0">
      <text>
        <r>
          <rPr>
            <sz val="10.5"/>
            <color indexed="81"/>
            <rFont val="Tahoma"/>
            <family val="2"/>
          </rPr>
          <t>סכום גלובלי.</t>
        </r>
      </text>
    </comment>
  </commentList>
</comments>
</file>

<file path=xl/comments4.xml><?xml version="1.0" encoding="utf-8"?>
<comments xmlns="http://schemas.openxmlformats.org/spreadsheetml/2006/main">
  <authors>
    <author>isc</author>
  </authors>
  <commentList>
    <comment ref="B22" authorId="0" shapeId="0">
      <text>
        <r>
          <rPr>
            <sz val="9"/>
            <color indexed="81"/>
            <rFont val="Tahoma"/>
            <family val="2"/>
          </rPr>
          <t>סכום גלובלי.</t>
        </r>
      </text>
    </comment>
    <comment ref="B55" authorId="0" shapeId="0">
      <text>
        <r>
          <rPr>
            <sz val="10.5"/>
            <color indexed="81"/>
            <rFont val="Tahoma"/>
            <family val="2"/>
          </rPr>
          <t>יש למלא את מספר המחשבים לפי סוגי טיפולים וחדרים הנדרש לבדיקה של היועץ (משה).</t>
        </r>
      </text>
    </comment>
  </commentList>
</comments>
</file>

<file path=xl/comments5.xml><?xml version="1.0" encoding="utf-8"?>
<comments xmlns="http://schemas.openxmlformats.org/spreadsheetml/2006/main">
  <authors>
    <author>חנה נחום</author>
  </authors>
  <commentList>
    <comment ref="B47" authorId="0" shapeId="0">
      <text>
        <r>
          <rPr>
            <sz val="10.5"/>
            <color indexed="81"/>
            <rFont val="Tahoma"/>
            <family val="2"/>
          </rPr>
          <t>תקציב כולל למשחקים כגון:
משחקי איבחון רמת הראייה
משחקי פיתוח חושים ומושגים
מבחר משחקים מישושים
משחקי מוטוריקה גסה
משחקי מוטוריקה עדינה
משחקי זיכרון
משחקי חשיבה וריכוז
משחקי תחרות
משחקי האזנה</t>
        </r>
        <r>
          <rPr>
            <sz val="9"/>
            <color indexed="81"/>
            <rFont val="Tahoma"/>
          </rPr>
          <t xml:space="preserve">
</t>
        </r>
      </text>
    </comment>
    <comment ref="B48" authorId="0" shapeId="0">
      <text>
        <r>
          <rPr>
            <sz val="10.5"/>
            <color indexed="81"/>
            <rFont val="Tahoma"/>
            <family val="2"/>
          </rPr>
          <t>תקציב כולל מבחר עזרים לייעול התפקוד כגון :
מזהה צבע
מודד גובה המים בכוס
משקל מדבר
טיימר ברייל
מחזיק אצבעות לחיתוך בסכין
מנורת שולחן
מגשים בגוונים שונים.</t>
        </r>
      </text>
    </comment>
  </commentList>
</comments>
</file>

<file path=xl/comments6.xml><?xml version="1.0" encoding="utf-8"?>
<comments xmlns="http://schemas.openxmlformats.org/spreadsheetml/2006/main">
  <authors>
    <author>isc</author>
  </authors>
  <commentList>
    <comment ref="B6" authorId="0" shapeId="0">
      <text>
        <r>
          <rPr>
            <sz val="10.5"/>
            <color indexed="81"/>
            <rFont val="Tahoma"/>
            <family val="2"/>
          </rPr>
          <t>לשימוש לפי צרכי ביה"ס בתוך או מחוץ למבנה (טיולים וכד').</t>
        </r>
      </text>
    </comment>
    <comment ref="B7" authorId="0" shapeId="0">
      <text>
        <r>
          <rPr>
            <sz val="10.5"/>
            <color indexed="81"/>
            <rFont val="Tahoma"/>
            <family val="2"/>
          </rPr>
          <t>לשימוש בתוך או מחוץ למבנה.</t>
        </r>
      </text>
    </comment>
    <comment ref="B13" authorId="0" shapeId="0">
      <text>
        <r>
          <rPr>
            <sz val="10.5"/>
            <color indexed="81"/>
            <rFont val="Tahoma"/>
            <family val="2"/>
          </rPr>
          <t>במידה ולא ממומן ע"י משרד הבריאות.</t>
        </r>
      </text>
    </comment>
    <comment ref="B16" authorId="0" shapeId="0">
      <text>
        <r>
          <rPr>
            <sz val="10.5"/>
            <color indexed="81"/>
            <rFont val="Tahoma"/>
            <family val="2"/>
          </rPr>
          <t>א. במידה ולא מומן ע"י משרד החינוך.
ב. רק לאחר ביצוע התאמה אקוסטית של הכיתה.</t>
        </r>
      </text>
    </comment>
    <comment ref="B17" authorId="0" shapeId="0">
      <text>
        <r>
          <rPr>
            <sz val="10.5"/>
            <color indexed="81"/>
            <rFont val="Tahoma"/>
            <family val="2"/>
          </rPr>
          <t>א. מיועד להשאלה פרטנית יש לוודא רכישת מערכת עם לולאת השראה צווארית, הניתנת לשימוש עם כל סוגי  Tמכשירי השמיעה/שתלים במצב.
ב. במידה ולא מומן ע"י משרד הבריאות.</t>
        </r>
      </text>
    </comment>
    <comment ref="B20" authorId="0" shapeId="0">
      <text>
        <r>
          <rPr>
            <sz val="10.5"/>
            <color indexed="81"/>
            <rFont val="Tahoma"/>
            <family val="2"/>
          </rPr>
          <t>גודל השלט יקבע בהתאם למרחק צפיה.</t>
        </r>
      </text>
    </comment>
    <comment ref="B21" authorId="0" shapeId="0">
      <text>
        <r>
          <rPr>
            <sz val="10.5"/>
            <color indexed="81"/>
            <rFont val="Tahoma"/>
            <family val="2"/>
          </rPr>
          <t>מפרט טכני יקבע בהתאם למיקום.</t>
        </r>
      </text>
    </comment>
    <comment ref="B22" authorId="0" shapeId="0">
      <text>
        <r>
          <rPr>
            <sz val="10.5"/>
            <color indexed="81"/>
            <rFont val="Tahoma"/>
            <family val="2"/>
          </rPr>
          <t>מפרט טכני יקבע בהתאם למיקום.</t>
        </r>
      </text>
    </comment>
    <comment ref="B23" authorId="0" shapeId="0">
      <text>
        <r>
          <rPr>
            <sz val="10.5"/>
            <color indexed="81"/>
            <rFont val="Tahoma"/>
            <family val="2"/>
          </rPr>
          <t>מפרט טכני יקבע ע"י יועץ תאורה ובהתאם לתנאי וצרכי המקום.</t>
        </r>
      </text>
    </comment>
    <comment ref="B26" authorId="0" shapeId="0">
      <text>
        <r>
          <rPr>
            <sz val="10.5"/>
            <color indexed="81"/>
            <rFont val="Tahoma"/>
            <family val="2"/>
          </rPr>
          <t>להתקנה בנקודות מרכזיות במבואות או מסדרונות.</t>
        </r>
      </text>
    </comment>
    <comment ref="B27" authorId="0" shapeId="0">
      <text>
        <r>
          <rPr>
            <sz val="10.5"/>
            <color indexed="81"/>
            <rFont val="Tahoma"/>
            <family val="2"/>
          </rPr>
          <t>א. עבור בי"ס לילדים עם מוגבלות שמיעה בלבד 
ב. מיועד להתקנה בנקודות מרכזיות במסדרונות ובמבואות בלבד.</t>
        </r>
      </text>
    </comment>
    <comment ref="B28" authorId="0" shapeId="0">
      <text>
        <r>
          <rPr>
            <sz val="10.5"/>
            <color indexed="81"/>
            <rFont val="Tahoma"/>
            <family val="2"/>
          </rPr>
          <t>א. עבור בי"ס לילדים עם מוגבלות שמיעה בלבד 
ב. מיועד להתקנה בבתי שימוש בלבד.
ג. רק אם לא קיימת מערכת ספנקלרים במקום.
ד. מוזן מתח+ סוללת גיבוי בהתאם לתקנים הקיימים.</t>
        </r>
      </text>
    </comment>
  </commentList>
</comments>
</file>

<file path=xl/comments7.xml><?xml version="1.0" encoding="utf-8"?>
<comments xmlns="http://schemas.openxmlformats.org/spreadsheetml/2006/main">
  <authors>
    <author>isc</author>
  </authors>
  <commentList>
    <comment ref="B19" authorId="0" shapeId="0">
      <text>
        <r>
          <rPr>
            <sz val="10.5"/>
            <color indexed="81"/>
            <rFont val="Tahoma"/>
            <family val="2"/>
          </rPr>
          <t>סכום גלובלי.</t>
        </r>
      </text>
    </comment>
    <comment ref="B29" authorId="0" shapeId="0">
      <text>
        <r>
          <rPr>
            <sz val="10.5"/>
            <color indexed="81"/>
            <rFont val="Tahoma"/>
            <family val="2"/>
          </rPr>
          <t xml:space="preserve">סכום גלובלי.
</t>
        </r>
      </text>
    </comment>
    <comment ref="B31" authorId="0" shapeId="0">
      <text>
        <r>
          <rPr>
            <b/>
            <sz val="9"/>
            <color indexed="81"/>
            <rFont val="Tahoma"/>
            <family val="2"/>
          </rPr>
          <t>isc:</t>
        </r>
        <r>
          <rPr>
            <sz val="9"/>
            <color indexed="81"/>
            <rFont val="Tahoma"/>
            <family val="2"/>
          </rPr>
          <t xml:space="preserve">
המטבח בדירה מיועד למסגרות שאין בהן מטבח טיפולי</t>
        </r>
      </text>
    </comment>
  </commentList>
</comments>
</file>

<file path=xl/comments8.xml><?xml version="1.0" encoding="utf-8"?>
<comments xmlns="http://schemas.openxmlformats.org/spreadsheetml/2006/main">
  <authors>
    <author>חנה נחום</author>
  </authors>
  <commentList>
    <comment ref="B7" authorId="0" shapeId="0">
      <text>
        <r>
          <rPr>
            <sz val="10.5"/>
            <color indexed="81"/>
            <rFont val="Tahoma"/>
            <family val="2"/>
          </rPr>
          <t>לפחות מגדל אחד ומגלשה.</t>
        </r>
        <r>
          <rPr>
            <sz val="10"/>
            <color indexed="81"/>
            <rFont val="Tahoma"/>
            <family val="2"/>
          </rPr>
          <t xml:space="preserve">
</t>
        </r>
      </text>
    </comment>
  </commentList>
</comments>
</file>

<file path=xl/comments9.xml><?xml version="1.0" encoding="utf-8"?>
<comments xmlns="http://schemas.openxmlformats.org/spreadsheetml/2006/main">
  <authors>
    <author>חנה נחום</author>
  </authors>
  <commentList>
    <comment ref="B12" authorId="0" shapeId="0">
      <text>
        <r>
          <rPr>
            <sz val="10.5"/>
            <color indexed="81"/>
            <rFont val="Tahoma"/>
            <family val="2"/>
          </rPr>
          <t>עלות כוללת למגוון פריטים בקטגוריה.</t>
        </r>
      </text>
    </comment>
    <comment ref="B13" authorId="0" shapeId="0">
      <text>
        <r>
          <rPr>
            <sz val="10.5"/>
            <color indexed="81"/>
            <rFont val="Tahoma"/>
            <family val="2"/>
          </rPr>
          <t>עלות כוללת למגוון פריטים בקטגוריה.</t>
        </r>
      </text>
    </comment>
  </commentList>
</comments>
</file>

<file path=xl/sharedStrings.xml><?xml version="1.0" encoding="utf-8"?>
<sst xmlns="http://schemas.openxmlformats.org/spreadsheetml/2006/main" count="1115" uniqueCount="775">
  <si>
    <t>תקן הצטידות מעונות יום שיקומיים</t>
  </si>
  <si>
    <r>
      <t>1.</t>
    </r>
    <r>
      <rPr>
        <b/>
        <sz val="7"/>
        <color theme="1"/>
        <rFont val="Times New Roman"/>
        <family val="1"/>
      </rPr>
      <t xml:space="preserve">      </t>
    </r>
    <r>
      <rPr>
        <b/>
        <u/>
        <sz val="12"/>
        <color theme="1"/>
        <rFont val="Arial"/>
        <family val="2"/>
      </rPr>
      <t xml:space="preserve">רקע כללי </t>
    </r>
  </si>
  <si>
    <t>1.1. כל גוף העומד בקריטריונים להגשת בקשת סיוע מהקרן לפיתוח שירותים לנכים[1], רשאי להגיש בקשה לסיוע מהקרן וכל בקשה תבדק לגופו של עניין.</t>
  </si>
  <si>
    <r>
      <t>1.3.</t>
    </r>
    <r>
      <rPr>
        <sz val="7"/>
        <color theme="1"/>
        <rFont val="Times New Roman"/>
        <family val="1"/>
      </rPr>
      <t xml:space="preserve"> </t>
    </r>
    <r>
      <rPr>
        <sz val="12"/>
        <color theme="1"/>
        <rFont val="Arial"/>
        <family val="2"/>
      </rPr>
      <t>הסיוע של הקרן בהצטיידות מתמקד בציוד טיפולי בכיתות האם, בחדרי הטיפול ובחצר. הסיוע אינו כולל ציוד מטבח וציוד משרדי.</t>
    </r>
  </si>
  <si>
    <t xml:space="preserve">1.4. התקן מסתמך על תקנות מעונות יום שיקומיים (רישוי, סל שירותים לפעוטות עם מוגבלות ותנאי טיפול בהם), תשס"ח-2008, ותקנות התאמות נגישות כיום[2]. </t>
  </si>
  <si>
    <r>
      <t>2.</t>
    </r>
    <r>
      <rPr>
        <b/>
        <sz val="7"/>
        <color theme="1"/>
        <rFont val="Times New Roman"/>
        <family val="1"/>
      </rPr>
      <t xml:space="preserve">      </t>
    </r>
    <r>
      <rPr>
        <b/>
        <u/>
        <sz val="12"/>
        <color theme="1"/>
        <rFont val="Arial"/>
        <family val="2"/>
      </rPr>
      <t>תנאים מקדימים לרכישת ציוד שיקומי</t>
    </r>
  </si>
  <si>
    <r>
      <t>2.1.</t>
    </r>
    <r>
      <rPr>
        <sz val="7"/>
        <color theme="1"/>
        <rFont val="Times New Roman"/>
        <family val="1"/>
      </rPr>
      <t xml:space="preserve"> </t>
    </r>
    <r>
      <rPr>
        <sz val="12"/>
        <color theme="1"/>
        <rFont val="Arial"/>
        <family val="2"/>
      </rPr>
      <t>על המעון לעמוד בדרישות המשרדים ובתקנות הנגישות למבנה ייעודי.</t>
    </r>
  </si>
  <si>
    <r>
      <t>2.2.</t>
    </r>
    <r>
      <rPr>
        <sz val="7"/>
        <color theme="1"/>
        <rFont val="Times New Roman"/>
        <family val="1"/>
      </rPr>
      <t xml:space="preserve"> </t>
    </r>
    <r>
      <rPr>
        <sz val="12"/>
        <color theme="1"/>
        <rFont val="Arial"/>
        <family val="2"/>
      </rPr>
      <t xml:space="preserve">גודל חללי המעון לא יפחתו מהמינימום שנקבע בתקנות מעונות היום השיקומיים. </t>
    </r>
  </si>
  <si>
    <r>
      <t>2.3.</t>
    </r>
    <r>
      <rPr>
        <sz val="7"/>
        <color theme="1"/>
        <rFont val="Times New Roman"/>
        <family val="1"/>
      </rPr>
      <t xml:space="preserve"> </t>
    </r>
    <r>
      <rPr>
        <sz val="12"/>
        <color theme="1"/>
        <rFont val="Arial"/>
        <family val="2"/>
      </rPr>
      <t xml:space="preserve">במעון חייבים להיות מרחבי טיפול בהתאם לגודל המעון. (תואמים את היקף המשרות, מטפלים, וילדים) </t>
    </r>
  </si>
  <si>
    <t xml:space="preserve">2.4. במעון תנאים אקוסטיים מתאימים ובידוד מרעשים, כולל אלמנטים נדרשים עפ"י תנאי הסביבה[3]. </t>
  </si>
  <si>
    <r>
      <t>2.5.</t>
    </r>
    <r>
      <rPr>
        <sz val="7"/>
        <color theme="1"/>
        <rFont val="Times New Roman"/>
        <family val="1"/>
      </rPr>
      <t xml:space="preserve"> </t>
    </r>
    <r>
      <rPr>
        <sz val="12"/>
        <color theme="1"/>
        <rFont val="Arial"/>
        <family val="2"/>
      </rPr>
      <t xml:space="preserve">נדרש מקום לאחסון הציוד השיקומי. </t>
    </r>
  </si>
  <si>
    <r>
      <t>2.6.</t>
    </r>
    <r>
      <rPr>
        <sz val="7"/>
        <color theme="1"/>
        <rFont val="Times New Roman"/>
        <family val="1"/>
      </rPr>
      <t xml:space="preserve"> </t>
    </r>
    <r>
      <rPr>
        <sz val="12"/>
        <color theme="1"/>
        <rFont val="Arial"/>
        <family val="2"/>
      </rPr>
      <t>השימוש בציוד השיקומי יעשה בהנחיית עובד מקצועות הבריאות ובאחריותו המקצועית.</t>
    </r>
  </si>
  <si>
    <r>
      <t>2.7.</t>
    </r>
    <r>
      <rPr>
        <sz val="7"/>
        <color theme="1"/>
        <rFont val="Times New Roman"/>
        <family val="1"/>
      </rPr>
      <t xml:space="preserve"> </t>
    </r>
    <r>
      <rPr>
        <sz val="12"/>
        <color theme="1"/>
        <rFont val="Arial"/>
        <family val="2"/>
      </rPr>
      <t>תינתן עדיפות לרכישת ציוד תוצרת הארץ.</t>
    </r>
  </si>
  <si>
    <r>
      <t>2.8.</t>
    </r>
    <r>
      <rPr>
        <sz val="7"/>
        <color theme="1"/>
        <rFont val="Times New Roman"/>
        <family val="1"/>
      </rPr>
      <t xml:space="preserve"> </t>
    </r>
    <r>
      <rPr>
        <sz val="12"/>
        <color theme="1"/>
        <rFont val="Arial"/>
        <family val="2"/>
      </rPr>
      <t>מקום לאחסון כסאות הסעה.</t>
    </r>
  </si>
  <si>
    <r>
      <t>3.</t>
    </r>
    <r>
      <rPr>
        <b/>
        <sz val="7"/>
        <color theme="1"/>
        <rFont val="Times New Roman"/>
        <family val="1"/>
      </rPr>
      <t xml:space="preserve">      </t>
    </r>
    <r>
      <rPr>
        <b/>
        <u/>
        <sz val="12"/>
        <color theme="1"/>
        <rFont val="Arial"/>
        <family val="2"/>
      </rPr>
      <t>חישוב תקציב עפ"י אפיון המעון וחללי המבנה</t>
    </r>
  </si>
  <si>
    <r>
      <t>3.1.</t>
    </r>
    <r>
      <rPr>
        <sz val="7"/>
        <color theme="1"/>
        <rFont val="Times New Roman"/>
        <family val="1"/>
      </rPr>
      <t xml:space="preserve"> </t>
    </r>
    <r>
      <rPr>
        <sz val="12"/>
        <color theme="1"/>
        <rFont val="Arial"/>
        <family val="2"/>
      </rPr>
      <t xml:space="preserve">תקצוב - הסכומים בטבלה הם מרביים ומאפשרים מענים לצרכים מגוונים. המוסד אינו מתחייב להקצאה המקסימאלית. סכומי ההצטיידות יוקצו בעיקר עפ"י הפרמטרים הבאים:  </t>
    </r>
  </si>
  <si>
    <r>
      <t>§</t>
    </r>
    <r>
      <rPr>
        <sz val="7"/>
        <color theme="1"/>
        <rFont val="Times New Roman"/>
        <family val="1"/>
      </rPr>
      <t xml:space="preserve">         </t>
    </r>
    <r>
      <rPr>
        <sz val="12"/>
        <color theme="1"/>
        <rFont val="Arial"/>
        <family val="2"/>
      </rPr>
      <t>אפיון צרכי הפעוטות - לדוג', במעון רב נכותי תקצוב ציוד מוטוריקה גסה יהיה גדול יותר ממעון לפעוטות עם אוטיזם בו תקציב הציוד התקשורתי יהיה גדול יותר.</t>
    </r>
  </si>
  <si>
    <r>
      <t>§</t>
    </r>
    <r>
      <rPr>
        <sz val="7"/>
        <color theme="1"/>
        <rFont val="Times New Roman"/>
        <family val="1"/>
      </rPr>
      <t xml:space="preserve">         </t>
    </r>
    <r>
      <rPr>
        <sz val="12"/>
        <color theme="1"/>
        <rFont val="Arial"/>
        <family val="2"/>
      </rPr>
      <t>מספר וגודל חללי הפעילות -  תבחן התאמת החלל המיועד להמצאות הציוד בו ואחסונו.</t>
    </r>
  </si>
  <si>
    <r>
      <t>§</t>
    </r>
    <r>
      <rPr>
        <sz val="7"/>
        <color theme="1"/>
        <rFont val="Times New Roman"/>
        <family val="1"/>
      </rPr>
      <t xml:space="preserve">         </t>
    </r>
    <r>
      <rPr>
        <sz val="12"/>
        <color theme="1"/>
        <rFont val="Arial"/>
        <family val="2"/>
      </rPr>
      <t>גודל חצרות -  תידרש עמידה בתקן.</t>
    </r>
  </si>
  <si>
    <r>
      <t>§</t>
    </r>
    <r>
      <rPr>
        <sz val="7"/>
        <color theme="1"/>
        <rFont val="Times New Roman"/>
        <family val="1"/>
      </rPr>
      <t xml:space="preserve">         </t>
    </r>
    <r>
      <rPr>
        <sz val="12"/>
        <color theme="1"/>
        <rFont val="Arial"/>
        <family val="2"/>
      </rPr>
      <t>בהתחשב בציוד קיים או בסיוע קודם למעון.</t>
    </r>
  </si>
  <si>
    <r>
      <t>3.2.</t>
    </r>
    <r>
      <rPr>
        <sz val="7"/>
        <color theme="1"/>
        <rFont val="Times New Roman"/>
        <family val="1"/>
      </rPr>
      <t xml:space="preserve"> </t>
    </r>
    <r>
      <rPr>
        <sz val="12"/>
        <color theme="1"/>
        <rFont val="Arial"/>
        <family val="2"/>
      </rPr>
      <t xml:space="preserve">תחשיב הצטיידות </t>
    </r>
  </si>
  <si>
    <r>
      <t>4.</t>
    </r>
    <r>
      <rPr>
        <b/>
        <sz val="7"/>
        <color theme="1"/>
        <rFont val="Times New Roman"/>
        <family val="1"/>
      </rPr>
      <t xml:space="preserve">      </t>
    </r>
    <r>
      <rPr>
        <b/>
        <u/>
        <sz val="12"/>
        <color theme="1"/>
        <rFont val="Arial"/>
        <family val="2"/>
      </rPr>
      <t xml:space="preserve">אופן הגשת בקשה </t>
    </r>
  </si>
  <si>
    <t>יש להעביר בקשה מסודרת הכוללת:</t>
  </si>
  <si>
    <r>
      <t>4.1.</t>
    </r>
    <r>
      <rPr>
        <sz val="7"/>
        <color theme="1"/>
        <rFont val="Times New Roman"/>
        <family val="1"/>
      </rPr>
      <t xml:space="preserve"> </t>
    </r>
    <r>
      <rPr>
        <sz val="12"/>
        <color theme="1"/>
        <rFont val="Arial"/>
        <family val="2"/>
      </rPr>
      <t>חומר רקע על המעון תוך התייחסות לאוכלוסיית יעד, נתוני מבנה, פעילויות, תוכניות, וצוות רלוונטי.</t>
    </r>
  </si>
  <si>
    <r>
      <t>4.2.</t>
    </r>
    <r>
      <rPr>
        <sz val="7"/>
        <color theme="1"/>
        <rFont val="Times New Roman"/>
        <family val="1"/>
      </rPr>
      <t xml:space="preserve"> </t>
    </r>
    <r>
      <rPr>
        <sz val="12"/>
        <color theme="1"/>
        <rFont val="Arial"/>
        <family val="2"/>
      </rPr>
      <t>רציונל כללי לגבי מהות הבקשה.</t>
    </r>
  </si>
  <si>
    <r>
      <t>4.3.</t>
    </r>
    <r>
      <rPr>
        <sz val="7"/>
        <color theme="1"/>
        <rFont val="Times New Roman"/>
        <family val="1"/>
      </rPr>
      <t xml:space="preserve"> </t>
    </r>
    <r>
      <rPr>
        <sz val="12"/>
        <color theme="1"/>
        <rFont val="Arial"/>
        <family val="2"/>
      </rPr>
      <t>מסמך ממשרד הרווחה לגבי הצורך בהצטיידות המעון והצפי לשנים הקרובות.</t>
    </r>
  </si>
  <si>
    <t>4.4. מידע לגבי צוות מקצועי טיפולי ושעות עבודה שבועיות. לזכאות קבלת ציוד טיפולי יש לעמוד במינימום שעות טיפול, העומדות על 5 ש"ש לכל תחום טיפולי[4].</t>
  </si>
  <si>
    <r>
      <t>4.5.</t>
    </r>
    <r>
      <rPr>
        <sz val="7"/>
        <color theme="1"/>
        <rFont val="Times New Roman"/>
        <family val="1"/>
      </rPr>
      <t xml:space="preserve"> </t>
    </r>
    <r>
      <rPr>
        <sz val="12"/>
        <color theme="1"/>
        <rFont val="Arial"/>
        <family val="2"/>
      </rPr>
      <t>רשימת ציוד קיים (במידה ויש).</t>
    </r>
  </si>
  <si>
    <r>
      <t>4.8.</t>
    </r>
    <r>
      <rPr>
        <sz val="7"/>
        <color theme="1"/>
        <rFont val="Times New Roman"/>
        <family val="1"/>
      </rPr>
      <t xml:space="preserve"> </t>
    </r>
    <r>
      <rPr>
        <sz val="12"/>
        <color theme="1"/>
        <rFont val="Arial"/>
        <family val="2"/>
      </rPr>
      <t>עם הגשת הבקשה יש לצרף "שרטוט פריסה" מתוכנן של הציוד בחדרים המיועדים ובחצר.</t>
    </r>
  </si>
  <si>
    <t xml:space="preserve">[2] תקנות התאמות נגישות. מתבסס על חוק שוויון זכויות לאנשים עם מוגבלות, התשנ"ח – 1998 , פרק הנגישות. יש לציין כי במסמך מצוינים רק עיקרי התקנות. באחריות המפעיל עמידה בכל דרישות התקנות.  </t>
  </si>
  <si>
    <t>[3] תקרה אקוסטית, רצפת pvc, חיפוי קירות, חלונות, מזגן.</t>
  </si>
  <si>
    <t>[4] פיזיותרפיה, ריפוי בעיסוק, קלינאית תקשורת, הבעה ויצירה.</t>
  </si>
  <si>
    <t xml:space="preserve">המוסד לביטוח הלאומי, באמצעות הקרן לפיתוח שירותים לנכים, מסייע בפיתוח מענים לצרכים של פעוטות עם צרכים מיוחדים. במסגרת זאת מסייע בהקמת מעונות יום שיקומיים והצטיידותם. </t>
  </si>
  <si>
    <t>הקרן רואה חשיבות רבה במתן מענה טיפולי הולם בגיל הרך מתוך הנחת יסוד שאיתור וטיפול מוקדם מסייע במיצוי הפוטנציאל השיקומי של הפעוט.</t>
  </si>
  <si>
    <r>
      <t>1.2.</t>
    </r>
    <r>
      <rPr>
        <sz val="7"/>
        <color theme="1"/>
        <rFont val="Times New Roman"/>
        <family val="1"/>
      </rPr>
      <t xml:space="preserve"> </t>
    </r>
    <r>
      <rPr>
        <sz val="12"/>
        <color theme="1"/>
        <rFont val="Arial"/>
        <family val="2"/>
      </rPr>
      <t xml:space="preserve"> מטרת תקן זה הינה לסייע לגופים המגישים בקשת הצטיידות לבנות את בקשתם בצורה מקצועית תוך חשיבה על מכלול הצרכים הנדרשים. </t>
    </r>
  </si>
  <si>
    <t>התקן נבנה תוך תהליך למידה וחשיבה מקצועית רב מערכתית והוא מתייחס לצרכים בפועל ולטכנולוגיות חדשות.</t>
  </si>
  <si>
    <t xml:space="preserve">[1]  קריטריונים להגשת בקשת סיוע מהקרן מפורטים באתר הביטוח הלאומי  www.btl.gov.il , אגף קרנות, הקרן לפיתוח שירותים לנכים. </t>
  </si>
  <si>
    <t xml:space="preserve"> וחצר קטנה. התקציב המקסימאלי יהיה סכום הטבלאות הבאות: טבלה מס' 1 + טבלה מס' 2 + טבלה מס' 4 + טבלה מס' 5 + טבלה מס' 6 + מחצית מטבלה 6 + טבלה מס' 7 + טבלה מס' 8 (טבלאות 7 , 8 בהתייחסות לחצר הקטנה) </t>
  </si>
  <si>
    <r>
      <t>3.3.</t>
    </r>
    <r>
      <rPr>
        <sz val="7"/>
        <color theme="1"/>
        <rFont val="Times New Roman"/>
        <family val="1"/>
      </rPr>
      <t xml:space="preserve"> </t>
    </r>
    <r>
      <rPr>
        <sz val="12"/>
        <color theme="1"/>
        <rFont val="Arial"/>
        <family val="2"/>
      </rPr>
      <t>מודולאריות המסמך –  מבנה המסמך מאפשר מענה למעונות בכל הרצף הקיים. להלן דוגמה לתחשיב הצטיידות שבו מעון עם כיתת גן רב נכותי אחת, חדר פיזיותרפיה, חדר ריפוי בעיסוק, 2 חדרי קלינאי תקשורת,</t>
    </r>
  </si>
  <si>
    <t>פריט</t>
  </si>
  <si>
    <t>ציוד עזר</t>
  </si>
  <si>
    <t>ציוד חירום</t>
  </si>
  <si>
    <t>ציוד מבואה</t>
  </si>
  <si>
    <t>סה"כ ציוד כללי</t>
  </si>
  <si>
    <t>נושא</t>
  </si>
  <si>
    <t>פריטים</t>
  </si>
  <si>
    <t>שטיח</t>
  </si>
  <si>
    <t>סה"כ עלות משוערת כולל מע"מ</t>
  </si>
  <si>
    <t>צלחת וסטיבולרית</t>
  </si>
  <si>
    <t>חצר קטנה</t>
  </si>
  <si>
    <t>חצר גדולה</t>
  </si>
  <si>
    <t>סכומי סיוע מירביים למעון יום שיקומי</t>
  </si>
  <si>
    <t>פריטים להצטיידות</t>
  </si>
  <si>
    <t>תוספת לפעוטות עם לקויות חושיות</t>
  </si>
  <si>
    <t>ציוד כללי למעון</t>
  </si>
  <si>
    <t>פירוט</t>
  </si>
  <si>
    <t>סכום מירבי כולל מע"מ</t>
  </si>
  <si>
    <t>טבלה 1</t>
  </si>
  <si>
    <t>ציוד כיתת אם</t>
  </si>
  <si>
    <t>רב נכותי</t>
  </si>
  <si>
    <t>אוטיסטים</t>
  </si>
  <si>
    <t>טבלה 2</t>
  </si>
  <si>
    <t>טבלה 3</t>
  </si>
  <si>
    <t>ציוד חדרי טיפול</t>
  </si>
  <si>
    <t>מוטוריקה גסה</t>
  </si>
  <si>
    <t>ריפוי בעיסוק והבעה רגשית</t>
  </si>
  <si>
    <t>קלינאי תקשורת</t>
  </si>
  <si>
    <t>טבלה 4</t>
  </si>
  <si>
    <t>טבלה 5</t>
  </si>
  <si>
    <t>טבלה 6</t>
  </si>
  <si>
    <t>ציוד חדר רחצה ושירותים</t>
  </si>
  <si>
    <t>טבלה 7</t>
  </si>
  <si>
    <t>מצע וקירוי</t>
  </si>
  <si>
    <t>מתקנים</t>
  </si>
  <si>
    <t>טבלה 8</t>
  </si>
  <si>
    <t>טבלה 9</t>
  </si>
  <si>
    <t>כמות תקן</t>
  </si>
  <si>
    <t>עלות ליחידה כולל מע"מ</t>
  </si>
  <si>
    <t>סך עלות כולל מע"מ</t>
  </si>
  <si>
    <t>סך עלות  כולל מע"מ</t>
  </si>
  <si>
    <r>
      <t>§</t>
    </r>
    <r>
      <rPr>
        <sz val="7"/>
        <color theme="1"/>
        <rFont val="Times New Roman"/>
        <family val="1"/>
      </rPr>
      <t xml:space="preserve">         </t>
    </r>
    <r>
      <rPr>
        <sz val="12"/>
        <color theme="1"/>
        <rFont val="Arial"/>
        <family val="2"/>
      </rPr>
      <t xml:space="preserve">במידה ובמעון יותר מכיתת גן אחת, סכום תקציב הכיתה יוכפל עפ"י מספר כיתות הגן - </t>
    </r>
    <r>
      <rPr>
        <sz val="12"/>
        <color rgb="FFFF0000"/>
        <rFont val="Arial"/>
        <family val="2"/>
      </rPr>
      <t>ובהתאם לשיקול דעת יועץ/ת ורכז ביטוח לאומי</t>
    </r>
  </si>
  <si>
    <r>
      <t>§</t>
    </r>
    <r>
      <rPr>
        <sz val="7"/>
        <color theme="1"/>
        <rFont val="Times New Roman"/>
        <family val="1"/>
      </rPr>
      <t xml:space="preserve">         </t>
    </r>
    <r>
      <rPr>
        <sz val="12"/>
        <color theme="1"/>
        <rFont val="Arial"/>
        <family val="2"/>
      </rPr>
      <t xml:space="preserve">במידה ובמעון יותר מחדר טיפולים ספציפי אחד, כל חדר טיפולים נוסף יחושב כחצי מסכום חדר טיפולים ראשוני. ( לדוג' שני חדרי קלינאי תקשורת יהיו סך של תקציב חדר קלינאי תקשורת + חצי מהסכום הראשוני ) - </t>
    </r>
    <r>
      <rPr>
        <sz val="12"/>
        <color rgb="FFFF0000"/>
        <rFont val="Arial"/>
        <family val="2"/>
      </rPr>
      <t>החישוב יעשה בהתאם לשיקול דעת יועץ/ת ורכז ביטוח לאומי</t>
    </r>
    <r>
      <rPr>
        <sz val="12"/>
        <color theme="1"/>
        <rFont val="Arial"/>
        <family val="2"/>
      </rPr>
      <t xml:space="preserve">. </t>
    </r>
  </si>
  <si>
    <t>ה מ ו ס ד    ל ב י ט ו ח    ל א ו  מ י</t>
  </si>
  <si>
    <t>קרנות הביטוח הלאומי</t>
  </si>
  <si>
    <t>הקרן לפיתוח שירותים לנכים</t>
  </si>
  <si>
    <t>תאריך הגשת הבקשה:</t>
  </si>
  <si>
    <t>שם הגוף המבקש:</t>
  </si>
  <si>
    <t>ח.פ. הגוף המבקש:</t>
  </si>
  <si>
    <t>איש קשר:</t>
  </si>
  <si>
    <t>מייל איש קשר:</t>
  </si>
  <si>
    <t>דירוג סוציואקונומי של הישוב: (לבחור)</t>
  </si>
  <si>
    <t>גיליון הסיכום מתמלא אוטומטית.</t>
  </si>
  <si>
    <t>שאלון למילוי ע"י הגוף- חובה</t>
  </si>
  <si>
    <t>כתובת הגוף המבקש:</t>
  </si>
  <si>
    <t>אוכלוסיית היעד:</t>
  </si>
  <si>
    <r>
      <t>4.6.</t>
    </r>
    <r>
      <rPr>
        <sz val="7"/>
        <color theme="1"/>
        <rFont val="Times New Roman"/>
        <family val="1"/>
      </rPr>
      <t xml:space="preserve"> </t>
    </r>
    <r>
      <rPr>
        <sz val="12"/>
        <color theme="1"/>
        <rFont val="Arial"/>
        <family val="2"/>
      </rPr>
      <t xml:space="preserve">טבלת פריטים להצטיידות. טבלת הפריטים תכלול פריטים נדרשים בחלוקה עפ"י ייעודם (כיתת אם, חדר טיפולים, חצר). - </t>
    </r>
    <r>
      <rPr>
        <sz val="12"/>
        <color theme="4"/>
        <rFont val="Arial"/>
        <family val="2"/>
      </rPr>
      <t>הורדתי, נמצא בטבלת אקסל שבניתי</t>
    </r>
  </si>
  <si>
    <r>
      <t>4.7.</t>
    </r>
    <r>
      <rPr>
        <sz val="7"/>
        <color theme="1"/>
        <rFont val="Times New Roman"/>
        <family val="1"/>
      </rPr>
      <t xml:space="preserve"> </t>
    </r>
    <r>
      <rPr>
        <sz val="12"/>
        <color theme="1"/>
        <rFont val="Arial"/>
        <family val="2"/>
      </rPr>
      <t xml:space="preserve">יש לבצע את תהליך הגדרת ומיפוי הפריטים הנדרשים בשיתוף צוות מקצועי וחינוכי במעון.- </t>
    </r>
    <r>
      <rPr>
        <sz val="12"/>
        <color theme="4"/>
        <rFont val="Arial"/>
        <family val="2"/>
      </rPr>
      <t>לדעתי המשפט הזה לא מובן</t>
    </r>
  </si>
  <si>
    <t>תקן</t>
  </si>
  <si>
    <t>בקשת הגוף</t>
  </si>
  <si>
    <t>אישור הרכז</t>
  </si>
  <si>
    <t>כמות מבוקשת</t>
  </si>
  <si>
    <t>תקציב מבוקש</t>
  </si>
  <si>
    <t>סטייה מהתקן</t>
  </si>
  <si>
    <t>הערות הגוף</t>
  </si>
  <si>
    <t>המלצת הרכז</t>
  </si>
  <si>
    <t>כמות מאושרת</t>
  </si>
  <si>
    <t>הערות הרכז</t>
  </si>
  <si>
    <t>עבור כמה חדרים מוגשת הבקשה?</t>
  </si>
  <si>
    <t>אישור הרכז לחדר אחד</t>
  </si>
  <si>
    <t>עבור כמה חדרים מאושרת הבקשה?</t>
  </si>
  <si>
    <t>בקשת הגוף לחדר אחד</t>
  </si>
  <si>
    <t>כמות מבוקשת עבור חדר בודד</t>
  </si>
  <si>
    <t>תקן לחדר אחד</t>
  </si>
  <si>
    <t>האם קיבלתם סיוע קודם?</t>
  </si>
  <si>
    <t>אם כן באיזה שנה?</t>
  </si>
  <si>
    <t>אישור הרכז לכל החדרים</t>
  </si>
  <si>
    <t>חדר ריפוי בעיסוק</t>
  </si>
  <si>
    <t>ריפוי בעיסוק</t>
  </si>
  <si>
    <t>רשימת ציוד קיים</t>
  </si>
  <si>
    <t>מצב הציוד וכשירותו- במידה וקיים נא לבחור את האפשרות המתאימה</t>
  </si>
  <si>
    <t>הערות</t>
  </si>
  <si>
    <t>כמות קיימת בפועל</t>
  </si>
  <si>
    <r>
      <t xml:space="preserve">במידה והבקשה מוגשת עבור יותר מחדר אחד, שאר החדרים יאושרו ע"פ 50% מסך עלות חדר בודד ולפי אישור הרכז. </t>
    </r>
    <r>
      <rPr>
        <b/>
        <sz val="14"/>
        <rFont val="David"/>
        <family val="2"/>
      </rPr>
      <t>יש למלא עבור כמה חדרים מוגשת הבקשה, וכמות מבוקשת עבור חדר אחד בלבד</t>
    </r>
    <r>
      <rPr>
        <sz val="14"/>
        <rFont val="David"/>
        <family val="2"/>
      </rPr>
      <t>!</t>
    </r>
  </si>
  <si>
    <t>כמות מאושרת עבור חדר בודד</t>
  </si>
  <si>
    <t>תקציב מאושר</t>
  </si>
  <si>
    <t>דירוג אשכול סוציואקונומי:</t>
  </si>
  <si>
    <t>סה"כ תקציב מבוקש</t>
  </si>
  <si>
    <t>קטגוריה</t>
  </si>
  <si>
    <t>סה"כ בקשה</t>
  </si>
  <si>
    <t>גורם מממן</t>
  </si>
  <si>
    <t>אחוז מימון</t>
  </si>
  <si>
    <t xml:space="preserve">סכום מימון </t>
  </si>
  <si>
    <t>אחוז מימון מקסימלי-ביטוח לאומי</t>
  </si>
  <si>
    <t>מימון עצמי</t>
  </si>
  <si>
    <t>סה"כ</t>
  </si>
  <si>
    <t>תקציב מאושר עבור חדר בודד</t>
  </si>
  <si>
    <t>יש למלא את העמודות בצבע הבא במידת הצורך:</t>
  </si>
  <si>
    <t xml:space="preserve">חדרי טיפול -
גודל מינימלי של חדר טיפול פרטני קטן - 12-16 מ"ר
גודל מינמלי של חדר טיפול פרטני גדול לטיפול הכולל תנועה במרחב  - 20 מ"ר.
</t>
  </si>
  <si>
    <t>גלילים בגדלים שונים</t>
  </si>
  <si>
    <t xml:space="preserve">בקשת הגוף </t>
  </si>
  <si>
    <t xml:space="preserve">אישור הרכז </t>
  </si>
  <si>
    <t xml:space="preserve">תקציב מבוקש </t>
  </si>
  <si>
    <t xml:space="preserve">כמות מאושרת </t>
  </si>
  <si>
    <t xml:space="preserve">כמות מבוקשת </t>
  </si>
  <si>
    <t>מתקני חצר</t>
  </si>
  <si>
    <t>יש להביא בפני ועדת ההיגוי את תוכנית ההעמדה של מתקני החצר כולל שטחי הבטיחות הנדרשים.</t>
  </si>
  <si>
    <t>מראה</t>
  </si>
  <si>
    <t>שטיח קיר</t>
  </si>
  <si>
    <t xml:space="preserve">סנוזלן- </t>
  </si>
  <si>
    <t>הטיפול יעשה על ידי איש מקצוע שעבר הכשרה מוכרת ומתאימה לטיפול בסנוזלן מעבר למצבת כוח האדם במסגרת  הטיפולית.</t>
  </si>
  <si>
    <t>התקנת מערכת מיזוג ואוורור מתאימה תהיה באחריות המסגרת.</t>
  </si>
  <si>
    <t>תוכן ענינים - תקן</t>
  </si>
  <si>
    <t>שאלון חובה</t>
  </si>
  <si>
    <t>סיכום</t>
  </si>
  <si>
    <t xml:space="preserve">על המתקנים  להיות מותאמים לגודל החצר. </t>
  </si>
  <si>
    <t>באחריות המסגרת להכשיר את השטח ולדאוג להצללה מתאימה.</t>
  </si>
  <si>
    <t>.התקן כולל משטח בטיחות מתחת למתקנים בתוספת שטחי הבטיחות הנדרשים</t>
  </si>
  <si>
    <t>מזרונים טיפוליים</t>
  </si>
  <si>
    <t>ארון אחסון</t>
  </si>
  <si>
    <t>מדף אחסון לציוד גדול תלוי</t>
  </si>
  <si>
    <t>כסא מתכוונן</t>
  </si>
  <si>
    <t>כסא מטפל</t>
  </si>
  <si>
    <t>לוח מחיק</t>
  </si>
  <si>
    <t>מראה קבועה ווילון</t>
  </si>
  <si>
    <t>שולחן מתכוונן חשמלי</t>
  </si>
  <si>
    <t>ריהוט</t>
  </si>
  <si>
    <t>סכום גלובלי</t>
  </si>
  <si>
    <t>נקודת תליה כולל התקנה</t>
  </si>
  <si>
    <t>חבית טיפולית</t>
  </si>
  <si>
    <t>סט חמישה ספסלים</t>
  </si>
  <si>
    <t>קפצית</t>
  </si>
  <si>
    <t>ערסל בד טיפולי</t>
  </si>
  <si>
    <t xml:space="preserve">בריכת כדורים - עם כיסוי וכדורים </t>
  </si>
  <si>
    <t>כדורים</t>
  </si>
  <si>
    <t>וסט נאופרן</t>
  </si>
  <si>
    <t>משחקי גריה שונים</t>
  </si>
  <si>
    <t xml:space="preserve">עזרים לטיפול קבוצתי (טבעות, 
מטפחות, כדורים, מצנח וכד') </t>
  </si>
  <si>
    <t xml:space="preserve">משחקי מרחב, בנייה והרכבה </t>
  </si>
  <si>
    <t xml:space="preserve">פאזלים ומשחקי תפיסה </t>
  </si>
  <si>
    <t xml:space="preserve">אביזרי ADL מותאמים </t>
  </si>
  <si>
    <t>ציוד</t>
  </si>
  <si>
    <t>טכנולוגיה</t>
  </si>
  <si>
    <t xml:space="preserve">מחשב נייח/נייד עם מסך מגע </t>
  </si>
  <si>
    <t>מדפסת</t>
  </si>
  <si>
    <t>Ipad 10.2" 128GB WIFI</t>
  </si>
  <si>
    <t>מגן לאייפד + מדבקת זכוכית</t>
  </si>
  <si>
    <t>Apple tv</t>
  </si>
  <si>
    <t>מסך הקרנה נגלל</t>
  </si>
  <si>
    <t xml:space="preserve">עכברים ייחודיים </t>
  </si>
  <si>
    <t xml:space="preserve">מקלדות ייחודיות </t>
  </si>
  <si>
    <t xml:space="preserve">מתגים ומתאמי מתגים </t>
  </si>
  <si>
    <t xml:space="preserve">זרועות למתגים ולטאבלט </t>
  </si>
  <si>
    <t>מערכת הפעלת מחשב ע"י מיקוד מבט כולל: מערכת מיקוד מבט, תמיכה ושירות של שנתיים על המערכת מיקוד מבט (כולל התקנה ואינטגרציה למערכת מיקוד מבט, שירותי מעבדה, תמיכה טלפונית ומכשיר חלופי בעת תיקון), מחשב נייד טאבלט, עמוד נייד ומגש תואם למחשב הנייד, תוכנת GRID 3, תמיכה ושרות לשנתיים בתוכנת ה-GRID 3, תוכנת קולפיקס ועלמה רידר 2 התקנה והנגשה, הדרכה של שעתיים.</t>
  </si>
  <si>
    <t xml:space="preserve">Tobii Gaze Viewer </t>
  </si>
  <si>
    <t>ערכת משחקים למערכת מיקוד מבט</t>
  </si>
  <si>
    <t>מסך מגע 65" לתלייה על קיר+ ארון + מחשב להפעלה</t>
  </si>
  <si>
    <t>מערכת מציאות מדומה</t>
  </si>
  <si>
    <t>צעצועים מותאמים - סכום גלובלי</t>
  </si>
  <si>
    <t xml:space="preserve">כלי בישול אחסון הגשה וניקוי </t>
  </si>
  <si>
    <t>ארון עזרה ראשונה קטן</t>
  </si>
  <si>
    <t>מיקרוגל (עד 25 ליטר)</t>
  </si>
  <si>
    <t>מעבד מזון (נפח מיכל 1.5 ליטר)</t>
  </si>
  <si>
    <t>מקרר (עד 700 ליטר)</t>
  </si>
  <si>
    <t>מיקסר</t>
  </si>
  <si>
    <t>בלנדר</t>
  </si>
  <si>
    <t>פלטת חימום לשבת</t>
  </si>
  <si>
    <t>קומקום חשמלי</t>
  </si>
  <si>
    <t>תנור בישול ואפייה + כיריים גז</t>
  </si>
  <si>
    <t>מיחם חשמלי</t>
  </si>
  <si>
    <t>מתקן למים חמים/ קרים</t>
  </si>
  <si>
    <t>מדיח כלים</t>
  </si>
  <si>
    <t>מקפיא</t>
  </si>
  <si>
    <t>מכונת וופל בלגי</t>
  </si>
  <si>
    <t>חשמלון להפעלת מכשירי חשמל בסביבת הבית</t>
  </si>
  <si>
    <t>שולחן  אוכל + 4 כסאות</t>
  </si>
  <si>
    <t>עגלת כלים מלוכלים מנירוסטה</t>
  </si>
  <si>
    <t>מוצרי חשמל</t>
  </si>
  <si>
    <t xml:space="preserve">כן ציור </t>
  </si>
  <si>
    <t>ארונית לייבוש 
 ציורים</t>
  </si>
  <si>
    <t>מיניאטורות ( דמויות לטיפול רגשי)</t>
  </si>
  <si>
    <t>שולחן בוץ 4</t>
  </si>
  <si>
    <t>שולחן מים</t>
  </si>
  <si>
    <t xml:space="preserve">פופים </t>
  </si>
  <si>
    <t>מתקן לנייר</t>
  </si>
  <si>
    <t>קלפים טיפוליים</t>
  </si>
  <si>
    <t>טיפול באומנות</t>
  </si>
  <si>
    <t>מבנה תיאטרון בובות</t>
  </si>
  <si>
    <t>מגוון בובות 
 תיאטרון, בובות כף יד ואצבע</t>
  </si>
  <si>
    <t>תחפושות ואביזרי תחפושות</t>
  </si>
  <si>
    <t>שטיח רצפה</t>
  </si>
  <si>
    <t>רמקול נייד אלחוטי</t>
  </si>
  <si>
    <t>טיפול בדרמה</t>
  </si>
  <si>
    <t>אורגן</t>
  </si>
  <si>
    <t>גיטרה עם תיק</t>
  </si>
  <si>
    <t>מערכת תופים</t>
  </si>
  <si>
    <t xml:space="preserve">סוגי תופים שונים (דרבוקה, תופי קונגוס, תוף אקיינוס וכד') </t>
  </si>
  <si>
    <t xml:space="preserve">כלי נגינה לעבודה קבוצתית (מצילתיים, תיבה סינית, גביע, משולש, טמבורים, קסילופון וכד') </t>
  </si>
  <si>
    <t>ערכת בידורית</t>
  </si>
  <si>
    <t xml:space="preserve">שטיח </t>
  </si>
  <si>
    <t>טיפול במוזיקה</t>
  </si>
  <si>
    <t xml:space="preserve">משחקים בתנועה, אביזרים לקבוצות </t>
  </si>
  <si>
    <t xml:space="preserve">משחק סימבולי </t>
  </si>
  <si>
    <t>טיפול בתנועה</t>
  </si>
  <si>
    <t>ספרים</t>
  </si>
  <si>
    <t>משחקים וקלפים טיפוליים</t>
  </si>
  <si>
    <t>ביבליותרפיה</t>
  </si>
  <si>
    <t>מחשבים</t>
  </si>
  <si>
    <t xml:space="preserve">משחקים וספרים </t>
  </si>
  <si>
    <t>ספסלי ישיבה</t>
  </si>
  <si>
    <t>כוננית משחקים</t>
  </si>
  <si>
    <t>מרחב חברתי</t>
  </si>
  <si>
    <t>חדר רגיעה</t>
  </si>
  <si>
    <t>שולחן תערובת אדמה מילואי</t>
  </si>
  <si>
    <t>רשת תרמית</t>
  </si>
  <si>
    <t>שולחן השרשה</t>
  </si>
  <si>
    <t>ארון כלים כתר פלסטיק</t>
  </si>
  <si>
    <t>מאוורר</t>
  </si>
  <si>
    <t>אביזרי עזר לשימוש בחממה</t>
  </si>
  <si>
    <t>מסור נימה/בנדר</t>
  </si>
  <si>
    <t>מקדחה עומדת</t>
  </si>
  <si>
    <t>שלייף קטן</t>
  </si>
  <si>
    <t>מסור גרונג</t>
  </si>
  <si>
    <t>רוטר + שולחן + סט להבים</t>
  </si>
  <si>
    <t>משור שולחן</t>
  </si>
  <si>
    <t>מחרטה עץ</t>
  </si>
  <si>
    <t>דרמל</t>
  </si>
  <si>
    <t>עפרון צורב</t>
  </si>
  <si>
    <t>גקסון מקצועי</t>
  </si>
  <si>
    <t>משייפת יד</t>
  </si>
  <si>
    <t>מברגה</t>
  </si>
  <si>
    <t>משחזת</t>
  </si>
  <si>
    <t>שואב אבק יעודי לנגרות</t>
  </si>
  <si>
    <t xml:space="preserve">כלי גילוף ידניים - תקציב </t>
  </si>
  <si>
    <t>מלחציים</t>
  </si>
  <si>
    <t>מלחצי זוית</t>
  </si>
  <si>
    <t>קליבות מגדלים שונים</t>
  </si>
  <si>
    <t>שולחן נגרות</t>
  </si>
  <si>
    <t>אקדח סיכות מקצועי</t>
  </si>
  <si>
    <t>כלי עבודה ידניים - תקציב</t>
  </si>
  <si>
    <t>משקפי מגן</t>
  </si>
  <si>
    <t>סדנת נגרות</t>
  </si>
  <si>
    <t>ארון השקייה</t>
  </si>
  <si>
    <t>מכסחת אפקו</t>
  </si>
  <si>
    <t>מגזמת אטקו</t>
  </si>
  <si>
    <t>חרמש מוטורי</t>
  </si>
  <si>
    <t>מפוח מוטורי</t>
  </si>
  <si>
    <t>מחסן נייד לכלי חקלאות וחומרים 2.50/3.30/2.40</t>
  </si>
  <si>
    <t>סדנת חקלאות וגינון</t>
  </si>
  <si>
    <t>תנור קרמיקה - 130 ליטר</t>
  </si>
  <si>
    <t>תוכנות המרה מקצועיות</t>
  </si>
  <si>
    <t>צורב DVD/BLURAY</t>
  </si>
  <si>
    <t>אוזניות</t>
  </si>
  <si>
    <t>מצלמות HD קטנות</t>
  </si>
  <si>
    <t>כרטיסי זכרון SD גדולים 32GB</t>
  </si>
  <si>
    <t>מיקרופון קונדנסר</t>
  </si>
  <si>
    <t>חצובות לוידאו</t>
  </si>
  <si>
    <t>חצובות לסטילס</t>
  </si>
  <si>
    <t>רפלקטור</t>
  </si>
  <si>
    <t>דימרים</t>
  </si>
  <si>
    <t>סופט בוקס</t>
  </si>
  <si>
    <t>פנס led daylight</t>
  </si>
  <si>
    <t>מצלמות דיגיטליות פשוטות</t>
  </si>
  <si>
    <t>סורק</t>
  </si>
  <si>
    <t>מדפסת נייר צילום</t>
  </si>
  <si>
    <t>לוח חכם-ברקו</t>
  </si>
  <si>
    <t>מקרן</t>
  </si>
  <si>
    <t>כונן חיצוני לגיבוי ואחסון</t>
  </si>
  <si>
    <t>דיסק או קי</t>
  </si>
  <si>
    <t>שולחנות כתיבה</t>
  </si>
  <si>
    <t>משטח עריכה 60X120</t>
  </si>
  <si>
    <t>תוכנת עריכה</t>
  </si>
  <si>
    <t>כסאות</t>
  </si>
  <si>
    <t>מקסר ידני</t>
  </si>
  <si>
    <t>מעבד מזון</t>
  </si>
  <si>
    <t>מטחנת קפה</t>
  </si>
  <si>
    <t>בלנדר ויטמיקס</t>
  </si>
  <si>
    <t>מטחנת קמח</t>
  </si>
  <si>
    <t>מיקסר שולחני</t>
  </si>
  <si>
    <t>תנור אבן</t>
  </si>
  <si>
    <t>תנור אפיה ביתי</t>
  </si>
  <si>
    <t>מקרר</t>
  </si>
  <si>
    <t>טוסטר</t>
  </si>
  <si>
    <t>משקל חשמלי</t>
  </si>
  <si>
    <t>סדנת בישול ואפיה</t>
  </si>
  <si>
    <t>משחזת זוית 4-1/2</t>
  </si>
  <si>
    <t>מלטשת אקסצנטרית 5" אלקטרונית</t>
  </si>
  <si>
    <t>משור אנכי אלקטרוני מקיטה</t>
  </si>
  <si>
    <t>מסכת ריתוך אלקטרונית</t>
  </si>
  <si>
    <t>אוומטר מקצועי צג דיגיטאלי</t>
  </si>
  <si>
    <t>עיפרון חריטה חשמלי - דרמל</t>
  </si>
  <si>
    <t>משורי יד - ג'ק דנמרק</t>
  </si>
  <si>
    <t>משור גב -ג'ק דנמרק</t>
  </si>
  <si>
    <t>סט מפסלות גילוף</t>
  </si>
  <si>
    <t>מלחצי נגרים - רקוקד</t>
  </si>
  <si>
    <t>מלחציים למקדחת עמוד 4"</t>
  </si>
  <si>
    <t>סט מפתחות שוודי רינג 8-24</t>
  </si>
  <si>
    <t>מפתח שוודי12"</t>
  </si>
  <si>
    <t>סט מפתחות  אלן ,טורקס</t>
  </si>
  <si>
    <t>סט מברגי פיליפס</t>
  </si>
  <si>
    <t>דיסק וידיה לגילוף 4-1/2"</t>
  </si>
  <si>
    <t>משטח יהלום להשחזה</t>
  </si>
  <si>
    <t xml:space="preserve">סט פצירות </t>
  </si>
  <si>
    <t>סט גילוף בעץ</t>
  </si>
  <si>
    <t>סט אביזרים מקיטה</t>
  </si>
  <si>
    <t>משור עץ</t>
  </si>
  <si>
    <t>דיסקיות נצמדות</t>
  </si>
  <si>
    <t>נתב linksys אלחוטי דגם wrt54g</t>
  </si>
  <si>
    <t>כרטיס רשת אלחוטי דגם wusb54gs</t>
  </si>
  <si>
    <t>מתג סיסקו דגם catalyst 2960</t>
  </si>
  <si>
    <t>נתב דגם cisco 1841</t>
  </si>
  <si>
    <t>ממשק לפי שני ממשקים לכל נתב</t>
  </si>
  <si>
    <t>לוחץ rj-45</t>
  </si>
  <si>
    <t>לוחץ קרונה</t>
  </si>
  <si>
    <t>בודק כבלי lan</t>
  </si>
  <si>
    <t>חותך כבלים</t>
  </si>
  <si>
    <t xml:space="preserve">פץ פאנל </t>
  </si>
  <si>
    <t>ארבע סוגי כבלים לתרגול + ראשי מחבר ושקעים - תקציב כולל</t>
  </si>
  <si>
    <t>מגמת תקשוב</t>
  </si>
  <si>
    <t xml:space="preserve">עמדות עבודה לזוג תלמידים  </t>
  </si>
  <si>
    <t>מדפי נירוסטה</t>
  </si>
  <si>
    <t xml:space="preserve">עמדת מורה  </t>
  </si>
  <si>
    <t>כיור נירוסה</t>
  </si>
  <si>
    <t>ארון מצרכים ומכשירי בישול</t>
  </si>
  <si>
    <t>ארון חומרי ניקוי</t>
  </si>
  <si>
    <t>פלטת אינדוקציה</t>
  </si>
  <si>
    <t>מקרר תעשייתי</t>
  </si>
  <si>
    <t>מקפיא תעשייתי</t>
  </si>
  <si>
    <t>מדיח כלים תעשייתי</t>
  </si>
  <si>
    <t xml:space="preserve">קומביסטימר </t>
  </si>
  <si>
    <t>בסיס + מסלולים לקומביסטימר</t>
  </si>
  <si>
    <t>תא התפחה</t>
  </si>
  <si>
    <t>מטחנת בשר</t>
  </si>
  <si>
    <t>צ'יפסר חשמלי 8 ליטר</t>
  </si>
  <si>
    <t>מיקסר תעשייתי 20 ליטר</t>
  </si>
  <si>
    <t>תנור בנוי</t>
  </si>
  <si>
    <t>סלמנדה</t>
  </si>
  <si>
    <t>בלנדר כוס 3 ליטר</t>
  </si>
  <si>
    <t>קוצץ ירקות</t>
  </si>
  <si>
    <t>טוסטר כפול - רולר גריל</t>
  </si>
  <si>
    <t>בלנדר מוט 76 אורך</t>
  </si>
  <si>
    <t>משטח צליה</t>
  </si>
  <si>
    <t xml:space="preserve">מיקרוגל </t>
  </si>
  <si>
    <t>מצלמת וידאו לעמדת מורה</t>
  </si>
  <si>
    <t>סטנד מקצועי למצלמת הוידאו</t>
  </si>
  <si>
    <t>טלביזיה + זרוע לתליה</t>
  </si>
  <si>
    <t>מגהץ + קרש גיהוץ</t>
  </si>
  <si>
    <t>מתקן מים חמים / קרים</t>
  </si>
  <si>
    <t>עגלה ניידת לגסטרונים</t>
  </si>
  <si>
    <t>עגלת תבלינים</t>
  </si>
  <si>
    <t>מאזנים אלקטרוניות - 15 ק"ג</t>
  </si>
  <si>
    <t>ביגוד מקצועי לתלמידים</t>
  </si>
  <si>
    <t>כיסא רשת לתלמיד</t>
  </si>
  <si>
    <t>שולחן 200/80 למחשב</t>
  </si>
  <si>
    <t>כיסא מורה</t>
  </si>
  <si>
    <t>שולחן מורה 160/70</t>
  </si>
  <si>
    <t>כוננית עץ 200/80/30</t>
  </si>
  <si>
    <t>מחשב כולל מסך ותוכנות</t>
  </si>
  <si>
    <t>מקרן ברקו+זרוע+רמקולים+התקנה</t>
  </si>
  <si>
    <t>כסא הידראולי וונוס</t>
  </si>
  <si>
    <t>כיור חפיפה שחור ניו יורק</t>
  </si>
  <si>
    <t>עגלת עבודה אסטלה</t>
  </si>
  <si>
    <t>פן אקסטרים</t>
  </si>
  <si>
    <t>פן ריטר</t>
  </si>
  <si>
    <t>ראש אימון טבעי</t>
  </si>
  <si>
    <t>מכונת וולדן 268</t>
  </si>
  <si>
    <t>כלי עבודה ידניים - תקציב כולל</t>
  </si>
  <si>
    <t>מסגרת שורון לכתיבה ולקריאה</t>
  </si>
  <si>
    <t>מכשיר דיימו</t>
  </si>
  <si>
    <t>סרגל וחרט ברייל</t>
  </si>
  <si>
    <t>מכונת ברייל פרקינס</t>
  </si>
  <si>
    <t>מיקלדת עם תאורה</t>
  </si>
  <si>
    <t>מיקלדת עם אותיות מוגדלות ועם ניגוד חזותי גבוה</t>
  </si>
  <si>
    <t>מכשיר הדפסה הממיר משחור לבן לבלט על נייר מיוחד P.I.A.F</t>
  </si>
  <si>
    <t>קורא מדבקות</t>
  </si>
  <si>
    <t>מילון מדבר עברית אנגלית או ערבית לפי העניין</t>
  </si>
  <si>
    <t>תכנת קול למחשב</t>
  </si>
  <si>
    <t>אביזרים לכתיבה ולקריאה</t>
  </si>
  <si>
    <t>משטח אור לפעילות ראייה</t>
  </si>
  <si>
    <t>שולחן אור לעידוד שימוש בראייה ומיקוד ראייה</t>
  </si>
  <si>
    <t>זכוכית מגדלת בגודל דף A4</t>
  </si>
  <si>
    <t>מגדלת צווארית 3X</t>
  </si>
  <si>
    <t>מגדלת בועה 3X</t>
  </si>
  <si>
    <t>זכוכית מגדלת מצחיה</t>
  </si>
  <si>
    <t>טבלט</t>
  </si>
  <si>
    <t>טמס קטו קלובר 5   5-7X</t>
  </si>
  <si>
    <t>טמס בינוני עם מסך מגע הגדלה בין 20-30X</t>
  </si>
  <si>
    <t>טמס שולחני מרלין הגדלה 70X</t>
  </si>
  <si>
    <t>טמס עם מצלמה הניתנן לכיונון</t>
  </si>
  <si>
    <t>אביזרים לשיפור הראייה</t>
  </si>
  <si>
    <t>מכשיר למקור צליל לפיתוח התמצאות</t>
  </si>
  <si>
    <t>טרום מקל מוצמד עם חגוה</t>
  </si>
  <si>
    <t xml:space="preserve">טרום מקל לילדים גדולים </t>
  </si>
  <si>
    <t>סטפ היר בתוך מבנה</t>
  </si>
  <si>
    <t>סטפ היר מחוץ למבנה</t>
  </si>
  <si>
    <t>מכשור להתמצאות והניידות</t>
  </si>
  <si>
    <t xml:space="preserve"> בובט מיטת טיפול</t>
  </si>
  <si>
    <t>סולם שבדי ותוספות</t>
  </si>
  <si>
    <t>אחות אילמת</t>
  </si>
  <si>
    <t>מקבילים</t>
  </si>
  <si>
    <t>ארון איחסון</t>
  </si>
  <si>
    <t>מחשוב</t>
  </si>
  <si>
    <t>*כיסא ממונע</t>
  </si>
  <si>
    <t>ציוד לחדר טיפול</t>
  </si>
  <si>
    <t>כיסא אקטיבי מיוחד קטן/בינוני*</t>
  </si>
  <si>
    <t>כיסא אקטיבי מיוחד גדול</t>
  </si>
  <si>
    <t>מיטת טיל גדולה</t>
  </si>
  <si>
    <t xml:space="preserve">עמידון גדול כולל תמיכות מרובות </t>
  </si>
  <si>
    <t>ישיבה לעמידה עם תמיכות מרובות</t>
  </si>
  <si>
    <t xml:space="preserve">עמידונים </t>
  </si>
  <si>
    <t xml:space="preserve">הליכונים </t>
  </si>
  <si>
    <t>הליכון קידמי פשוט</t>
  </si>
  <si>
    <t>הליכון אחורי ק</t>
  </si>
  <si>
    <t>הליכון אחורי ב</t>
  </si>
  <si>
    <t>הליכון אחורי ג</t>
  </si>
  <si>
    <t>הליכון אמות הדראולי</t>
  </si>
  <si>
    <t>הליכון אמות רגיל</t>
  </si>
  <si>
    <t>הליכון אוכף</t>
  </si>
  <si>
    <t>ערסלים</t>
  </si>
  <si>
    <t>מנוף תקרה</t>
  </si>
  <si>
    <t>מנוף רצפה</t>
  </si>
  <si>
    <t>מנופי העמדה</t>
  </si>
  <si>
    <t>תוספת לערסלים מיוחדים</t>
  </si>
  <si>
    <t>מנופי תקרה - מסילות 5מ"ר כולל התקנה</t>
  </si>
  <si>
    <t xml:space="preserve">רחצה ושירותים </t>
  </si>
  <si>
    <t>כיסאות רחצה- סטנדרטי</t>
  </si>
  <si>
    <t>כיסאות רחצה- טילט</t>
  </si>
  <si>
    <t>כיסאות רחצה- ילדים</t>
  </si>
  <si>
    <t>אלונקת רחצה</t>
  </si>
  <si>
    <t>כיסאות שירותים נייח</t>
  </si>
  <si>
    <t>הגבהות לאסלה עם ידיות</t>
  </si>
  <si>
    <t>מיטת החתלה כולל מזרן</t>
  </si>
  <si>
    <t>נדנדות</t>
  </si>
  <si>
    <t>גלילים</t>
  </si>
  <si>
    <t>כדורים שונים</t>
  </si>
  <si>
    <t>עזרי שיווי משקל</t>
  </si>
  <si>
    <t>מזרונים</t>
  </si>
  <si>
    <t>אביזרי טיפוס</t>
  </si>
  <si>
    <t>חביות</t>
  </si>
  <si>
    <t>סקוטרים</t>
  </si>
  <si>
    <t>ערכות הפעלה</t>
  </si>
  <si>
    <t>אביזרים לפעילות קבוצתית</t>
  </si>
  <si>
    <t>משחקי גירוי תגובה</t>
  </si>
  <si>
    <t>התקנות והתאמות</t>
  </si>
  <si>
    <t xml:space="preserve">**עזרי הפעלה ועוררות </t>
  </si>
  <si>
    <t>עזרי פעילות תנועתית</t>
  </si>
  <si>
    <t>כח וסיבולת</t>
  </si>
  <si>
    <t xml:space="preserve"> ארון אחסון לאביזרים הקטנים</t>
  </si>
  <si>
    <t>מדף איכסון לכדורים וגלילים</t>
  </si>
  <si>
    <t xml:space="preserve">איבחונים </t>
  </si>
  <si>
    <t>אבחון PEABODY</t>
  </si>
  <si>
    <t>איבחון BOT2</t>
  </si>
  <si>
    <t>איבחון MOVMENT ABC</t>
  </si>
  <si>
    <t>GMFM איבחון</t>
  </si>
  <si>
    <t>XBOX</t>
  </si>
  <si>
    <t>BOBO</t>
  </si>
  <si>
    <t>כדור אימון חכם</t>
  </si>
  <si>
    <t>מטבח טיפולי</t>
  </si>
  <si>
    <t>ספה</t>
  </si>
  <si>
    <t>שולחן סלוני</t>
  </si>
  <si>
    <t xml:space="preserve">וילון </t>
  </si>
  <si>
    <t>מסך טלויזיה</t>
  </si>
  <si>
    <t>מתקן תליה לטלויזיה</t>
  </si>
  <si>
    <t>מזנון /מדפים</t>
  </si>
  <si>
    <t xml:space="preserve">חפצי נוי </t>
  </si>
  <si>
    <t>שידה ליד מיטה</t>
  </si>
  <si>
    <t>מצעים ומגבות</t>
  </si>
  <si>
    <t>מכונת כביסה</t>
  </si>
  <si>
    <t>מייבש</t>
  </si>
  <si>
    <t>מתקן לתלית כביסה</t>
  </si>
  <si>
    <t>ארגז כלי עבודה</t>
  </si>
  <si>
    <t>מתקנים ושירותים לאמבטיה (מראות, מחזיקי נייר טואלט, מתךים, פח לשרותים ומברשת, שטיחון אמבטיה ומשטח נגד החלקה וכד')</t>
  </si>
  <si>
    <t>כיריים</t>
  </si>
  <si>
    <t xml:space="preserve">כלי מטבח </t>
  </si>
  <si>
    <t>שולחן אוכל + 4 כסאות</t>
  </si>
  <si>
    <t>מיטה</t>
  </si>
  <si>
    <t>ארון</t>
  </si>
  <si>
    <t>דירת אימון</t>
  </si>
  <si>
    <t>פופים</t>
  </si>
  <si>
    <t>מחשב נייח /נייד</t>
  </si>
  <si>
    <t>מדפסת משולבת עם יישומי סריקה וצילום, פלט צבעוני</t>
  </si>
  <si>
    <t>מכשיר למינציה</t>
  </si>
  <si>
    <t>מחשב לוח (אייפד/טאבלט)</t>
  </si>
  <si>
    <t>אפליקציות למחשב לוח (אייפד/טאבלט)</t>
  </si>
  <si>
    <t>חבילת תוכנות טיפוליות, ייעודיות לפיתוח שפה, היגויי ואבחנה שמיעתית.</t>
  </si>
  <si>
    <t>חבילת משחקים טיפוליים, ייעודים לפיתוח שפה, היגויי ואבחנה שמיעתית.</t>
  </si>
  <si>
    <t>חבילת ספרים טיפוליים, ייעודים לפיתוח שפה והיגויי</t>
  </si>
  <si>
    <t xml:space="preserve">חבילת מבחנים וכלי הערכה </t>
  </si>
  <si>
    <t>כלי נגינה לפיתוח אבחנה שמיעתית</t>
  </si>
  <si>
    <t>ארון אחסון לציוד</t>
  </si>
  <si>
    <t>שולחנות</t>
  </si>
  <si>
    <t>מראה ווילון</t>
  </si>
  <si>
    <t xml:space="preserve">מערכת הגברה ניידת (FM) הכוללת שני מיקרופונים אלחוטיים לעבודה בו זמנית </t>
  </si>
  <si>
    <t>אקוסטיקה</t>
  </si>
  <si>
    <t>מערכת הגברה סביבתית מסוג FM</t>
  </si>
  <si>
    <t>מערכת FM אישית</t>
  </si>
  <si>
    <t>מיחשוב</t>
  </si>
  <si>
    <t>אולם</t>
  </si>
  <si>
    <t>שלט אלקטרוני</t>
  </si>
  <si>
    <t>מערכת הגברה סביבתית</t>
  </si>
  <si>
    <t>מערכת עזר לשמיעה מסוג לולאת השראה סביבתית</t>
  </si>
  <si>
    <t>שטחים ציבוריים</t>
  </si>
  <si>
    <t>מסך אלקטרוני 42 (LCD) ללוח מודעות אינטרקטיבי כולל מתקן ושליטה מרחוק, מתקן צמוד קיר, הובלה והתקנה</t>
  </si>
  <si>
    <t xml:space="preserve">פעמון עם חיווי חזותי- מערכת הכוללת יחידות  הבזק המחוברת למערכת הצלצול של ביה"ס. עד 8 יח' הבזק </t>
  </si>
  <si>
    <t>גלאי עשן עם חיווי חזותי  המשלב התראה בקול והתראה באור (מהבהב)</t>
  </si>
  <si>
    <t>מנופים וערסלים</t>
  </si>
  <si>
    <t>הושבה מיוחדת</t>
  </si>
  <si>
    <t>שכיבה</t>
  </si>
  <si>
    <t>מיטה סיעודית כולל מזרן רגיל</t>
  </si>
  <si>
    <t>כריות הנקה</t>
  </si>
  <si>
    <t>כריות מיוחדות</t>
  </si>
  <si>
    <t>ערכות מנחים וכריות לשכיבה</t>
  </si>
  <si>
    <t>נדנדה קן לציפור</t>
  </si>
  <si>
    <t xml:space="preserve">מתקן משולב </t>
  </si>
  <si>
    <t>מתקן קפיץ</t>
  </si>
  <si>
    <t>מתקן נדנדות כפול</t>
  </si>
  <si>
    <t>דחיקת רגלים</t>
  </si>
  <si>
    <t>חתירה</t>
  </si>
  <si>
    <t>אופנים עם מושב</t>
  </si>
  <si>
    <t>דחיקת ידים</t>
  </si>
  <si>
    <t>נדנדת מושב</t>
  </si>
  <si>
    <t>שולחן פינג פונג</t>
  </si>
  <si>
    <t>הוקי</t>
  </si>
  <si>
    <t>כדורגל שולחן</t>
  </si>
  <si>
    <t>ילדים</t>
  </si>
  <si>
    <t>לבוגרים 14-21</t>
  </si>
  <si>
    <t>חדר כושר</t>
  </si>
  <si>
    <t>מסלול הליכה חשמלי</t>
  </si>
  <si>
    <t>מסלול מוטורי</t>
  </si>
  <si>
    <t>מדרגות פיתות</t>
  </si>
  <si>
    <t>אופנים + טלויזיה</t>
  </si>
  <si>
    <t>סולם שבדי</t>
  </si>
  <si>
    <t>בוסו</t>
  </si>
  <si>
    <t>פולי</t>
  </si>
  <si>
    <t>מעמד עם APT</t>
  </si>
  <si>
    <t>אופנים עם משענת</t>
  </si>
  <si>
    <t>קרוסטריינר עם מושב</t>
  </si>
  <si>
    <t>אופני ידיים ורגלים מתכוונינים</t>
  </si>
  <si>
    <t>הליכון חשמלי</t>
  </si>
  <si>
    <t>מתקן נשיאה</t>
  </si>
  <si>
    <t>תלת אופן גדול</t>
  </si>
  <si>
    <t>תלת אופן קטן</t>
  </si>
  <si>
    <t>תלת אופן רגיל</t>
  </si>
  <si>
    <t>ארון אחסון לקסדות</t>
  </si>
  <si>
    <t>מכשירים מותאמים לילדים</t>
  </si>
  <si>
    <t>מכשירים מותאמים למבוגרים</t>
  </si>
  <si>
    <t>מכשירים אקטיב- פאסיב</t>
  </si>
  <si>
    <t>הליכונים חשמליים - שיקומיים</t>
  </si>
  <si>
    <t>אביזרי כח סיבולת</t>
  </si>
  <si>
    <t>אופניים עם תמיכות</t>
  </si>
  <si>
    <t>עמוד בועות</t>
  </si>
  <si>
    <t>מראות מחוסמות</t>
  </si>
  <si>
    <t>בסיס מרופד</t>
  </si>
  <si>
    <t>פרוג'קטור</t>
  </si>
  <si>
    <t>פופ</t>
  </si>
  <si>
    <t>מערכת מוסיקה</t>
  </si>
  <si>
    <t>סיבים אופטיים</t>
  </si>
  <si>
    <t>כדור מראות+מקרן</t>
  </si>
  <si>
    <t>נדנדה</t>
  </si>
  <si>
    <t>מתרגם קול לאור</t>
  </si>
  <si>
    <t>מתקן גירוי תגובה</t>
  </si>
  <si>
    <t>אביזרי עיסוי</t>
  </si>
  <si>
    <t>אביזרי גריה קטנים</t>
  </si>
  <si>
    <t>ארון איחסון לעזרים</t>
  </si>
  <si>
    <t>רפוד רצפה  וקירות ל 20 מ"ר</t>
  </si>
  <si>
    <t>טיפול באומנויות</t>
  </si>
  <si>
    <t>ציוד ללקות ראייה</t>
  </si>
  <si>
    <t>פיזיותראפיה</t>
  </si>
  <si>
    <t>חדר סנוזלן</t>
  </si>
  <si>
    <t>מגמת ניהול עסקים</t>
  </si>
  <si>
    <t>סדנת קרמיקה</t>
  </si>
  <si>
    <t xml:space="preserve">ציוד טיפולי כללי ו/או איבחוני </t>
  </si>
  <si>
    <t>מערכת הגברה ניידת (FM)</t>
  </si>
  <si>
    <t>תקן לחדר קל"ת</t>
  </si>
  <si>
    <t>תקן לחדר כיתת לימוד</t>
  </si>
  <si>
    <t>מערכות עזר לשמיעה</t>
  </si>
  <si>
    <t>סה"כ עלות עמודונים כולל מע"מ</t>
  </si>
  <si>
    <t>סה"כ עלות הושבה מיוחדת כולל מע"מ</t>
  </si>
  <si>
    <t>סה"כ עלות שכיבה כולל מע"מ</t>
  </si>
  <si>
    <t>סה"כ עלות מערכות מנחים וכריות לשכיבה כולל מע"מ</t>
  </si>
  <si>
    <t>סה"כ עלות ציוד לחדר טיפול כולל מע"מ</t>
  </si>
  <si>
    <t>סה"כ עלות הליכונים כולל מע"מ</t>
  </si>
  <si>
    <t>סה"כ עלות מנופים וערסלים כולל מע"מ</t>
  </si>
  <si>
    <t>סה"כ עלות רחצה ושרותים כולל מע"מ</t>
  </si>
  <si>
    <t>סה"כ עלות מוטוריקה גסה כולל מע"מ</t>
  </si>
  <si>
    <t>סה"כ עלות איבחונים כולל מע"מ</t>
  </si>
  <si>
    <t>סה"כ עלות טכנולוגיה כולל מע"מ</t>
  </si>
  <si>
    <t>סה"כ עלות מיחשוב</t>
  </si>
  <si>
    <t>סה"כ עלות ציוד טיפולי כללי ו/או איבחוני</t>
  </si>
  <si>
    <t>סה"כ עלות קל"ת דיבור ושפה כולל תקשורת תומכת וחילופית</t>
  </si>
  <si>
    <t>סה"כ עלות ריהוט</t>
  </si>
  <si>
    <t>סה"כ עלות מערכת הגברה ניידת (FM)</t>
  </si>
  <si>
    <t>סה"כ עלות אקוסטיקה</t>
  </si>
  <si>
    <t>סה"כ עלות מערכות עזר לשמיעה</t>
  </si>
  <si>
    <t>סה"כ עלות אולם</t>
  </si>
  <si>
    <t>סה"כ עלות שטחים ציבוריים</t>
  </si>
  <si>
    <t>וילונות תקציב כולל</t>
  </si>
  <si>
    <t>תאורה ממוקדת להארת פני דוברים/מתורגמן לשס"י (לדג' תאורה במה) תקציב כולל</t>
  </si>
  <si>
    <t>סה"כ עלות אביזרים לכתיבה ולקריאה</t>
  </si>
  <si>
    <t>סה"כ עלות מכשוב להתמצאות והניידות</t>
  </si>
  <si>
    <t>סה"כ עלות אביזרים לשיפור הראייה</t>
  </si>
  <si>
    <t>סה"כ עלות טיפול באומנות</t>
  </si>
  <si>
    <t>סה"כ עלות חדר רגיעה</t>
  </si>
  <si>
    <t>סה"כ עלות מרחב חברתי</t>
  </si>
  <si>
    <t>סה"כ עלות מחשבים</t>
  </si>
  <si>
    <t>סה"כ עלות מוצרי חשמל</t>
  </si>
  <si>
    <t>סה"כ עלות ציוד עזר</t>
  </si>
  <si>
    <t>סה"כ עלות טיפול בדרמה</t>
  </si>
  <si>
    <t>סה"כ עלות טיפול במוזיקה</t>
  </si>
  <si>
    <t>סה"כ עלות טיפול בתנועה</t>
  </si>
  <si>
    <t>סה"כ עלות ביבליותרפיה</t>
  </si>
  <si>
    <t>חדרי טיפול באומנויות</t>
  </si>
  <si>
    <t>ציוד פיזיותראפיה</t>
  </si>
  <si>
    <t>עמידון קידמי כולל תמיכות</t>
  </si>
  <si>
    <t>עמידון אחורי כולל תמיכות</t>
  </si>
  <si>
    <t>קסדות בגדלים ובצעים שונים תקציב כולל</t>
  </si>
  <si>
    <t>גומיות, כדורי כח ומשקוליות תקציב כולל</t>
  </si>
  <si>
    <t>סלון</t>
  </si>
  <si>
    <t>סה"כ עלות סלון</t>
  </si>
  <si>
    <t>חדר שינה</t>
  </si>
  <si>
    <t>סה"כ עלות חדר שינה</t>
  </si>
  <si>
    <t>סה"כ עלות חדר כביסה ורחצה</t>
  </si>
  <si>
    <t>חדר כביסה ורחצה</t>
  </si>
  <si>
    <t>מטבח</t>
  </si>
  <si>
    <t>סה"כ עלות מטבח</t>
  </si>
  <si>
    <t>מחשב נייח/נייד</t>
  </si>
  <si>
    <t>חממה טיפולית גודל חממה 5X8</t>
  </si>
  <si>
    <t>סה"כ עלות חממה טיפולית</t>
  </si>
  <si>
    <t>סה"כ עלות סדנת נגרות</t>
  </si>
  <si>
    <t>סה"כ עלות סדנת חקלאות וגינון</t>
  </si>
  <si>
    <t>סה"כ עלות סדנת קרמיקה</t>
  </si>
  <si>
    <t>סה"כ עלות סדנת מולטימדיה וקולנוע</t>
  </si>
  <si>
    <t>סה"כ עלות סדנת בישול ואפיה</t>
  </si>
  <si>
    <t>סה"כ עלות מגמת תקשוב</t>
  </si>
  <si>
    <t>סה"כ עלות מגמת מלונאות</t>
  </si>
  <si>
    <t>סה"כ עלות מגמת ניהול עסקים</t>
  </si>
  <si>
    <t>סה"כ עלות מגמת עיצוב שיער וטיפוח החן</t>
  </si>
  <si>
    <t xml:space="preserve">מגמת עיצוב שיער וטיפוח החן </t>
  </si>
  <si>
    <t xml:space="preserve">מדרגות ארוביות </t>
  </si>
  <si>
    <t>מותנה באיש מקצוע שקיבל הכשרה בתחום, וכוגל חדר מינימאלי 20 מ"ר וכן מותנה בתוכנית העמדה.</t>
  </si>
  <si>
    <t>משטח גומי עלות למ"ר 1</t>
  </si>
  <si>
    <t>*לא כולל תשתית הנדרשת להנחת משטחי הגומי*</t>
  </si>
  <si>
    <t>מותנה באיש מקוצוע  שילווה את הפעילות</t>
  </si>
  <si>
    <t>רולטור בסיסי</t>
  </si>
  <si>
    <t>רולטור מיוחד תמיכות</t>
  </si>
  <si>
    <t>הליכון גרילו</t>
  </si>
  <si>
    <t>הליכון פייסר</t>
  </si>
  <si>
    <t>מזרן אויר דינאמי (מזרן נגד פצעי לחץ)</t>
  </si>
  <si>
    <t>תקן הצטיידות לבית ספר לחינוך מיוחד- אוגוסט 2020</t>
  </si>
  <si>
    <t>סיכום בקשה להצטיידות - בית ספר לחינוך מיוחד</t>
  </si>
  <si>
    <t>משחקים לגילאים שונים ופיתוח מושגים ומיומנויות</t>
  </si>
  <si>
    <t xml:space="preserve">אביזרי עזר לתפקוד עצמי במטבח ובבית </t>
  </si>
  <si>
    <t>סה"כ עלות משחקים ואביזרי עזר</t>
  </si>
  <si>
    <t>משחקים ואביזרי עזר לתפקוד במטבח ובבית</t>
  </si>
  <si>
    <t>מותנה בתוכנית העמדה ונקבעת לפי גודל החצר ותקן בטיחות של מתקני חצר</t>
  </si>
  <si>
    <t>חלל החדר יהיה 20 מ"ר מינימום, מינימום פעילות של 15 ש"ש ייעודיות לטיפול בסנוזלן.</t>
  </si>
  <si>
    <t>עבור כמה כיתות סיעודיות מוגשת הבקשה?</t>
  </si>
  <si>
    <t>עבור כמה חדרי שרותים לסיעדיים מוגשת הבקשה?</t>
  </si>
  <si>
    <t>עבור כמה כיתות סיעודיות מאושרת הבקשה?</t>
  </si>
  <si>
    <t>עבור כמה חדרי שרותים לסיעדיים מאושרת הבקשה?</t>
  </si>
  <si>
    <t>האם יש אישור משרד החינוך?</t>
  </si>
  <si>
    <t>חדרי סדנאות ומגמות</t>
  </si>
  <si>
    <t>ציוד ללקויות שמיעה</t>
  </si>
  <si>
    <t>תקן קל"ת להעביר לגליון  שנפתח</t>
  </si>
  <si>
    <t>סקוטר</t>
  </si>
  <si>
    <t>תקשורת תומכת וחליפית</t>
  </si>
  <si>
    <t>אפליקציות לתקשורת תומכת חלפית</t>
  </si>
  <si>
    <t>תוכנת גריד</t>
  </si>
  <si>
    <t>סרגלי  ברייל ללימוד הנדסה</t>
  </si>
  <si>
    <t>מנורת שולחן עם זרוע גמישה ועמעם</t>
  </si>
  <si>
    <t>כרטיסים לאבחון שרידי ראייה</t>
  </si>
  <si>
    <t>מגדלת בלי תאורה 5X  3X</t>
  </si>
  <si>
    <t>מגדלת עם תאורה 3X</t>
  </si>
  <si>
    <t>זכוכית מגדלת על (מתקן) רגל</t>
  </si>
  <si>
    <t>מסנני NoIR</t>
  </si>
  <si>
    <t>מבחר צעצועים מעודדי תנועה ומגינים על הגוף</t>
  </si>
  <si>
    <t>בכפוף לאכסון נכון לאופניים ולקסדות.</t>
  </si>
  <si>
    <t>בכפוף לתוכנית העמדה ולחדר יעודי לנושא.</t>
  </si>
  <si>
    <t>מותנה באיש מקצוע שילווה את הפעילות.</t>
  </si>
  <si>
    <t xml:space="preserve">תקן </t>
  </si>
  <si>
    <t>תקן אחד למסגרת</t>
  </si>
  <si>
    <t>טכנולוגיה תקן אחד למסגרת</t>
  </si>
  <si>
    <t>סה"כ עלות ריהוט כולל מע"מ</t>
  </si>
  <si>
    <t>סה"כ עלות ציוד כולל מע"מ</t>
  </si>
  <si>
    <t>פלטים קוליים</t>
  </si>
  <si>
    <t xml:space="preserve">מתגים </t>
  </si>
  <si>
    <t xml:space="preserve">    </t>
  </si>
  <si>
    <t xml:space="preserve">  </t>
  </si>
  <si>
    <t>קלינאית תקשורת</t>
  </si>
  <si>
    <t>ציוד ללקות שמיעה</t>
  </si>
  <si>
    <t>סדנאות-מגמות</t>
  </si>
  <si>
    <t>פיזיותרפיה</t>
  </si>
  <si>
    <t>ציוד ללקויות ראייה</t>
  </si>
  <si>
    <t>חדר קלינאית תקשורת</t>
  </si>
  <si>
    <t xml:space="preserve">שואב אבק </t>
  </si>
  <si>
    <t>סדנת מולטימדיה וקולנוע- לקבוצה של 5 תלמידים ומורה</t>
  </si>
  <si>
    <t>סה"כ עלות סדנת נגרות, רתכות, מסגרות</t>
  </si>
  <si>
    <t>סדנת נגרות, רתכות, מסגרות</t>
  </si>
  <si>
    <t xml:space="preserve">נדנדות מסוגים שונים </t>
  </si>
  <si>
    <t>ילדים /בוגרים</t>
  </si>
  <si>
    <t>תחום ייצור/תחום פעילות</t>
  </si>
  <si>
    <t>שם הציוד/הפריט</t>
  </si>
  <si>
    <t>תיאור הצורך בפריט/בציוד</t>
  </si>
  <si>
    <t>כמות פריטים/ציוד (מספר יחידות)</t>
  </si>
  <si>
    <t>הצעת מחיר א' (ב - ₪ כולל מע"מ)</t>
  </si>
  <si>
    <t>הצעת מחיר ב' (ב - ₪, כולל מע"מ)</t>
  </si>
  <si>
    <t>סה"כ מחיר לפי ההצעה הזולה (ב - ₪, כולל מע"מ)</t>
  </si>
  <si>
    <t xml:space="preserve">שלד החממה-8X5 מ' מפרופיל ברזל  </t>
  </si>
  <si>
    <t>קירוי+ וילונות/ תריסים - כיסוי מלא מפוליקרבונט עם פתחי איוורור הסגורים בתריסים</t>
  </si>
  <si>
    <t>שולחנות גידול - מפרופיל ברזל מגולוון מכוסה בפנל פלסטיק ממוקמים בצידי החממה</t>
  </si>
  <si>
    <t>מערכת מים - מחשב שולט על 2 ברזים האחד על 4 קווי מתזים בגובה מרזב החממה והשני מחובר לשולחן ההשרשה</t>
  </si>
  <si>
    <t xml:space="preserve">ארון חשמל - מוגן מים </t>
  </si>
  <si>
    <t>הובלה ובניית המבנה - על משטח קרקע מותאם</t>
  </si>
  <si>
    <t xml:space="preserve">כלי עבודה ידניים כולל מריצה, מגרפות, אתים, מזמרות ועוד </t>
  </si>
  <si>
    <t>עמדות עריכה Premier - מחשב עם חומרה מקצועית ויעודית לעריכת וידאו עיצוב ואנימציה</t>
  </si>
  <si>
    <t>עמדת עריכה Mac - מחשב מקינטוש המיועד למגזר עורכי וידיאו מוזיקאים וגרפיקאים למיקסום תוצאות העריכה, העיצוב והאנימציה</t>
  </si>
  <si>
    <t>מצלמה מקצועית - מצלמה איכותית כבסיס לכל נושאי העריכה והעיצוב</t>
  </si>
  <si>
    <t>ארונות ומשטחי עבודה - כולל 10 עמדות עבודה ובכל עמדה שולחן עם כיור אמבטיה וברז נשלף, עמדות ייבוש כלים, מדפים לכלים, ארונות לכלים וארונות אחסון לחומר גולמי יבש והכול מנירוסטה</t>
  </si>
  <si>
    <t>שולחנות מתכוננים - המאפשרים לשנות את גובה שולחן העבודה לעמידה, ישיבה/כסא גלגלים לפי הצורך</t>
  </si>
  <si>
    <t>מגמת מלונאות - לקבלת תעודת הסמכה מקצועית ממשרד החינוך</t>
  </si>
  <si>
    <t>כלי מטבח ועבודה ידניים לעמדות העבודה-תקן משרד החינוך</t>
  </si>
  <si>
    <t>עמדת עבודה כולל ארון ומגירות לציוד ומראה</t>
  </si>
  <si>
    <t xml:space="preserve">כוח אדם טיפולי- 
נדרש מינימום של 5 שעות שבועיות לתחום טיפול במקצועות הבריאות - ריפוי בעיסוק, פיזיותרפיה, קלינאי תקשורת ותרפיה רגשית.
</t>
  </si>
  <si>
    <t xml:space="preserve">גיליון ציוד ייעודי </t>
  </si>
  <si>
    <t xml:space="preserve">תנאי חובה </t>
  </si>
  <si>
    <t xml:space="preserve">היקף ההצטיידות - 
היקף ההצטיידות מותנה במספר חדרי הטיפול לכל מקצוע טיפולי.
תינתן תוספת של 50% על כל חדר טיפול נוסף בכל אחד מתחומי הטיפול. 
</t>
  </si>
  <si>
    <t xml:space="preserve">הגשת בקשה להצטיידות לפי תקן מוגבלת להיקף הסיוע המוגדר בקול הקורא </t>
  </si>
  <si>
    <t xml:space="preserve">תקן זה מיועד לבתי ספר לחינוך מיוחד המוכרים על ידי  משרד החינוך ועל פי אישורו.  הציוד מיועד לחדרי טיפול למקצועות הבריאות , למתקני חצר ולמגמות מקצועיות.  
</t>
  </si>
  <si>
    <t>שם המסגרת:</t>
  </si>
  <si>
    <t>כתובת המסגרת:</t>
  </si>
  <si>
    <t>שעות טיפול כ"א פרארפואי:</t>
  </si>
  <si>
    <t>מאשר</t>
  </si>
  <si>
    <t>סך הכל כולל מע"מ בקשת הגוף</t>
  </si>
  <si>
    <t>סך הכל כולל מע"מ מאושר</t>
  </si>
  <si>
    <t>אחוז מימון מקסימלי לפי דירוג אשכול לאישור הוועדה</t>
  </si>
  <si>
    <t xml:space="preserve">ציוד ייעודי למגמות סדנאות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</si>
</sst>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 #,##0_ ;_ * \-#,##0_ ;_ * &quot;-&quot;??_ ;_ @_ "/>
    <numFmt numFmtId="165" formatCode="&quot;₪&quot;\ #,##0"/>
    <numFmt numFmtId="166" formatCode="0.0%"/>
    <numFmt numFmtId="167" formatCode="&quot;₪&quot;\ #,##0.0"/>
  </numFmts>
  <fonts count="48" x14ac:knownFonts="1">
    <font>
      <sz val="11"/>
      <color theme="1"/>
      <name val="Arial"/>
      <family val="2"/>
      <charset val="177"/>
      <scheme val="minor"/>
    </font>
    <font>
      <sz val="11"/>
      <color theme="1"/>
      <name val="Arial"/>
      <family val="2"/>
      <scheme val="minor"/>
    </font>
    <font>
      <sz val="11"/>
      <color theme="1"/>
      <name val="Arial"/>
      <family val="2"/>
      <charset val="177"/>
      <scheme val="minor"/>
    </font>
    <font>
      <sz val="12"/>
      <color theme="1"/>
      <name val="Times New Roman"/>
      <family val="1"/>
    </font>
    <font>
      <b/>
      <sz val="11"/>
      <color theme="1"/>
      <name val="Arial"/>
      <family val="2"/>
      <scheme val="minor"/>
    </font>
    <font>
      <b/>
      <sz val="12"/>
      <color theme="1"/>
      <name val="Arial"/>
      <family val="2"/>
    </font>
    <font>
      <b/>
      <sz val="7"/>
      <color theme="1"/>
      <name val="Times New Roman"/>
      <family val="1"/>
    </font>
    <font>
      <b/>
      <u/>
      <sz val="12"/>
      <color theme="1"/>
      <name val="Arial"/>
      <family val="2"/>
    </font>
    <font>
      <sz val="12"/>
      <color theme="1"/>
      <name val="Arial"/>
      <family val="2"/>
    </font>
    <font>
      <sz val="7"/>
      <color theme="1"/>
      <name val="Times New Roman"/>
      <family val="1"/>
    </font>
    <font>
      <sz val="12"/>
      <color theme="1"/>
      <name val="Wingdings"/>
      <charset val="2"/>
    </font>
    <font>
      <b/>
      <sz val="14"/>
      <color theme="1"/>
      <name val="Arial"/>
      <family val="2"/>
      <scheme val="minor"/>
    </font>
    <font>
      <sz val="12"/>
      <color theme="1"/>
      <name val="Arial"/>
      <family val="2"/>
      <charset val="177"/>
      <scheme val="minor"/>
    </font>
    <font>
      <sz val="12"/>
      <color rgb="FFFF0000"/>
      <name val="Arial"/>
      <family val="2"/>
    </font>
    <font>
      <b/>
      <sz val="18"/>
      <color theme="1"/>
      <name val="Arial"/>
      <family val="2"/>
      <scheme val="minor"/>
    </font>
    <font>
      <b/>
      <sz val="12"/>
      <color theme="1"/>
      <name val="Arial"/>
      <family val="2"/>
      <scheme val="minor"/>
    </font>
    <font>
      <b/>
      <u/>
      <sz val="16"/>
      <color theme="1"/>
      <name val="Arial"/>
      <family val="2"/>
      <scheme val="minor"/>
    </font>
    <font>
      <sz val="12"/>
      <color theme="1"/>
      <name val="Arial"/>
      <family val="2"/>
      <scheme val="minor"/>
    </font>
    <font>
      <u/>
      <sz val="11"/>
      <color theme="10"/>
      <name val="Arial"/>
      <family val="2"/>
      <charset val="177"/>
    </font>
    <font>
      <b/>
      <u/>
      <sz val="11"/>
      <color theme="1"/>
      <name val="Arial"/>
      <family val="2"/>
      <scheme val="minor"/>
    </font>
    <font>
      <sz val="12"/>
      <color theme="4"/>
      <name val="Arial"/>
      <family val="2"/>
    </font>
    <font>
      <b/>
      <u/>
      <sz val="22"/>
      <name val="David"/>
      <family val="2"/>
    </font>
    <font>
      <b/>
      <sz val="22"/>
      <color theme="1"/>
      <name val="David"/>
      <family val="2"/>
      <charset val="177"/>
    </font>
    <font>
      <b/>
      <sz val="14"/>
      <color theme="1"/>
      <name val="David"/>
      <family val="2"/>
    </font>
    <font>
      <sz val="14"/>
      <color theme="1"/>
      <name val="David"/>
      <family val="2"/>
    </font>
    <font>
      <sz val="14"/>
      <name val="David"/>
      <family val="2"/>
    </font>
    <font>
      <b/>
      <sz val="12"/>
      <color theme="1"/>
      <name val="David"/>
      <family val="2"/>
    </font>
    <font>
      <b/>
      <sz val="12"/>
      <color theme="1"/>
      <name val="Arial"/>
      <family val="2"/>
      <charset val="177"/>
      <scheme val="minor"/>
    </font>
    <font>
      <sz val="14"/>
      <color theme="1"/>
      <name val="David"/>
      <family val="2"/>
      <charset val="177"/>
    </font>
    <font>
      <sz val="14"/>
      <name val="David"/>
      <family val="2"/>
      <charset val="177"/>
    </font>
    <font>
      <sz val="14"/>
      <color theme="1"/>
      <name val="Arial"/>
      <family val="2"/>
      <charset val="177"/>
      <scheme val="minor"/>
    </font>
    <font>
      <b/>
      <sz val="14"/>
      <color theme="1"/>
      <name val="David"/>
      <family val="2"/>
      <charset val="177"/>
    </font>
    <font>
      <u/>
      <sz val="11"/>
      <color theme="10"/>
      <name val="Arial"/>
      <family val="2"/>
      <charset val="177"/>
      <scheme val="minor"/>
    </font>
    <font>
      <sz val="12"/>
      <color theme="1"/>
      <name val="David"/>
      <family val="2"/>
    </font>
    <font>
      <b/>
      <sz val="14"/>
      <name val="David"/>
      <family val="2"/>
    </font>
    <font>
      <sz val="16"/>
      <color theme="1"/>
      <name val="Arial"/>
      <family val="2"/>
      <charset val="177"/>
      <scheme val="minor"/>
    </font>
    <font>
      <b/>
      <sz val="22"/>
      <color theme="1"/>
      <name val="Arial"/>
      <family val="2"/>
      <scheme val="minor"/>
    </font>
    <font>
      <sz val="9"/>
      <color indexed="81"/>
      <name val="Tahoma"/>
      <family val="2"/>
    </font>
    <font>
      <b/>
      <sz val="9"/>
      <color indexed="81"/>
      <name val="Tahoma"/>
      <family val="2"/>
    </font>
    <font>
      <sz val="9"/>
      <color indexed="81"/>
      <name val="Tahoma"/>
    </font>
    <font>
      <sz val="10"/>
      <color indexed="81"/>
      <name val="Tahoma"/>
      <family val="2"/>
    </font>
    <font>
      <sz val="10.5"/>
      <color indexed="81"/>
      <name val="Tahoma"/>
      <family val="2"/>
    </font>
    <font>
      <b/>
      <sz val="14"/>
      <name val="David"/>
      <family val="2"/>
      <charset val="177"/>
    </font>
    <font>
      <sz val="12"/>
      <name val="David"/>
      <family val="2"/>
      <charset val="177"/>
    </font>
    <font>
      <sz val="11"/>
      <color theme="1"/>
      <name val="David"/>
      <family val="2"/>
    </font>
    <font>
      <sz val="13.5"/>
      <color theme="1"/>
      <name val="David"/>
      <family val="2"/>
    </font>
    <font>
      <sz val="9"/>
      <color indexed="81"/>
      <name val="Tahoma"/>
      <charset val="177"/>
    </font>
    <font>
      <b/>
      <sz val="9"/>
      <color indexed="81"/>
      <name val="Tahoma"/>
      <charset val="177"/>
    </font>
  </fonts>
  <fills count="11">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92D05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s>
  <cellStyleXfs count="4">
    <xf numFmtId="0" fontId="0" fillId="0" borderId="0"/>
    <xf numFmtId="43" fontId="2" fillId="0" borderId="0" applyFont="0" applyFill="0" applyBorder="0" applyAlignment="0" applyProtection="0"/>
    <xf numFmtId="0" fontId="18" fillId="0" borderId="0" applyNumberFormat="0" applyFill="0" applyBorder="0" applyAlignment="0" applyProtection="0">
      <alignment vertical="top"/>
      <protection locked="0"/>
    </xf>
    <xf numFmtId="0" fontId="32" fillId="0" borderId="0" applyNumberFormat="0" applyFill="0" applyBorder="0" applyAlignment="0" applyProtection="0"/>
  </cellStyleXfs>
  <cellXfs count="398">
    <xf numFmtId="0" fontId="0" fillId="0" borderId="0" xfId="0"/>
    <xf numFmtId="17" fontId="4" fillId="0" borderId="0" xfId="0" applyNumberFormat="1" applyFont="1"/>
    <xf numFmtId="0" fontId="3" fillId="0" borderId="0" xfId="0" applyFont="1" applyAlignment="1">
      <alignment horizontal="right" vertical="center" readingOrder="2"/>
    </xf>
    <xf numFmtId="0" fontId="8" fillId="0" borderId="0" xfId="0" applyFont="1"/>
    <xf numFmtId="0" fontId="10" fillId="0" borderId="0" xfId="0" applyFont="1" applyAlignment="1">
      <alignment horizontal="right" vertical="center" readingOrder="2"/>
    </xf>
    <xf numFmtId="0" fontId="5" fillId="0" borderId="0" xfId="0" applyFont="1" applyAlignment="1">
      <alignment horizontal="right" vertical="center" readingOrder="2"/>
    </xf>
    <xf numFmtId="0" fontId="8" fillId="0" borderId="0" xfId="0" applyFont="1" applyAlignment="1">
      <alignment horizontal="right" vertical="center" readingOrder="2"/>
    </xf>
    <xf numFmtId="0" fontId="0" fillId="0" borderId="0" xfId="0" applyAlignment="1">
      <alignment horizontal="right"/>
    </xf>
    <xf numFmtId="0" fontId="11" fillId="0" borderId="0" xfId="0" applyFont="1"/>
    <xf numFmtId="17" fontId="11" fillId="0" borderId="0" xfId="0" applyNumberFormat="1" applyFont="1"/>
    <xf numFmtId="43" fontId="0" fillId="0" borderId="0" xfId="0" applyNumberFormat="1"/>
    <xf numFmtId="0" fontId="0" fillId="0" borderId="0" xfId="0" applyAlignment="1">
      <alignment readingOrder="2"/>
    </xf>
    <xf numFmtId="0" fontId="4" fillId="0" borderId="0" xfId="0" applyFont="1"/>
    <xf numFmtId="0" fontId="0" fillId="0" borderId="1" xfId="0" applyBorder="1"/>
    <xf numFmtId="0" fontId="0" fillId="0" borderId="10" xfId="0" applyBorder="1"/>
    <xf numFmtId="0" fontId="4" fillId="3" borderId="13" xfId="0" applyFont="1" applyFill="1" applyBorder="1"/>
    <xf numFmtId="0" fontId="4" fillId="3" borderId="14" xfId="0" applyFont="1" applyFill="1" applyBorder="1" applyAlignment="1">
      <alignment wrapText="1"/>
    </xf>
    <xf numFmtId="164" fontId="0" fillId="0" borderId="20" xfId="1" applyNumberFormat="1" applyFont="1" applyBorder="1"/>
    <xf numFmtId="0" fontId="0" fillId="0" borderId="25" xfId="0" applyBorder="1"/>
    <xf numFmtId="164" fontId="0" fillId="0" borderId="26" xfId="1" applyNumberFormat="1" applyFont="1" applyBorder="1"/>
    <xf numFmtId="0" fontId="4" fillId="4" borderId="0" xfId="0" applyFont="1" applyFill="1" applyProtection="1">
      <protection locked="0"/>
    </xf>
    <xf numFmtId="0" fontId="4" fillId="4" borderId="4" xfId="0" applyFont="1" applyFill="1" applyBorder="1" applyProtection="1">
      <protection locked="0"/>
    </xf>
    <xf numFmtId="0" fontId="4" fillId="4" borderId="5" xfId="0" applyFont="1" applyFill="1" applyBorder="1" applyProtection="1">
      <protection locked="0"/>
    </xf>
    <xf numFmtId="0" fontId="4" fillId="4" borderId="6" xfId="0" applyFont="1" applyFill="1" applyBorder="1" applyProtection="1">
      <protection locked="0"/>
    </xf>
    <xf numFmtId="0" fontId="4" fillId="4" borderId="27" xfId="0" applyFont="1" applyFill="1" applyBorder="1"/>
    <xf numFmtId="0" fontId="4" fillId="4" borderId="0" xfId="0" applyFont="1" applyFill="1"/>
    <xf numFmtId="0" fontId="4" fillId="4" borderId="28" xfId="0" applyFont="1" applyFill="1" applyBorder="1"/>
    <xf numFmtId="0" fontId="15" fillId="4" borderId="0" xfId="0" applyFont="1" applyFill="1" applyAlignment="1">
      <alignment horizontal="right" readingOrder="2"/>
    </xf>
    <xf numFmtId="0" fontId="4" fillId="4" borderId="28" xfId="0" applyFont="1" applyFill="1" applyBorder="1" applyProtection="1">
      <protection locked="0"/>
    </xf>
    <xf numFmtId="0" fontId="4" fillId="4" borderId="8" xfId="0" applyFont="1" applyFill="1" applyBorder="1" applyProtection="1">
      <protection locked="0"/>
    </xf>
    <xf numFmtId="0" fontId="4" fillId="4" borderId="9" xfId="0" applyFont="1" applyFill="1" applyBorder="1" applyProtection="1">
      <protection locked="0"/>
    </xf>
    <xf numFmtId="0" fontId="0" fillId="0" borderId="0" xfId="0" applyAlignment="1">
      <alignment horizontal="center"/>
    </xf>
    <xf numFmtId="0" fontId="4" fillId="4" borderId="4" xfId="0" applyFont="1" applyFill="1" applyBorder="1" applyAlignment="1" applyProtection="1">
      <alignment horizontal="center"/>
      <protection locked="0"/>
    </xf>
    <xf numFmtId="0" fontId="1" fillId="4" borderId="28" xfId="0" applyFont="1" applyFill="1" applyBorder="1" applyAlignment="1" applyProtection="1">
      <alignment horizontal="center"/>
      <protection locked="0"/>
    </xf>
    <xf numFmtId="165" fontId="24" fillId="0" borderId="20" xfId="0" applyNumberFormat="1" applyFont="1" applyBorder="1" applyProtection="1">
      <protection locked="0"/>
    </xf>
    <xf numFmtId="1" fontId="24" fillId="5" borderId="15" xfId="0" applyNumberFormat="1" applyFont="1" applyFill="1" applyBorder="1" applyProtection="1">
      <protection locked="0"/>
    </xf>
    <xf numFmtId="0" fontId="0" fillId="0" borderId="0" xfId="0" applyProtection="1">
      <protection locked="0"/>
    </xf>
    <xf numFmtId="1" fontId="24" fillId="5" borderId="24" xfId="0" applyNumberFormat="1" applyFont="1" applyFill="1" applyBorder="1" applyProtection="1">
      <protection locked="0"/>
    </xf>
    <xf numFmtId="165" fontId="24" fillId="0" borderId="26" xfId="0" applyNumberFormat="1" applyFont="1" applyBorder="1" applyProtection="1">
      <protection locked="0"/>
    </xf>
    <xf numFmtId="0" fontId="0" fillId="0" borderId="8" xfId="0" applyBorder="1" applyProtection="1">
      <protection locked="0"/>
    </xf>
    <xf numFmtId="0" fontId="1" fillId="4" borderId="3" xfId="0" applyFont="1" applyFill="1" applyBorder="1" applyAlignment="1" applyProtection="1">
      <alignment horizontal="center"/>
      <protection locked="0"/>
    </xf>
    <xf numFmtId="0" fontId="1" fillId="4" borderId="29" xfId="0" applyFont="1" applyFill="1" applyBorder="1" applyAlignment="1" applyProtection="1">
      <alignment horizontal="center"/>
      <protection locked="0"/>
    </xf>
    <xf numFmtId="1" fontId="24" fillId="5" borderId="10" xfId="0" applyNumberFormat="1" applyFont="1" applyFill="1" applyBorder="1" applyProtection="1">
      <protection locked="0"/>
    </xf>
    <xf numFmtId="1" fontId="24" fillId="0" borderId="10" xfId="0" applyNumberFormat="1" applyFont="1" applyBorder="1" applyProtection="1">
      <protection locked="0"/>
    </xf>
    <xf numFmtId="0" fontId="1" fillId="4" borderId="0" xfId="0" applyFont="1" applyFill="1" applyBorder="1" applyAlignment="1" applyProtection="1">
      <alignment horizontal="center"/>
      <protection locked="0"/>
    </xf>
    <xf numFmtId="0" fontId="0" fillId="0" borderId="0" xfId="0" applyFill="1"/>
    <xf numFmtId="9" fontId="33" fillId="5" borderId="1" xfId="0" applyNumberFormat="1" applyFont="1" applyFill="1" applyBorder="1" applyProtection="1">
      <protection locked="0"/>
    </xf>
    <xf numFmtId="0" fontId="0" fillId="0" borderId="0" xfId="0" applyBorder="1"/>
    <xf numFmtId="0" fontId="0" fillId="0" borderId="0" xfId="0" applyBorder="1" applyProtection="1">
      <protection locked="0"/>
    </xf>
    <xf numFmtId="1" fontId="24" fillId="0" borderId="0" xfId="0" applyNumberFormat="1" applyFont="1" applyFill="1" applyBorder="1" applyProtection="1">
      <protection locked="0"/>
    </xf>
    <xf numFmtId="0" fontId="0" fillId="0" borderId="0" xfId="0" applyFill="1" applyBorder="1" applyProtection="1">
      <protection locked="0"/>
    </xf>
    <xf numFmtId="0" fontId="4" fillId="4" borderId="0" xfId="0" applyFont="1" applyFill="1" applyBorder="1" applyProtection="1">
      <protection locked="0"/>
    </xf>
    <xf numFmtId="14" fontId="1" fillId="4" borderId="28" xfId="0" applyNumberFormat="1" applyFont="1" applyFill="1" applyBorder="1" applyAlignment="1" applyProtection="1">
      <protection locked="0"/>
    </xf>
    <xf numFmtId="0" fontId="1" fillId="4" borderId="28" xfId="0" applyFont="1" applyFill="1" applyBorder="1" applyAlignment="1" applyProtection="1">
      <protection locked="0"/>
    </xf>
    <xf numFmtId="0" fontId="18" fillId="4" borderId="28" xfId="2" applyFill="1" applyBorder="1" applyAlignment="1">
      <protection locked="0"/>
    </xf>
    <xf numFmtId="0" fontId="21" fillId="0" borderId="0" xfId="0" applyFont="1" applyAlignment="1" applyProtection="1">
      <alignment horizontal="right" readingOrder="2"/>
      <protection locked="0"/>
    </xf>
    <xf numFmtId="3" fontId="0" fillId="0" borderId="0" xfId="0" applyNumberFormat="1" applyProtection="1">
      <protection locked="0"/>
    </xf>
    <xf numFmtId="0" fontId="0" fillId="0" borderId="5" xfId="0" applyBorder="1" applyProtection="1">
      <protection locked="0"/>
    </xf>
    <xf numFmtId="0" fontId="30" fillId="0" borderId="8" xfId="0" applyFont="1" applyBorder="1" applyProtection="1">
      <protection locked="0"/>
    </xf>
    <xf numFmtId="0" fontId="23" fillId="6" borderId="24" xfId="0" applyFont="1" applyFill="1" applyBorder="1" applyAlignment="1" applyProtection="1">
      <alignment wrapText="1"/>
      <protection locked="0"/>
    </xf>
    <xf numFmtId="165" fontId="23" fillId="6" borderId="25" xfId="0" applyNumberFormat="1" applyFont="1" applyFill="1" applyBorder="1" applyAlignment="1" applyProtection="1">
      <alignment wrapText="1"/>
      <protection locked="0"/>
    </xf>
    <xf numFmtId="0" fontId="23" fillId="6" borderId="26" xfId="0" applyFont="1" applyFill="1" applyBorder="1" applyAlignment="1" applyProtection="1">
      <alignment wrapText="1"/>
      <protection locked="0"/>
    </xf>
    <xf numFmtId="165" fontId="24" fillId="0" borderId="1" xfId="0" applyNumberFormat="1" applyFont="1" applyBorder="1" applyProtection="1"/>
    <xf numFmtId="10" fontId="24" fillId="0" borderId="1" xfId="0" applyNumberFormat="1" applyFont="1" applyBorder="1" applyProtection="1"/>
    <xf numFmtId="165" fontId="23" fillId="6" borderId="25" xfId="0" applyNumberFormat="1" applyFont="1" applyFill="1" applyBorder="1" applyAlignment="1" applyProtection="1">
      <alignment wrapText="1"/>
    </xf>
    <xf numFmtId="10" fontId="23" fillId="6" borderId="25" xfId="0" applyNumberFormat="1" applyFont="1" applyFill="1" applyBorder="1" applyAlignment="1" applyProtection="1">
      <alignment wrapText="1"/>
    </xf>
    <xf numFmtId="164" fontId="24" fillId="0" borderId="20" xfId="1" applyNumberFormat="1" applyFont="1" applyBorder="1" applyAlignment="1" applyProtection="1">
      <alignment vertical="center"/>
    </xf>
    <xf numFmtId="165" fontId="0" fillId="0" borderId="0" xfId="0" applyNumberFormat="1" applyProtection="1"/>
    <xf numFmtId="0" fontId="0" fillId="0" borderId="0" xfId="0" applyProtection="1"/>
    <xf numFmtId="0" fontId="0" fillId="0" borderId="5" xfId="0" applyBorder="1" applyProtection="1"/>
    <xf numFmtId="0" fontId="26" fillId="7" borderId="1" xfId="0" applyFont="1" applyFill="1" applyBorder="1" applyAlignment="1" applyProtection="1">
      <alignment horizontal="center" vertical="center" wrapText="1"/>
    </xf>
    <xf numFmtId="0" fontId="26" fillId="7" borderId="20" xfId="0" applyFont="1" applyFill="1" applyBorder="1" applyAlignment="1" applyProtection="1">
      <alignment horizontal="center" vertical="center" wrapText="1"/>
    </xf>
    <xf numFmtId="0" fontId="12" fillId="0" borderId="0" xfId="0" applyFont="1" applyProtection="1"/>
    <xf numFmtId="0" fontId="26" fillId="7" borderId="15" xfId="0" applyFont="1" applyFill="1" applyBorder="1" applyAlignment="1" applyProtection="1">
      <alignment horizontal="center" vertical="center" wrapText="1"/>
    </xf>
    <xf numFmtId="0" fontId="26" fillId="7" borderId="15" xfId="0" applyFont="1" applyFill="1" applyBorder="1" applyAlignment="1" applyProtection="1">
      <alignment horizontal="center" vertical="center" wrapText="1" readingOrder="2"/>
    </xf>
    <xf numFmtId="0" fontId="26" fillId="7" borderId="1" xfId="0" applyFont="1" applyFill="1" applyBorder="1" applyAlignment="1" applyProtection="1">
      <alignment horizontal="center" vertical="center" wrapText="1" readingOrder="2"/>
    </xf>
    <xf numFmtId="10" fontId="26" fillId="7" borderId="1" xfId="0" applyNumberFormat="1" applyFont="1" applyFill="1" applyBorder="1" applyAlignment="1" applyProtection="1">
      <alignment horizontal="center" vertical="center" wrapText="1"/>
    </xf>
    <xf numFmtId="0" fontId="27" fillId="0" borderId="0" xfId="0" applyFont="1" applyProtection="1"/>
    <xf numFmtId="0" fontId="24" fillId="0" borderId="1" xfId="0" applyFont="1" applyBorder="1" applyProtection="1"/>
    <xf numFmtId="3" fontId="24" fillId="0" borderId="1" xfId="0" applyNumberFormat="1" applyFont="1" applyBorder="1" applyProtection="1"/>
    <xf numFmtId="0" fontId="24" fillId="0" borderId="0" xfId="0" applyFont="1" applyAlignment="1" applyProtection="1">
      <alignment readingOrder="2"/>
    </xf>
    <xf numFmtId="0" fontId="24" fillId="0" borderId="0" xfId="0" applyFont="1" applyProtection="1"/>
    <xf numFmtId="3" fontId="24" fillId="0" borderId="0" xfId="0" applyNumberFormat="1" applyFont="1" applyProtection="1"/>
    <xf numFmtId="0" fontId="0" fillId="0" borderId="39" xfId="0" applyBorder="1" applyProtection="1">
      <protection locked="0"/>
    </xf>
    <xf numFmtId="3" fontId="0" fillId="0" borderId="40" xfId="0" applyNumberFormat="1" applyBorder="1" applyProtection="1">
      <protection locked="0"/>
    </xf>
    <xf numFmtId="0" fontId="0" fillId="0" borderId="40" xfId="0" applyBorder="1" applyProtection="1">
      <protection locked="0"/>
    </xf>
    <xf numFmtId="1" fontId="24" fillId="5" borderId="41" xfId="0" applyNumberFormat="1" applyFont="1" applyFill="1" applyBorder="1" applyProtection="1">
      <protection locked="0"/>
    </xf>
    <xf numFmtId="0" fontId="0" fillId="0" borderId="0" xfId="0" applyFill="1" applyProtection="1">
      <protection locked="0"/>
    </xf>
    <xf numFmtId="3" fontId="0" fillId="0" borderId="0" xfId="0" applyNumberFormat="1" applyAlignment="1" applyProtection="1">
      <alignment vertical="center"/>
      <protection locked="0"/>
    </xf>
    <xf numFmtId="0" fontId="0" fillId="0" borderId="0" xfId="0" applyAlignment="1" applyProtection="1">
      <alignment vertical="center"/>
      <protection locked="0"/>
    </xf>
    <xf numFmtId="0" fontId="12" fillId="0" borderId="0" xfId="0" applyFont="1" applyBorder="1" applyAlignment="1" applyProtection="1">
      <alignment vertical="top" wrapText="1"/>
      <protection locked="0"/>
    </xf>
    <xf numFmtId="0" fontId="25" fillId="0" borderId="0" xfId="0" applyFont="1" applyAlignment="1" applyProtection="1">
      <alignment horizontal="right" readingOrder="2"/>
      <protection locked="0"/>
    </xf>
    <xf numFmtId="0" fontId="12" fillId="0" borderId="0" xfId="0" applyFont="1" applyBorder="1" applyAlignment="1" applyProtection="1">
      <alignment horizontal="center" vertical="top" wrapText="1"/>
      <protection locked="0"/>
    </xf>
    <xf numFmtId="0" fontId="12" fillId="0" borderId="27" xfId="0" applyFont="1" applyBorder="1" applyAlignment="1" applyProtection="1">
      <alignment horizontal="center" vertical="top" wrapText="1"/>
      <protection locked="0"/>
    </xf>
    <xf numFmtId="164" fontId="23" fillId="2" borderId="26" xfId="0" applyNumberFormat="1" applyFont="1" applyFill="1" applyBorder="1" applyAlignment="1" applyProtection="1">
      <alignment vertical="center"/>
    </xf>
    <xf numFmtId="0" fontId="21" fillId="0" borderId="0" xfId="0" applyFont="1" applyAlignment="1" applyProtection="1">
      <alignment horizontal="right" readingOrder="2"/>
    </xf>
    <xf numFmtId="0" fontId="0" fillId="4" borderId="0" xfId="0" applyFill="1" applyProtection="1">
      <protection locked="0"/>
    </xf>
    <xf numFmtId="0" fontId="28" fillId="0" borderId="1" xfId="0" applyFont="1" applyBorder="1" applyProtection="1"/>
    <xf numFmtId="3" fontId="28" fillId="0" borderId="1" xfId="0" applyNumberFormat="1" applyFont="1" applyBorder="1" applyAlignment="1" applyProtection="1">
      <alignment vertical="center"/>
    </xf>
    <xf numFmtId="164" fontId="28" fillId="4" borderId="20" xfId="1" applyNumberFormat="1" applyFont="1" applyFill="1" applyBorder="1" applyAlignment="1" applyProtection="1">
      <alignment vertical="center"/>
    </xf>
    <xf numFmtId="0" fontId="28" fillId="0" borderId="1" xfId="0" applyFont="1" applyBorder="1" applyAlignment="1" applyProtection="1">
      <alignment wrapText="1"/>
    </xf>
    <xf numFmtId="0" fontId="29" fillId="0" borderId="1" xfId="0" applyFont="1" applyBorder="1" applyAlignment="1" applyProtection="1">
      <alignment wrapText="1"/>
    </xf>
    <xf numFmtId="0" fontId="30" fillId="0" borderId="0" xfId="0" applyFont="1" applyAlignment="1" applyProtection="1">
      <alignment horizontal="left"/>
      <protection locked="0"/>
    </xf>
    <xf numFmtId="10" fontId="24" fillId="0" borderId="20" xfId="0" applyNumberFormat="1" applyFont="1" applyBorder="1" applyProtection="1">
      <protection locked="0"/>
    </xf>
    <xf numFmtId="0" fontId="28" fillId="0" borderId="0" xfId="0" applyFont="1" applyProtection="1">
      <protection locked="0"/>
    </xf>
    <xf numFmtId="0" fontId="28" fillId="0" borderId="1" xfId="0" applyFont="1" applyBorder="1" applyAlignment="1" applyProtection="1">
      <alignment horizontal="right" vertical="center"/>
    </xf>
    <xf numFmtId="3" fontId="28" fillId="0" borderId="1" xfId="0" applyNumberFormat="1" applyFont="1" applyBorder="1" applyAlignment="1" applyProtection="1">
      <alignment horizontal="right" vertical="center"/>
    </xf>
    <xf numFmtId="0" fontId="29" fillId="0" borderId="1" xfId="0" applyFont="1" applyBorder="1" applyAlignment="1" applyProtection="1">
      <alignment horizontal="right" vertical="center"/>
    </xf>
    <xf numFmtId="0" fontId="0" fillId="0" borderId="0" xfId="0" applyBorder="1" applyProtection="1"/>
    <xf numFmtId="0" fontId="27" fillId="0" borderId="0" xfId="0" applyFont="1" applyBorder="1" applyProtection="1"/>
    <xf numFmtId="9" fontId="23" fillId="6" borderId="25" xfId="0" applyNumberFormat="1" applyFont="1" applyFill="1" applyBorder="1" applyAlignment="1" applyProtection="1">
      <alignment wrapText="1"/>
    </xf>
    <xf numFmtId="10" fontId="23" fillId="6" borderId="26" xfId="0" applyNumberFormat="1" applyFont="1" applyFill="1" applyBorder="1" applyAlignment="1" applyProtection="1">
      <alignment wrapText="1"/>
    </xf>
    <xf numFmtId="0" fontId="23" fillId="6" borderId="31" xfId="0" applyFont="1" applyFill="1" applyBorder="1" applyAlignment="1" applyProtection="1">
      <alignment wrapText="1"/>
      <protection locked="0"/>
    </xf>
    <xf numFmtId="165" fontId="23" fillId="6" borderId="32" xfId="0" applyNumberFormat="1" applyFont="1" applyFill="1" applyBorder="1" applyAlignment="1" applyProtection="1">
      <alignment wrapText="1"/>
      <protection locked="0"/>
    </xf>
    <xf numFmtId="0" fontId="23" fillId="6" borderId="33" xfId="0" applyFont="1" applyFill="1" applyBorder="1" applyAlignment="1" applyProtection="1">
      <alignment wrapText="1"/>
      <protection locked="0"/>
    </xf>
    <xf numFmtId="164" fontId="28" fillId="4" borderId="20" xfId="1" applyNumberFormat="1" applyFont="1" applyFill="1" applyBorder="1" applyAlignment="1" applyProtection="1">
      <alignment horizontal="right" vertical="center"/>
    </xf>
    <xf numFmtId="0" fontId="28" fillId="0" borderId="25" xfId="0" applyFont="1" applyBorder="1" applyAlignment="1" applyProtection="1">
      <alignment horizontal="right" vertical="center"/>
    </xf>
    <xf numFmtId="3" fontId="28" fillId="0" borderId="25" xfId="0" applyNumberFormat="1" applyFont="1" applyBorder="1" applyAlignment="1" applyProtection="1">
      <alignment horizontal="right" vertical="center"/>
    </xf>
    <xf numFmtId="164" fontId="31" fillId="3" borderId="33" xfId="0" applyNumberFormat="1" applyFont="1" applyFill="1" applyBorder="1" applyProtection="1"/>
    <xf numFmtId="165" fontId="24" fillId="0" borderId="25" xfId="0" applyNumberFormat="1" applyFont="1" applyBorder="1" applyProtection="1"/>
    <xf numFmtId="10" fontId="24" fillId="0" borderId="25" xfId="0" applyNumberFormat="1" applyFont="1" applyBorder="1" applyProtection="1"/>
    <xf numFmtId="165" fontId="23" fillId="6" borderId="32" xfId="0" applyNumberFormat="1" applyFont="1" applyFill="1" applyBorder="1" applyAlignment="1" applyProtection="1">
      <alignment wrapText="1"/>
    </xf>
    <xf numFmtId="10" fontId="23" fillId="6" borderId="32" xfId="0" applyNumberFormat="1" applyFont="1" applyFill="1" applyBorder="1" applyAlignment="1" applyProtection="1">
      <alignment wrapText="1"/>
    </xf>
    <xf numFmtId="164" fontId="28" fillId="0" borderId="20" xfId="1" applyNumberFormat="1" applyFont="1" applyBorder="1" applyAlignment="1" applyProtection="1">
      <alignment horizontal="right" vertical="center"/>
    </xf>
    <xf numFmtId="0" fontId="28" fillId="0" borderId="1" xfId="0" applyFont="1" applyBorder="1" applyAlignment="1" applyProtection="1">
      <alignment horizontal="right" wrapText="1"/>
    </xf>
    <xf numFmtId="3" fontId="31" fillId="3" borderId="36" xfId="0" applyNumberFormat="1" applyFont="1" applyFill="1" applyBorder="1" applyAlignment="1" applyProtection="1">
      <alignment horizontal="center"/>
    </xf>
    <xf numFmtId="164" fontId="31" fillId="3" borderId="26" xfId="0" applyNumberFormat="1" applyFont="1" applyFill="1" applyBorder="1" applyProtection="1"/>
    <xf numFmtId="0" fontId="4" fillId="4" borderId="27" xfId="0" applyFont="1" applyFill="1" applyBorder="1" applyAlignment="1" applyProtection="1">
      <alignment horizontal="left"/>
    </xf>
    <xf numFmtId="0" fontId="4" fillId="4" borderId="7" xfId="0" applyFont="1" applyFill="1" applyBorder="1" applyAlignment="1" applyProtection="1">
      <alignment horizontal="center"/>
    </xf>
    <xf numFmtId="0" fontId="0" fillId="0" borderId="4" xfId="0" applyBorder="1" applyProtection="1"/>
    <xf numFmtId="0" fontId="0" fillId="0" borderId="6" xfId="0" applyBorder="1" applyProtection="1"/>
    <xf numFmtId="0" fontId="0" fillId="0" borderId="27" xfId="0" applyBorder="1" applyProtection="1"/>
    <xf numFmtId="0" fontId="4" fillId="0" borderId="0" xfId="0" applyFont="1" applyProtection="1"/>
    <xf numFmtId="0" fontId="0" fillId="0" borderId="28" xfId="0" applyBorder="1" applyProtection="1"/>
    <xf numFmtId="0" fontId="0" fillId="0" borderId="0" xfId="0" applyAlignment="1" applyProtection="1">
      <alignment horizontal="left"/>
    </xf>
    <xf numFmtId="0" fontId="12" fillId="0" borderId="1" xfId="0" applyFont="1" applyBorder="1" applyProtection="1"/>
    <xf numFmtId="0" fontId="12" fillId="0" borderId="0" xfId="0" applyFont="1" applyAlignment="1" applyProtection="1">
      <alignment horizontal="center"/>
    </xf>
    <xf numFmtId="0" fontId="12" fillId="0" borderId="28" xfId="0" applyFont="1" applyBorder="1" applyProtection="1"/>
    <xf numFmtId="0" fontId="15" fillId="0" borderId="0" xfId="0" applyFont="1" applyProtection="1"/>
    <xf numFmtId="0" fontId="4" fillId="6" borderId="1" xfId="0" applyFont="1" applyFill="1" applyBorder="1" applyProtection="1"/>
    <xf numFmtId="0" fontId="0" fillId="0" borderId="1" xfId="0" applyBorder="1" applyProtection="1"/>
    <xf numFmtId="0" fontId="0" fillId="0" borderId="1" xfId="0" applyBorder="1" applyAlignment="1" applyProtection="1">
      <alignment wrapText="1"/>
    </xf>
    <xf numFmtId="43" fontId="4" fillId="6" borderId="1" xfId="1" applyFont="1" applyFill="1" applyBorder="1" applyAlignment="1" applyProtection="1">
      <alignment horizontal="center"/>
    </xf>
    <xf numFmtId="0" fontId="12" fillId="6" borderId="1" xfId="0" applyFont="1" applyFill="1" applyBorder="1" applyAlignment="1" applyProtection="1">
      <alignment horizontal="center" vertical="center"/>
    </xf>
    <xf numFmtId="10" fontId="12" fillId="0" borderId="1" xfId="0" applyNumberFormat="1" applyFont="1" applyBorder="1" applyProtection="1"/>
    <xf numFmtId="165" fontId="12" fillId="6" borderId="1" xfId="1" applyNumberFormat="1" applyFont="1" applyFill="1" applyBorder="1" applyProtection="1"/>
    <xf numFmtId="0" fontId="12" fillId="6" borderId="1" xfId="0" applyFont="1" applyFill="1" applyBorder="1" applyProtection="1"/>
    <xf numFmtId="166" fontId="12" fillId="0" borderId="1" xfId="0" applyNumberFormat="1" applyFont="1" applyBorder="1" applyProtection="1"/>
    <xf numFmtId="10" fontId="12" fillId="6" borderId="1" xfId="0" applyNumberFormat="1" applyFont="1" applyFill="1" applyBorder="1" applyProtection="1"/>
    <xf numFmtId="0" fontId="0" fillId="0" borderId="0" xfId="0" applyAlignment="1" applyProtection="1">
      <alignment horizontal="right" readingOrder="2"/>
    </xf>
    <xf numFmtId="0" fontId="0" fillId="0" borderId="7" xfId="0" applyBorder="1" applyProtection="1"/>
    <xf numFmtId="0" fontId="0" fillId="0" borderId="8" xfId="0" applyBorder="1" applyProtection="1"/>
    <xf numFmtId="0" fontId="0" fillId="0" borderId="9" xfId="0" applyBorder="1" applyProtection="1"/>
    <xf numFmtId="0" fontId="17" fillId="4" borderId="0" xfId="0" applyFont="1" applyFill="1" applyAlignment="1">
      <alignment horizontal="right" vertical="center" wrapText="1" readingOrder="2"/>
    </xf>
    <xf numFmtId="0" fontId="17" fillId="4" borderId="28" xfId="0" applyFont="1" applyFill="1" applyBorder="1" applyAlignment="1">
      <alignment horizontal="right" vertical="center" wrapText="1" readingOrder="2"/>
    </xf>
    <xf numFmtId="0" fontId="26" fillId="7" borderId="15" xfId="0" applyFont="1" applyFill="1" applyBorder="1" applyAlignment="1" applyProtection="1">
      <alignment horizontal="center" vertical="center" wrapText="1"/>
    </xf>
    <xf numFmtId="0" fontId="26" fillId="7" borderId="1" xfId="0" applyFont="1" applyFill="1" applyBorder="1" applyAlignment="1" applyProtection="1">
      <alignment horizontal="center" vertical="center" wrapText="1"/>
    </xf>
    <xf numFmtId="0" fontId="11" fillId="4" borderId="27" xfId="0" applyFont="1" applyFill="1" applyBorder="1"/>
    <xf numFmtId="0" fontId="31" fillId="3" borderId="34" xfId="0" applyFont="1" applyFill="1" applyBorder="1" applyAlignment="1" applyProtection="1"/>
    <xf numFmtId="0" fontId="31" fillId="3" borderId="35" xfId="0" applyFont="1" applyFill="1" applyBorder="1" applyAlignment="1" applyProtection="1"/>
    <xf numFmtId="0" fontId="30" fillId="0" borderId="0" xfId="0" applyFont="1" applyFill="1" applyBorder="1" applyProtection="1">
      <protection locked="0"/>
    </xf>
    <xf numFmtId="0" fontId="23" fillId="0" borderId="0" xfId="0" applyFont="1" applyProtection="1">
      <protection locked="0"/>
    </xf>
    <xf numFmtId="164" fontId="23" fillId="6" borderId="20" xfId="1" applyNumberFormat="1" applyFont="1" applyFill="1" applyBorder="1" applyAlignment="1" applyProtection="1">
      <alignment horizontal="right" vertical="center"/>
    </xf>
    <xf numFmtId="10" fontId="24" fillId="6" borderId="1" xfId="0" applyNumberFormat="1" applyFont="1" applyFill="1" applyBorder="1" applyProtection="1"/>
    <xf numFmtId="165" fontId="23" fillId="6" borderId="1" xfId="0" applyNumberFormat="1" applyFont="1" applyFill="1" applyBorder="1" applyProtection="1"/>
    <xf numFmtId="1" fontId="24" fillId="6" borderId="1" xfId="0" applyNumberFormat="1" applyFont="1" applyFill="1" applyBorder="1" applyAlignment="1" applyProtection="1">
      <alignment horizontal="right"/>
    </xf>
    <xf numFmtId="0" fontId="28" fillId="0" borderId="0" xfId="0" applyFont="1" applyAlignment="1" applyProtection="1">
      <alignment horizontal="right"/>
      <protection locked="0"/>
    </xf>
    <xf numFmtId="0" fontId="23" fillId="0" borderId="0" xfId="0" applyFont="1" applyAlignment="1" applyProtection="1">
      <alignment horizontal="right"/>
      <protection locked="0"/>
    </xf>
    <xf numFmtId="0" fontId="19" fillId="4" borderId="27" xfId="0" applyFont="1" applyFill="1" applyBorder="1" applyAlignment="1" applyProtection="1">
      <alignment horizontal="left"/>
    </xf>
    <xf numFmtId="0" fontId="4" fillId="4" borderId="27" xfId="0" applyFont="1" applyFill="1" applyBorder="1" applyAlignment="1" applyProtection="1">
      <alignment horizontal="center"/>
    </xf>
    <xf numFmtId="0" fontId="36" fillId="4" borderId="4" xfId="0" applyFont="1" applyFill="1" applyBorder="1" applyProtection="1"/>
    <xf numFmtId="0" fontId="4" fillId="4" borderId="5" xfId="0" applyFont="1" applyFill="1" applyBorder="1" applyProtection="1"/>
    <xf numFmtId="0" fontId="4" fillId="4" borderId="6" xfId="0" applyFont="1" applyFill="1" applyBorder="1" applyProtection="1"/>
    <xf numFmtId="0" fontId="32" fillId="4" borderId="27" xfId="3" applyFill="1" applyBorder="1" applyProtection="1"/>
    <xf numFmtId="0" fontId="17" fillId="4" borderId="0" xfId="0" applyFont="1" applyFill="1" applyBorder="1" applyProtection="1"/>
    <xf numFmtId="0" fontId="32" fillId="4" borderId="0" xfId="3" applyFill="1" applyBorder="1" applyProtection="1"/>
    <xf numFmtId="0" fontId="1" fillId="4" borderId="28" xfId="0" applyFont="1" applyFill="1" applyBorder="1" applyProtection="1"/>
    <xf numFmtId="0" fontId="17" fillId="4" borderId="8" xfId="0" applyFont="1" applyFill="1" applyBorder="1" applyProtection="1"/>
    <xf numFmtId="0" fontId="1" fillId="4" borderId="9" xfId="0" applyFont="1" applyFill="1" applyBorder="1" applyProtection="1"/>
    <xf numFmtId="1" fontId="24" fillId="6" borderId="15" xfId="0" applyNumberFormat="1" applyFont="1" applyFill="1" applyBorder="1" applyProtection="1"/>
    <xf numFmtId="9" fontId="33" fillId="6" borderId="1" xfId="0" applyNumberFormat="1" applyFont="1" applyFill="1" applyBorder="1" applyProtection="1"/>
    <xf numFmtId="165" fontId="24" fillId="6" borderId="20" xfId="0" applyNumberFormat="1" applyFont="1" applyFill="1" applyBorder="1" applyProtection="1"/>
    <xf numFmtId="0" fontId="23" fillId="6" borderId="24" xfId="0" applyFont="1" applyFill="1" applyBorder="1" applyAlignment="1" applyProtection="1">
      <alignment wrapText="1"/>
    </xf>
    <xf numFmtId="0" fontId="23" fillId="6" borderId="26" xfId="0" applyFont="1" applyFill="1" applyBorder="1" applyAlignment="1" applyProtection="1">
      <alignment wrapText="1"/>
    </xf>
    <xf numFmtId="0" fontId="30" fillId="0" borderId="8" xfId="0" applyFont="1" applyBorder="1" applyProtection="1"/>
    <xf numFmtId="0" fontId="28" fillId="0" borderId="45" xfId="0" applyFont="1" applyBorder="1" applyAlignment="1" applyProtection="1">
      <alignment horizontal="right" vertical="center"/>
    </xf>
    <xf numFmtId="3" fontId="28" fillId="0" borderId="45" xfId="0" applyNumberFormat="1" applyFont="1" applyBorder="1" applyAlignment="1" applyProtection="1">
      <alignment horizontal="right" vertical="center"/>
    </xf>
    <xf numFmtId="1" fontId="24" fillId="5" borderId="19" xfId="0" applyNumberFormat="1" applyFont="1" applyFill="1" applyBorder="1" applyProtection="1">
      <protection locked="0"/>
    </xf>
    <xf numFmtId="165" fontId="24" fillId="0" borderId="16" xfId="0" applyNumberFormat="1" applyFont="1" applyBorder="1" applyProtection="1">
      <protection locked="0"/>
    </xf>
    <xf numFmtId="165" fontId="0" fillId="0" borderId="0" xfId="0" applyNumberFormat="1" applyProtection="1">
      <protection locked="0"/>
    </xf>
    <xf numFmtId="0" fontId="23" fillId="0" borderId="0" xfId="0" applyFont="1" applyFill="1" applyBorder="1" applyAlignment="1" applyProtection="1">
      <alignment wrapText="1"/>
      <protection locked="0"/>
    </xf>
    <xf numFmtId="165" fontId="23" fillId="0" borderId="0" xfId="0" applyNumberFormat="1" applyFont="1" applyFill="1" applyBorder="1" applyAlignment="1" applyProtection="1">
      <alignment wrapText="1"/>
      <protection locked="0"/>
    </xf>
    <xf numFmtId="165" fontId="23" fillId="0" borderId="0" xfId="0" applyNumberFormat="1" applyFont="1" applyFill="1" applyBorder="1" applyAlignment="1" applyProtection="1">
      <alignment wrapText="1"/>
    </xf>
    <xf numFmtId="10" fontId="23" fillId="0" borderId="0" xfId="0" applyNumberFormat="1" applyFont="1" applyFill="1" applyBorder="1" applyAlignment="1" applyProtection="1">
      <alignment wrapText="1"/>
    </xf>
    <xf numFmtId="0" fontId="31" fillId="0" borderId="0" xfId="0" applyFont="1" applyFill="1" applyBorder="1" applyAlignment="1" applyProtection="1">
      <alignment horizontal="center"/>
    </xf>
    <xf numFmtId="164" fontId="31" fillId="0" borderId="0" xfId="0" applyNumberFormat="1" applyFont="1" applyFill="1" applyBorder="1" applyProtection="1"/>
    <xf numFmtId="0" fontId="23" fillId="6" borderId="19" xfId="0" applyFont="1" applyFill="1" applyBorder="1" applyAlignment="1" applyProtection="1">
      <alignment wrapText="1"/>
      <protection locked="0"/>
    </xf>
    <xf numFmtId="165" fontId="23" fillId="6" borderId="45" xfId="0" applyNumberFormat="1" applyFont="1" applyFill="1" applyBorder="1" applyAlignment="1" applyProtection="1">
      <alignment wrapText="1"/>
      <protection locked="0"/>
    </xf>
    <xf numFmtId="0" fontId="23" fillId="6" borderId="16" xfId="0" applyFont="1" applyFill="1" applyBorder="1" applyAlignment="1" applyProtection="1">
      <alignment wrapText="1"/>
      <protection locked="0"/>
    </xf>
    <xf numFmtId="165" fontId="23" fillId="6" borderId="45" xfId="0" applyNumberFormat="1" applyFont="1" applyFill="1" applyBorder="1" applyAlignment="1" applyProtection="1">
      <alignment wrapText="1"/>
    </xf>
    <xf numFmtId="10" fontId="23" fillId="6" borderId="45" xfId="0" applyNumberFormat="1" applyFont="1" applyFill="1" applyBorder="1" applyAlignment="1" applyProtection="1">
      <alignment wrapText="1"/>
    </xf>
    <xf numFmtId="0" fontId="30" fillId="0" borderId="0" xfId="0" applyFont="1" applyBorder="1" applyProtection="1">
      <protection locked="0"/>
    </xf>
    <xf numFmtId="164" fontId="23" fillId="0" borderId="0" xfId="0" applyNumberFormat="1" applyFont="1" applyFill="1" applyBorder="1" applyAlignment="1" applyProtection="1">
      <alignment wrapText="1"/>
      <protection locked="0"/>
    </xf>
    <xf numFmtId="43" fontId="0" fillId="0" borderId="1" xfId="0" applyNumberFormat="1" applyBorder="1" applyAlignment="1" applyProtection="1">
      <alignment horizontal="center"/>
    </xf>
    <xf numFmtId="0" fontId="30" fillId="0" borderId="0" xfId="0" applyFont="1" applyFill="1" applyBorder="1" applyAlignment="1" applyProtection="1">
      <alignment horizontal="left"/>
      <protection locked="0"/>
    </xf>
    <xf numFmtId="0" fontId="22" fillId="0" borderId="0" xfId="0" applyFont="1" applyFill="1" applyBorder="1" applyAlignment="1" applyProtection="1"/>
    <xf numFmtId="165" fontId="35" fillId="0" borderId="0" xfId="0" applyNumberFormat="1" applyFont="1" applyFill="1" applyBorder="1" applyAlignment="1" applyProtection="1"/>
    <xf numFmtId="0" fontId="12" fillId="0" borderId="0" xfId="0" applyFont="1" applyFill="1" applyBorder="1" applyAlignment="1" applyProtection="1">
      <alignment vertical="top" wrapText="1"/>
      <protection locked="0"/>
    </xf>
    <xf numFmtId="0" fontId="4" fillId="0" borderId="0" xfId="0" applyFont="1" applyFill="1" applyBorder="1" applyProtection="1">
      <protection locked="0"/>
    </xf>
    <xf numFmtId="0" fontId="11" fillId="0" borderId="0" xfId="0" applyFont="1" applyFill="1" applyBorder="1" applyProtection="1">
      <protection locked="0"/>
    </xf>
    <xf numFmtId="0" fontId="11" fillId="0" borderId="0" xfId="0" applyFont="1" applyFill="1" applyBorder="1" applyAlignment="1" applyProtection="1">
      <alignment horizontal="left"/>
      <protection locked="0"/>
    </xf>
    <xf numFmtId="0" fontId="26" fillId="0" borderId="0" xfId="0" applyFont="1" applyFill="1" applyBorder="1" applyAlignment="1" applyProtection="1">
      <alignment horizontal="center" vertical="center" wrapText="1"/>
    </xf>
    <xf numFmtId="0" fontId="31" fillId="0" borderId="0" xfId="0" applyFont="1" applyFill="1" applyBorder="1" applyAlignment="1" applyProtection="1"/>
    <xf numFmtId="0" fontId="23" fillId="0" borderId="0" xfId="0" applyFont="1" applyFill="1" applyBorder="1" applyAlignment="1" applyProtection="1">
      <alignment vertical="center" wrapText="1"/>
    </xf>
    <xf numFmtId="3" fontId="29" fillId="0" borderId="1" xfId="0" applyNumberFormat="1" applyFont="1" applyBorder="1" applyAlignment="1" applyProtection="1">
      <alignment horizontal="right" vertical="center"/>
    </xf>
    <xf numFmtId="164" fontId="29" fillId="4" borderId="20" xfId="1" applyNumberFormat="1" applyFont="1" applyFill="1" applyBorder="1" applyAlignment="1" applyProtection="1">
      <alignment horizontal="right" vertical="center"/>
    </xf>
    <xf numFmtId="0" fontId="0" fillId="0" borderId="0" xfId="0" applyBorder="1" applyAlignment="1" applyProtection="1">
      <alignment horizontal="center"/>
      <protection locked="0"/>
    </xf>
    <xf numFmtId="0" fontId="0" fillId="0" borderId="0" xfId="0" applyBorder="1" applyAlignment="1" applyProtection="1">
      <protection locked="0"/>
    </xf>
    <xf numFmtId="0" fontId="28" fillId="0" borderId="15" xfId="0" applyFont="1" applyBorder="1" applyProtection="1"/>
    <xf numFmtId="0" fontId="28" fillId="0" borderId="15" xfId="0" applyFont="1" applyBorder="1" applyAlignment="1" applyProtection="1">
      <alignment wrapText="1"/>
    </xf>
    <xf numFmtId="0" fontId="29" fillId="0" borderId="15" xfId="0" applyFont="1" applyBorder="1" applyAlignment="1" applyProtection="1">
      <alignment wrapText="1"/>
    </xf>
    <xf numFmtId="164" fontId="42" fillId="3" borderId="26" xfId="0" applyNumberFormat="1" applyFont="1" applyFill="1" applyBorder="1" applyProtection="1"/>
    <xf numFmtId="0" fontId="29" fillId="0" borderId="15" xfId="0" applyFont="1" applyFill="1" applyBorder="1" applyAlignment="1" applyProtection="1">
      <alignment wrapText="1"/>
    </xf>
    <xf numFmtId="0" fontId="29" fillId="0" borderId="19" xfId="0" applyFont="1" applyFill="1" applyBorder="1" applyAlignment="1" applyProtection="1">
      <alignment wrapText="1"/>
    </xf>
    <xf numFmtId="0" fontId="26" fillId="7" borderId="24" xfId="0" applyFont="1" applyFill="1" applyBorder="1" applyAlignment="1" applyProtection="1">
      <alignment horizontal="center" vertical="center" wrapText="1"/>
    </xf>
    <xf numFmtId="0" fontId="26" fillId="7" borderId="25" xfId="0" applyFont="1" applyFill="1" applyBorder="1" applyAlignment="1" applyProtection="1">
      <alignment horizontal="center" vertical="center" wrapText="1"/>
    </xf>
    <xf numFmtId="0" fontId="26" fillId="7" borderId="26" xfId="0" applyFont="1" applyFill="1" applyBorder="1" applyAlignment="1" applyProtection="1">
      <alignment horizontal="center" vertical="center" wrapText="1"/>
    </xf>
    <xf numFmtId="0" fontId="24" fillId="0" borderId="15" xfId="0" applyFont="1" applyBorder="1" applyProtection="1"/>
    <xf numFmtId="165" fontId="23" fillId="6" borderId="26" xfId="0" applyNumberFormat="1" applyFont="1" applyFill="1" applyBorder="1" applyAlignment="1" applyProtection="1">
      <alignment wrapText="1"/>
    </xf>
    <xf numFmtId="0" fontId="29" fillId="0" borderId="15" xfId="0" applyFont="1" applyBorder="1" applyProtection="1"/>
    <xf numFmtId="0" fontId="0" fillId="0" borderId="0" xfId="0" applyAlignment="1" applyProtection="1">
      <protection locked="0"/>
    </xf>
    <xf numFmtId="0" fontId="43" fillId="0" borderId="15" xfId="0" applyFont="1" applyBorder="1" applyAlignment="1" applyProtection="1">
      <alignment wrapText="1"/>
    </xf>
    <xf numFmtId="0" fontId="29" fillId="0" borderId="24" xfId="0" applyFont="1" applyBorder="1" applyAlignment="1" applyProtection="1">
      <alignment wrapText="1"/>
    </xf>
    <xf numFmtId="164" fontId="23" fillId="6" borderId="26" xfId="1" applyNumberFormat="1" applyFont="1" applyFill="1" applyBorder="1" applyAlignment="1" applyProtection="1">
      <alignment horizontal="right" vertical="center"/>
    </xf>
    <xf numFmtId="0" fontId="28" fillId="0" borderId="15" xfId="0" applyFont="1" applyBorder="1" applyAlignment="1" applyProtection="1">
      <alignment horizontal="right" wrapText="1"/>
    </xf>
    <xf numFmtId="0" fontId="28" fillId="0" borderId="15" xfId="0" applyFont="1" applyBorder="1" applyAlignment="1" applyProtection="1">
      <alignment horizontal="right"/>
    </xf>
    <xf numFmtId="0" fontId="28" fillId="0" borderId="15" xfId="0" applyFont="1" applyBorder="1" applyAlignment="1" applyProtection="1">
      <alignment vertical="center" wrapText="1"/>
    </xf>
    <xf numFmtId="1" fontId="24" fillId="0" borderId="0" xfId="0" applyNumberFormat="1" applyFont="1" applyBorder="1" applyProtection="1">
      <protection locked="0"/>
    </xf>
    <xf numFmtId="0" fontId="12" fillId="0" borderId="0" xfId="0" applyFont="1" applyAlignment="1" applyProtection="1">
      <alignment horizontal="left"/>
      <protection locked="0"/>
    </xf>
    <xf numFmtId="1" fontId="28" fillId="0" borderId="1" xfId="0" applyNumberFormat="1" applyFont="1" applyBorder="1" applyAlignment="1" applyProtection="1">
      <alignment horizontal="right" vertical="center"/>
    </xf>
    <xf numFmtId="0" fontId="4" fillId="6" borderId="1" xfId="0" applyFont="1" applyFill="1" applyBorder="1" applyAlignment="1" applyProtection="1">
      <alignment horizontal="center"/>
    </xf>
    <xf numFmtId="0" fontId="31" fillId="0" borderId="0" xfId="0" applyFont="1" applyFill="1" applyBorder="1" applyAlignment="1" applyProtection="1">
      <alignment horizontal="center"/>
    </xf>
    <xf numFmtId="0" fontId="28" fillId="0" borderId="48" xfId="0" applyFont="1" applyBorder="1" applyProtection="1"/>
    <xf numFmtId="0" fontId="28" fillId="0" borderId="49" xfId="0" applyFont="1" applyBorder="1" applyAlignment="1" applyProtection="1">
      <alignment horizontal="right" vertical="center"/>
    </xf>
    <xf numFmtId="3" fontId="28" fillId="0" borderId="50" xfId="0" applyNumberFormat="1" applyFont="1" applyBorder="1" applyAlignment="1" applyProtection="1">
      <alignment horizontal="right" vertical="center"/>
    </xf>
    <xf numFmtId="0" fontId="25" fillId="0" borderId="0" xfId="0" applyFont="1" applyFill="1" applyAlignment="1" applyProtection="1">
      <alignment horizontal="right"/>
      <protection locked="0"/>
    </xf>
    <xf numFmtId="0" fontId="24" fillId="0" borderId="15" xfId="0" applyFont="1" applyBorder="1"/>
    <xf numFmtId="0" fontId="45" fillId="0" borderId="15" xfId="0" applyFont="1" applyBorder="1"/>
    <xf numFmtId="0" fontId="0" fillId="0" borderId="28" xfId="0" applyFill="1" applyBorder="1" applyAlignment="1" applyProtection="1">
      <protection locked="0"/>
    </xf>
    <xf numFmtId="167" fontId="0" fillId="0" borderId="0" xfId="0" applyNumberFormat="1" applyProtection="1">
      <protection locked="0"/>
    </xf>
    <xf numFmtId="0" fontId="0" fillId="0" borderId="0" xfId="0" applyFill="1" applyBorder="1" applyAlignment="1" applyProtection="1">
      <protection locked="0"/>
    </xf>
    <xf numFmtId="3" fontId="0" fillId="0" borderId="0" xfId="0" applyNumberFormat="1" applyFill="1" applyBorder="1" applyProtection="1">
      <protection locked="0"/>
    </xf>
    <xf numFmtId="0" fontId="28" fillId="0" borderId="0" xfId="0" applyFont="1" applyFill="1" applyBorder="1" applyProtection="1">
      <protection locked="0"/>
    </xf>
    <xf numFmtId="0" fontId="32" fillId="4" borderId="0" xfId="3" applyFill="1" applyBorder="1"/>
    <xf numFmtId="0" fontId="0" fillId="4" borderId="0" xfId="0" applyFill="1" applyBorder="1"/>
    <xf numFmtId="0" fontId="32" fillId="4" borderId="27" xfId="3" applyFill="1" applyBorder="1"/>
    <xf numFmtId="0" fontId="32" fillId="4" borderId="7" xfId="3" applyFill="1" applyBorder="1"/>
    <xf numFmtId="0" fontId="32" fillId="4" borderId="8" xfId="3" applyFill="1" applyBorder="1"/>
    <xf numFmtId="0" fontId="0" fillId="0" borderId="0" xfId="0" applyAlignment="1">
      <alignment horizontal="center" vertical="center"/>
    </xf>
    <xf numFmtId="0" fontId="4" fillId="8" borderId="51" xfId="0" applyFont="1" applyFill="1" applyBorder="1" applyAlignment="1">
      <alignment horizontal="center" vertical="center" wrapText="1"/>
    </xf>
    <xf numFmtId="0" fontId="4" fillId="8" borderId="52" xfId="0" applyFont="1" applyFill="1" applyBorder="1" applyAlignment="1">
      <alignment horizontal="center" vertical="center"/>
    </xf>
    <xf numFmtId="0" fontId="4" fillId="8" borderId="52"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14" fillId="4" borderId="0" xfId="0" applyFont="1" applyFill="1" applyAlignment="1">
      <alignment horizontal="center" readingOrder="2"/>
    </xf>
    <xf numFmtId="0" fontId="17" fillId="4" borderId="0" xfId="0" applyFont="1" applyFill="1" applyAlignment="1">
      <alignment vertical="center" wrapText="1" readingOrder="2"/>
    </xf>
    <xf numFmtId="0" fontId="0" fillId="0" borderId="55" xfId="0" applyBorder="1" applyProtection="1">
      <protection locked="0"/>
    </xf>
    <xf numFmtId="0" fontId="0" fillId="0" borderId="1" xfId="0" applyBorder="1" applyProtection="1">
      <protection locked="0"/>
    </xf>
    <xf numFmtId="0" fontId="0" fillId="0" borderId="45" xfId="0" applyBorder="1" applyProtection="1">
      <protection locked="0"/>
    </xf>
    <xf numFmtId="0" fontId="24" fillId="0" borderId="15" xfId="0" applyFont="1" applyBorder="1" applyAlignment="1" applyProtection="1">
      <alignment horizontal="center" wrapText="1"/>
    </xf>
    <xf numFmtId="0" fontId="44" fillId="0" borderId="1" xfId="0" applyFont="1" applyFill="1" applyBorder="1" applyAlignment="1" applyProtection="1">
      <alignment horizontal="right"/>
    </xf>
    <xf numFmtId="1" fontId="24" fillId="0" borderId="1" xfId="0" applyNumberFormat="1" applyFont="1" applyBorder="1" applyAlignment="1" applyProtection="1">
      <alignment horizontal="right"/>
    </xf>
    <xf numFmtId="165" fontId="24" fillId="0" borderId="20" xfId="0" applyNumberFormat="1" applyFont="1" applyBorder="1" applyProtection="1"/>
    <xf numFmtId="0" fontId="23" fillId="6" borderId="31" xfId="0" applyFont="1" applyFill="1" applyBorder="1" applyAlignment="1" applyProtection="1">
      <alignment wrapText="1"/>
    </xf>
    <xf numFmtId="0" fontId="23" fillId="6" borderId="33" xfId="0" applyFont="1" applyFill="1" applyBorder="1" applyAlignment="1" applyProtection="1">
      <alignment wrapText="1"/>
    </xf>
    <xf numFmtId="165" fontId="24" fillId="0" borderId="16" xfId="0" applyNumberFormat="1" applyFont="1" applyBorder="1" applyProtection="1"/>
    <xf numFmtId="165" fontId="24" fillId="0" borderId="26" xfId="0" applyNumberFormat="1" applyFont="1" applyBorder="1" applyProtection="1"/>
    <xf numFmtId="0" fontId="23" fillId="6" borderId="19" xfId="0" applyFont="1" applyFill="1" applyBorder="1" applyAlignment="1" applyProtection="1">
      <alignment wrapText="1"/>
    </xf>
    <xf numFmtId="0" fontId="23" fillId="6" borderId="16" xfId="0" applyFont="1" applyFill="1" applyBorder="1" applyAlignment="1" applyProtection="1">
      <alignment wrapText="1"/>
    </xf>
    <xf numFmtId="1" fontId="24" fillId="0" borderId="15" xfId="0" applyNumberFormat="1" applyFont="1" applyBorder="1" applyProtection="1"/>
    <xf numFmtId="0" fontId="4" fillId="9" borderId="1" xfId="0" applyFont="1" applyFill="1" applyBorder="1" applyAlignment="1" applyProtection="1">
      <alignment wrapText="1"/>
    </xf>
    <xf numFmtId="0" fontId="4" fillId="10" borderId="1" xfId="0" applyFont="1" applyFill="1" applyBorder="1" applyAlignment="1" applyProtection="1">
      <alignment wrapText="1"/>
    </xf>
    <xf numFmtId="0" fontId="15" fillId="10" borderId="0" xfId="0" applyFont="1" applyFill="1" applyProtection="1"/>
    <xf numFmtId="0" fontId="0" fillId="10" borderId="0" xfId="0" applyFill="1" applyProtection="1"/>
    <xf numFmtId="0" fontId="0" fillId="0" borderId="41" xfId="0" applyFill="1" applyBorder="1" applyAlignment="1" applyProtection="1">
      <alignment horizontal="center" vertical="center"/>
    </xf>
    <xf numFmtId="0" fontId="4" fillId="8" borderId="60" xfId="0" applyFont="1" applyFill="1" applyBorder="1" applyAlignment="1">
      <alignment horizontal="center" vertical="center" wrapText="1"/>
    </xf>
    <xf numFmtId="0" fontId="0" fillId="0" borderId="61" xfId="0" applyBorder="1" applyAlignment="1" applyProtection="1">
      <alignment horizontal="center" vertical="center"/>
    </xf>
    <xf numFmtId="0" fontId="0" fillId="0" borderId="54" xfId="0" applyBorder="1"/>
    <xf numFmtId="0" fontId="0" fillId="0" borderId="56" xfId="0" applyBorder="1"/>
    <xf numFmtId="0" fontId="0" fillId="0" borderId="57" xfId="0"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4" fillId="4" borderId="0" xfId="0" applyFont="1" applyFill="1" applyAlignment="1">
      <alignment horizontal="center" readingOrder="2"/>
    </xf>
    <xf numFmtId="0" fontId="14" fillId="4" borderId="0" xfId="0" applyFont="1" applyFill="1" applyAlignment="1">
      <alignment horizontal="center" vertical="center" readingOrder="2"/>
    </xf>
    <xf numFmtId="0" fontId="16" fillId="4" borderId="0" xfId="0" applyFont="1" applyFill="1" applyAlignment="1">
      <alignment horizontal="center" readingOrder="2"/>
    </xf>
    <xf numFmtId="0" fontId="17" fillId="4" borderId="27" xfId="0" applyFont="1" applyFill="1" applyBorder="1" applyAlignment="1">
      <alignment horizontal="right" vertical="center" wrapText="1" readingOrder="2"/>
    </xf>
    <xf numFmtId="0" fontId="17" fillId="4" borderId="0" xfId="0" applyFont="1" applyFill="1" applyAlignment="1">
      <alignment horizontal="right" vertical="center" wrapText="1" readingOrder="2"/>
    </xf>
    <xf numFmtId="0" fontId="17" fillId="4" borderId="28" xfId="0" applyFont="1" applyFill="1" applyBorder="1" applyAlignment="1">
      <alignment horizontal="right" vertical="center" wrapText="1" readingOrder="2"/>
    </xf>
    <xf numFmtId="14" fontId="1" fillId="4" borderId="3" xfId="0" applyNumberFormat="1" applyFont="1" applyFill="1" applyBorder="1" applyAlignment="1" applyProtection="1">
      <alignment horizontal="center"/>
      <protection locked="0"/>
    </xf>
    <xf numFmtId="14" fontId="32" fillId="4" borderId="29" xfId="3" applyNumberFormat="1" applyFill="1" applyBorder="1" applyAlignment="1" applyProtection="1">
      <alignment horizontal="center"/>
      <protection locked="0"/>
    </xf>
    <xf numFmtId="14" fontId="1" fillId="4" borderId="29" xfId="0" applyNumberFormat="1" applyFont="1" applyFill="1" applyBorder="1" applyAlignment="1" applyProtection="1">
      <alignment horizontal="center"/>
      <protection locked="0"/>
    </xf>
    <xf numFmtId="1" fontId="1" fillId="4" borderId="29" xfId="0" applyNumberFormat="1" applyFont="1" applyFill="1" applyBorder="1" applyAlignment="1" applyProtection="1">
      <alignment horizontal="center"/>
      <protection locked="0"/>
    </xf>
    <xf numFmtId="0" fontId="26" fillId="7" borderId="23" xfId="0" applyFont="1" applyFill="1" applyBorder="1" applyAlignment="1" applyProtection="1">
      <alignment horizontal="center" vertical="center" wrapText="1"/>
    </xf>
    <xf numFmtId="0" fontId="26" fillId="7" borderId="3" xfId="0" applyFont="1" applyFill="1" applyBorder="1" applyAlignment="1" applyProtection="1">
      <alignment horizontal="center" vertical="center" wrapText="1"/>
    </xf>
    <xf numFmtId="0" fontId="26" fillId="7" borderId="46" xfId="0" applyFont="1" applyFill="1" applyBorder="1" applyAlignment="1" applyProtection="1">
      <alignment horizontal="center" vertical="center" wrapText="1"/>
    </xf>
    <xf numFmtId="0" fontId="26" fillId="7" borderId="23" xfId="0" applyFont="1" applyFill="1" applyBorder="1" applyAlignment="1" applyProtection="1">
      <alignment horizontal="center" vertical="center" wrapText="1" readingOrder="2"/>
    </xf>
    <xf numFmtId="0" fontId="26" fillId="7" borderId="3" xfId="0" applyFont="1" applyFill="1" applyBorder="1" applyAlignment="1" applyProtection="1">
      <alignment horizontal="center" vertical="center" wrapText="1" readingOrder="2"/>
    </xf>
    <xf numFmtId="0" fontId="26" fillId="7" borderId="46" xfId="0" applyFont="1" applyFill="1" applyBorder="1" applyAlignment="1" applyProtection="1">
      <alignment horizontal="center" vertical="center" wrapText="1" readingOrder="2"/>
    </xf>
    <xf numFmtId="0" fontId="31" fillId="3" borderId="39" xfId="0" applyFont="1" applyFill="1" applyBorder="1" applyAlignment="1" applyProtection="1">
      <alignment horizontal="center"/>
    </xf>
    <xf numFmtId="0" fontId="31" fillId="3" borderId="40" xfId="0" applyFont="1" applyFill="1" applyBorder="1" applyAlignment="1" applyProtection="1">
      <alignment horizontal="center"/>
    </xf>
    <xf numFmtId="0" fontId="31" fillId="3" borderId="44" xfId="0" applyFont="1" applyFill="1" applyBorder="1" applyAlignment="1" applyProtection="1">
      <alignment horizontal="center"/>
    </xf>
    <xf numFmtId="0" fontId="0" fillId="0" borderId="0" xfId="0" applyBorder="1" applyAlignment="1" applyProtection="1">
      <alignment horizontal="center"/>
      <protection locked="0"/>
    </xf>
    <xf numFmtId="0" fontId="4" fillId="0" borderId="27" xfId="0" applyNumberFormat="1" applyFont="1" applyFill="1" applyBorder="1" applyAlignment="1" applyProtection="1">
      <alignment horizontal="center" vertical="center" wrapText="1"/>
      <protection locked="0"/>
    </xf>
    <xf numFmtId="0" fontId="31" fillId="3" borderId="11" xfId="0" applyFont="1" applyFill="1" applyBorder="1" applyAlignment="1" applyProtection="1">
      <alignment horizontal="center"/>
    </xf>
    <xf numFmtId="0" fontId="31" fillId="3" borderId="37" xfId="0" applyFont="1" applyFill="1" applyBorder="1" applyAlignment="1" applyProtection="1">
      <alignment horizontal="center"/>
    </xf>
    <xf numFmtId="0" fontId="31" fillId="3" borderId="38" xfId="0" applyFont="1" applyFill="1" applyBorder="1" applyAlignment="1" applyProtection="1">
      <alignment horizontal="center"/>
    </xf>
    <xf numFmtId="0" fontId="22" fillId="6" borderId="11" xfId="0" applyFont="1" applyFill="1" applyBorder="1" applyAlignment="1" applyProtection="1">
      <alignment horizontal="center"/>
    </xf>
    <xf numFmtId="0" fontId="22" fillId="6" borderId="37" xfId="0" applyFont="1" applyFill="1" applyBorder="1" applyAlignment="1" applyProtection="1">
      <alignment horizontal="center"/>
    </xf>
    <xf numFmtId="0" fontId="22" fillId="6" borderId="38" xfId="0" applyFont="1" applyFill="1" applyBorder="1" applyAlignment="1" applyProtection="1">
      <alignment horizontal="center"/>
    </xf>
    <xf numFmtId="0" fontId="22" fillId="6" borderId="42" xfId="0" applyFont="1" applyFill="1" applyBorder="1" applyAlignment="1" applyProtection="1">
      <alignment horizontal="center"/>
    </xf>
    <xf numFmtId="0" fontId="22" fillId="6" borderId="43" xfId="0" applyFont="1" applyFill="1" applyBorder="1" applyAlignment="1" applyProtection="1">
      <alignment horizontal="center"/>
    </xf>
    <xf numFmtId="165" fontId="35" fillId="0" borderId="58" xfId="0" applyNumberFormat="1" applyFont="1" applyBorder="1" applyAlignment="1" applyProtection="1">
      <alignment horizontal="center"/>
    </xf>
    <xf numFmtId="165" fontId="35" fillId="0" borderId="40" xfId="0" applyNumberFormat="1" applyFont="1" applyBorder="1" applyAlignment="1" applyProtection="1">
      <alignment horizontal="center"/>
    </xf>
    <xf numFmtId="165" fontId="35" fillId="0" borderId="41" xfId="0" applyNumberFormat="1" applyFont="1" applyBorder="1" applyAlignment="1" applyProtection="1">
      <alignment horizontal="center"/>
    </xf>
    <xf numFmtId="0" fontId="22" fillId="6" borderId="30" xfId="0" applyFont="1" applyFill="1" applyBorder="1" applyAlignment="1" applyProtection="1">
      <alignment horizontal="center"/>
    </xf>
    <xf numFmtId="0" fontId="22" fillId="6" borderId="13" xfId="0" applyFont="1" applyFill="1" applyBorder="1" applyAlignment="1" applyProtection="1">
      <alignment horizontal="center"/>
    </xf>
    <xf numFmtId="0" fontId="22" fillId="6" borderId="14" xfId="0" applyFont="1" applyFill="1" applyBorder="1" applyAlignment="1" applyProtection="1">
      <alignment horizontal="center"/>
    </xf>
    <xf numFmtId="0" fontId="22" fillId="6" borderId="0" xfId="0" applyFont="1" applyFill="1" applyBorder="1" applyAlignment="1" applyProtection="1">
      <alignment horizontal="center"/>
    </xf>
    <xf numFmtId="165" fontId="35" fillId="0" borderId="0" xfId="0" applyNumberFormat="1" applyFont="1" applyBorder="1" applyAlignment="1" applyProtection="1">
      <alignment horizontal="center"/>
    </xf>
    <xf numFmtId="0" fontId="22" fillId="6" borderId="58" xfId="0" applyFont="1" applyFill="1" applyBorder="1" applyAlignment="1" applyProtection="1">
      <alignment horizontal="center"/>
    </xf>
    <xf numFmtId="0" fontId="22" fillId="6" borderId="40" xfId="0" applyFont="1" applyFill="1" applyBorder="1" applyAlignment="1" applyProtection="1">
      <alignment horizontal="center"/>
    </xf>
    <xf numFmtId="0" fontId="22" fillId="6" borderId="41" xfId="0" applyFont="1" applyFill="1" applyBorder="1" applyAlignment="1" applyProtection="1">
      <alignment horizontal="center"/>
    </xf>
    <xf numFmtId="0" fontId="31" fillId="3" borderId="34" xfId="0" applyFont="1" applyFill="1" applyBorder="1" applyAlignment="1" applyProtection="1">
      <alignment horizontal="center"/>
    </xf>
    <xf numFmtId="0" fontId="31" fillId="3" borderId="35" xfId="0" applyFont="1" applyFill="1" applyBorder="1" applyAlignment="1" applyProtection="1">
      <alignment horizontal="center"/>
    </xf>
    <xf numFmtId="0" fontId="31" fillId="3" borderId="36" xfId="0" applyFont="1" applyFill="1" applyBorder="1" applyAlignment="1" applyProtection="1">
      <alignment horizontal="center"/>
    </xf>
    <xf numFmtId="0" fontId="23" fillId="6" borderId="23" xfId="0" applyFont="1" applyFill="1" applyBorder="1" applyAlignment="1" applyProtection="1">
      <alignment horizontal="center" wrapText="1"/>
      <protection locked="0"/>
    </xf>
    <xf numFmtId="0" fontId="23" fillId="6" borderId="3" xfId="0" applyFont="1" applyFill="1" applyBorder="1" applyAlignment="1" applyProtection="1">
      <alignment horizontal="center" wrapText="1"/>
      <protection locked="0"/>
    </xf>
    <xf numFmtId="0" fontId="23" fillId="6" borderId="46" xfId="0" applyFont="1" applyFill="1" applyBorder="1" applyAlignment="1" applyProtection="1">
      <alignment horizontal="center" wrapText="1"/>
      <protection locked="0"/>
    </xf>
    <xf numFmtId="0" fontId="23" fillId="6" borderId="23" xfId="0" applyFont="1" applyFill="1" applyBorder="1" applyAlignment="1" applyProtection="1">
      <alignment horizontal="center" wrapText="1"/>
    </xf>
    <xf numFmtId="0" fontId="23" fillId="6" borderId="3" xfId="0" applyFont="1" applyFill="1" applyBorder="1" applyAlignment="1" applyProtection="1">
      <alignment horizontal="center" wrapText="1"/>
    </xf>
    <xf numFmtId="0" fontId="23" fillId="6" borderId="46" xfId="0" applyFont="1" applyFill="1" applyBorder="1" applyAlignment="1" applyProtection="1">
      <alignment horizontal="center" wrapText="1"/>
    </xf>
    <xf numFmtId="0" fontId="23" fillId="6" borderId="11" xfId="0" applyFont="1" applyFill="1" applyBorder="1" applyAlignment="1" applyProtection="1">
      <alignment horizontal="center" wrapText="1"/>
      <protection locked="0"/>
    </xf>
    <xf numFmtId="0" fontId="23" fillId="6" borderId="37" xfId="0" applyFont="1" applyFill="1" applyBorder="1" applyAlignment="1" applyProtection="1">
      <alignment horizontal="center" wrapText="1"/>
      <protection locked="0"/>
    </xf>
    <xf numFmtId="0" fontId="23" fillId="6" borderId="38" xfId="0" applyFont="1" applyFill="1" applyBorder="1" applyAlignment="1" applyProtection="1">
      <alignment horizontal="center" wrapText="1"/>
      <protection locked="0"/>
    </xf>
    <xf numFmtId="0" fontId="23" fillId="6" borderId="11" xfId="0" applyFont="1" applyFill="1" applyBorder="1" applyAlignment="1" applyProtection="1">
      <alignment horizontal="center" wrapText="1"/>
    </xf>
    <xf numFmtId="0" fontId="23" fillId="6" borderId="37" xfId="0" applyFont="1" applyFill="1" applyBorder="1" applyAlignment="1" applyProtection="1">
      <alignment horizontal="center" wrapText="1"/>
    </xf>
    <xf numFmtId="0" fontId="23" fillId="6" borderId="38" xfId="0" applyFont="1" applyFill="1" applyBorder="1" applyAlignment="1" applyProtection="1">
      <alignment horizontal="center" wrapText="1"/>
    </xf>
    <xf numFmtId="0" fontId="42" fillId="3" borderId="30" xfId="0" applyFont="1" applyFill="1" applyBorder="1" applyAlignment="1" applyProtection="1">
      <alignment horizontal="center"/>
    </xf>
    <xf numFmtId="0" fontId="42" fillId="3" borderId="13" xfId="0" applyFont="1" applyFill="1" applyBorder="1" applyAlignment="1" applyProtection="1">
      <alignment horizontal="center"/>
    </xf>
    <xf numFmtId="0" fontId="42" fillId="3" borderId="14" xfId="0" applyFont="1" applyFill="1" applyBorder="1" applyAlignment="1" applyProtection="1">
      <alignment horizontal="center"/>
    </xf>
    <xf numFmtId="0" fontId="42" fillId="3" borderId="24" xfId="0" applyFont="1" applyFill="1" applyBorder="1" applyAlignment="1" applyProtection="1">
      <alignment horizontal="center"/>
    </xf>
    <xf numFmtId="0" fontId="42" fillId="3" borderId="25" xfId="0" applyFont="1" applyFill="1" applyBorder="1" applyAlignment="1" applyProtection="1">
      <alignment horizontal="center"/>
    </xf>
    <xf numFmtId="0" fontId="31" fillId="3" borderId="7" xfId="0" applyFont="1" applyFill="1" applyBorder="1" applyAlignment="1" applyProtection="1">
      <alignment horizontal="center"/>
    </xf>
    <xf numFmtId="0" fontId="31" fillId="3" borderId="8" xfId="0" applyFont="1" applyFill="1" applyBorder="1" applyAlignment="1" applyProtection="1">
      <alignment horizontal="center"/>
    </xf>
    <xf numFmtId="0" fontId="31" fillId="3" borderId="47" xfId="0" applyFont="1" applyFill="1" applyBorder="1" applyAlignment="1" applyProtection="1">
      <alignment horizontal="center"/>
    </xf>
    <xf numFmtId="0" fontId="23" fillId="7" borderId="23" xfId="0" applyFont="1" applyFill="1" applyBorder="1" applyAlignment="1" applyProtection="1">
      <alignment horizontal="center" vertical="center" wrapText="1"/>
    </xf>
    <xf numFmtId="0" fontId="23" fillId="7" borderId="3" xfId="0" applyFont="1" applyFill="1" applyBorder="1" applyAlignment="1" applyProtection="1">
      <alignment horizontal="center" vertical="center" wrapText="1"/>
    </xf>
    <xf numFmtId="0" fontId="23" fillId="7" borderId="46" xfId="0" applyFont="1" applyFill="1" applyBorder="1" applyAlignment="1" applyProtection="1">
      <alignment horizontal="center" vertical="center" wrapText="1"/>
    </xf>
    <xf numFmtId="0" fontId="31" fillId="0" borderId="27" xfId="0" applyFont="1" applyFill="1" applyBorder="1" applyAlignment="1" applyProtection="1">
      <alignment horizontal="center"/>
    </xf>
    <xf numFmtId="0" fontId="31" fillId="0" borderId="0" xfId="0" applyFont="1" applyFill="1" applyBorder="1" applyAlignment="1" applyProtection="1">
      <alignment horizontal="center"/>
    </xf>
    <xf numFmtId="0" fontId="31" fillId="0" borderId="28" xfId="0" applyFont="1" applyFill="1" applyBorder="1" applyAlignment="1" applyProtection="1">
      <alignment horizontal="center"/>
    </xf>
    <xf numFmtId="0" fontId="31" fillId="0" borderId="8" xfId="0" applyFont="1" applyFill="1" applyBorder="1" applyAlignment="1" applyProtection="1">
      <alignment horizontal="center"/>
    </xf>
    <xf numFmtId="0" fontId="31" fillId="0" borderId="9" xfId="0" applyFont="1" applyFill="1" applyBorder="1" applyAlignment="1" applyProtection="1">
      <alignment horizontal="center"/>
    </xf>
    <xf numFmtId="0" fontId="31" fillId="3" borderId="23" xfId="0" applyFont="1" applyFill="1" applyBorder="1" applyAlignment="1" applyProtection="1">
      <alignment horizontal="center"/>
    </xf>
    <xf numFmtId="0" fontId="31" fillId="3" borderId="3" xfId="0" applyFont="1" applyFill="1" applyBorder="1" applyAlignment="1" applyProtection="1">
      <alignment horizontal="center"/>
    </xf>
    <xf numFmtId="0" fontId="31" fillId="3" borderId="2" xfId="0" applyFont="1" applyFill="1" applyBorder="1" applyAlignment="1" applyProtection="1">
      <alignment horizontal="center"/>
    </xf>
    <xf numFmtId="0" fontId="23" fillId="0" borderId="0" xfId="0" applyFont="1" applyFill="1" applyBorder="1" applyAlignment="1" applyProtection="1">
      <alignment horizontal="center" vertical="center" wrapText="1"/>
    </xf>
    <xf numFmtId="0" fontId="22" fillId="6" borderId="39" xfId="0" applyFont="1" applyFill="1" applyBorder="1" applyAlignment="1" applyProtection="1">
      <alignment horizontal="center"/>
    </xf>
    <xf numFmtId="0" fontId="23" fillId="6" borderId="34" xfId="0" applyFont="1" applyFill="1" applyBorder="1" applyAlignment="1" applyProtection="1">
      <alignment horizontal="center" wrapText="1"/>
    </xf>
    <xf numFmtId="0" fontId="23" fillId="6" borderId="35" xfId="0" applyFont="1" applyFill="1" applyBorder="1" applyAlignment="1" applyProtection="1">
      <alignment horizontal="center" wrapText="1"/>
    </xf>
    <xf numFmtId="0" fontId="23" fillId="6" borderId="36" xfId="0" applyFont="1" applyFill="1" applyBorder="1" applyAlignment="1" applyProtection="1">
      <alignment horizontal="center" wrapText="1"/>
    </xf>
    <xf numFmtId="0" fontId="23" fillId="2" borderId="24" xfId="0" applyFont="1" applyFill="1" applyBorder="1" applyAlignment="1" applyProtection="1">
      <alignment horizontal="center"/>
    </xf>
    <xf numFmtId="0" fontId="23" fillId="2" borderId="25" xfId="0" applyFont="1" applyFill="1" applyBorder="1" applyAlignment="1" applyProtection="1">
      <alignment horizontal="center"/>
    </xf>
    <xf numFmtId="0" fontId="0" fillId="0" borderId="15" xfId="0" applyBorder="1" applyAlignment="1" applyProtection="1">
      <alignment horizontal="center"/>
      <protection locked="0"/>
    </xf>
    <xf numFmtId="0" fontId="28" fillId="0" borderId="15" xfId="0" applyFont="1" applyBorder="1" applyAlignment="1" applyProtection="1">
      <alignment horizontal="center" vertical="center" wrapText="1"/>
    </xf>
    <xf numFmtId="0" fontId="0" fillId="8" borderId="39" xfId="0" applyFill="1" applyBorder="1" applyAlignment="1">
      <alignment horizontal="center"/>
    </xf>
    <xf numFmtId="0" fontId="0" fillId="8" borderId="40" xfId="0" applyFill="1" applyBorder="1" applyAlignment="1">
      <alignment horizontal="center"/>
    </xf>
    <xf numFmtId="0" fontId="0" fillId="8" borderId="41" xfId="0" applyFill="1" applyBorder="1" applyAlignment="1">
      <alignment horizontal="center"/>
    </xf>
    <xf numFmtId="0" fontId="0" fillId="8" borderId="54" xfId="0" applyFill="1" applyBorder="1" applyAlignment="1" applyProtection="1">
      <alignment horizontal="center" vertical="center"/>
      <protection locked="0"/>
    </xf>
    <xf numFmtId="0" fontId="0" fillId="8" borderId="56" xfId="0" applyFill="1" applyBorder="1" applyAlignment="1" applyProtection="1">
      <alignment horizontal="center" vertical="center"/>
      <protection locked="0"/>
    </xf>
    <xf numFmtId="0" fontId="0" fillId="8" borderId="59" xfId="0" applyFill="1" applyBorder="1" applyAlignment="1" applyProtection="1">
      <alignment horizontal="center" vertical="center"/>
      <protection locked="0"/>
    </xf>
    <xf numFmtId="14" fontId="12" fillId="0" borderId="3" xfId="0" applyNumberFormat="1" applyFont="1" applyBorder="1" applyAlignment="1" applyProtection="1">
      <alignment horizontal="right"/>
    </xf>
    <xf numFmtId="49" fontId="12" fillId="0" borderId="3" xfId="0" applyNumberFormat="1" applyFont="1" applyBorder="1" applyAlignment="1" applyProtection="1">
      <alignment horizontal="right"/>
    </xf>
    <xf numFmtId="14" fontId="12" fillId="0" borderId="29" xfId="0" applyNumberFormat="1" applyFont="1" applyBorder="1" applyAlignment="1" applyProtection="1">
      <alignment horizontal="right"/>
    </xf>
    <xf numFmtId="1" fontId="12" fillId="0" borderId="3" xfId="0" applyNumberFormat="1" applyFont="1" applyBorder="1" applyAlignment="1" applyProtection="1">
      <alignment horizontal="right"/>
    </xf>
    <xf numFmtId="0" fontId="0" fillId="0" borderId="15" xfId="0" applyBorder="1" applyAlignment="1">
      <alignment horizontal="center" vertical="center"/>
    </xf>
    <xf numFmtId="0" fontId="0" fillId="0" borderId="24" xfId="0" applyBorder="1" applyAlignment="1">
      <alignment horizontal="center" vertic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0" fillId="0" borderId="15" xfId="0" applyBorder="1" applyAlignment="1">
      <alignment horizontal="center" wrapText="1"/>
    </xf>
    <xf numFmtId="164" fontId="0" fillId="0" borderId="16" xfId="1" applyNumberFormat="1" applyFont="1" applyBorder="1" applyAlignment="1">
      <alignment horizontal="center" vertical="center"/>
    </xf>
    <xf numFmtId="164" fontId="0" fillId="0" borderId="17" xfId="1" applyNumberFormat="1" applyFont="1" applyBorder="1" applyAlignment="1">
      <alignment horizontal="center" vertical="center"/>
    </xf>
    <xf numFmtId="164" fontId="0" fillId="0" borderId="18" xfId="1" applyNumberFormat="1" applyFont="1" applyBorder="1" applyAlignment="1">
      <alignment horizontal="center" vertical="center"/>
    </xf>
    <xf numFmtId="0" fontId="0" fillId="0" borderId="19"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xf>
    <xf numFmtId="0" fontId="0" fillId="0" borderId="2" xfId="0" applyBorder="1" applyAlignment="1">
      <alignment horizontal="center"/>
    </xf>
  </cellXfs>
  <cellStyles count="4">
    <cellStyle name="Comma" xfId="1" builtinId="3"/>
    <cellStyle name="Normal" xfId="0" builtinId="0"/>
    <cellStyle name="היפר-קישור" xfId="3" builtinId="8"/>
    <cellStyle name="היפר-קישור 2" xfId="2"/>
  </cellStyles>
  <dxfs count="43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495300</xdr:colOff>
      <xdr:row>1</xdr:row>
      <xdr:rowOff>152400</xdr:rowOff>
    </xdr:from>
    <xdr:to>
      <xdr:col>11</xdr:col>
      <xdr:colOff>533400</xdr:colOff>
      <xdr:row>4</xdr:row>
      <xdr:rowOff>288925</xdr:rowOff>
    </xdr:to>
    <xdr:pic>
      <xdr:nvPicPr>
        <xdr:cNvPr id="2" name="תמונה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8270025" y="352425"/>
          <a:ext cx="2095500" cy="1085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180975</xdr:colOff>
      <xdr:row>0</xdr:row>
      <xdr:rowOff>85725</xdr:rowOff>
    </xdr:from>
    <xdr:to>
      <xdr:col>4</xdr:col>
      <xdr:colOff>581025</xdr:colOff>
      <xdr:row>3</xdr:row>
      <xdr:rowOff>133350</xdr:rowOff>
    </xdr:to>
    <xdr:pic>
      <xdr:nvPicPr>
        <xdr:cNvPr id="4" name="תמונה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232965850" y="85725"/>
          <a:ext cx="1152525" cy="685800"/>
        </a:xfrm>
        <a:prstGeom prst="rect">
          <a:avLst/>
        </a:prstGeom>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5"/>
  <sheetViews>
    <sheetView rightToLeft="1" zoomScaleNormal="100" workbookViewId="0">
      <selection activeCell="B10" sqref="B10:M10"/>
    </sheetView>
  </sheetViews>
  <sheetFormatPr defaultColWidth="9" defaultRowHeight="15" x14ac:dyDescent="0.25"/>
  <cols>
    <col min="1" max="1" width="3.375" style="20" customWidth="1"/>
    <col min="2" max="2" width="7.5" style="20" customWidth="1"/>
    <col min="3" max="3" width="9" style="20" customWidth="1"/>
    <col min="4" max="4" width="4.875" style="20" customWidth="1"/>
    <col min="5" max="9" width="9" style="20"/>
    <col min="10" max="10" width="9" style="20" customWidth="1"/>
    <col min="11" max="12" width="9" style="20"/>
    <col min="13" max="13" width="11.625" style="20" customWidth="1"/>
    <col min="14" max="16384" width="9" style="20"/>
  </cols>
  <sheetData>
    <row r="1" spans="2:23" ht="15.75" thickBot="1" x14ac:dyDescent="0.3"/>
    <row r="2" spans="2:23" ht="27.75" x14ac:dyDescent="0.4">
      <c r="B2" s="21"/>
      <c r="C2" s="22"/>
      <c r="D2" s="22"/>
      <c r="E2" s="22"/>
      <c r="F2" s="22"/>
      <c r="G2" s="22"/>
      <c r="H2" s="22"/>
      <c r="I2" s="22"/>
      <c r="J2" s="22"/>
      <c r="K2" s="22"/>
      <c r="L2" s="22"/>
      <c r="M2" s="23"/>
      <c r="O2" s="170" t="s">
        <v>151</v>
      </c>
      <c r="P2" s="171"/>
      <c r="Q2" s="171"/>
      <c r="R2" s="171"/>
      <c r="S2" s="171"/>
      <c r="T2" s="171"/>
      <c r="U2" s="171"/>
      <c r="V2" s="171"/>
      <c r="W2" s="172"/>
    </row>
    <row r="3" spans="2:23" ht="23.25" x14ac:dyDescent="0.35">
      <c r="B3" s="24"/>
      <c r="C3" s="292" t="s">
        <v>82</v>
      </c>
      <c r="D3" s="292"/>
      <c r="E3" s="292"/>
      <c r="F3" s="292"/>
      <c r="G3" s="292"/>
      <c r="H3" s="292"/>
      <c r="I3" s="292"/>
      <c r="J3" s="25"/>
      <c r="K3" s="25"/>
      <c r="L3" s="25"/>
      <c r="M3" s="26"/>
      <c r="O3" s="173" t="s">
        <v>152</v>
      </c>
      <c r="P3" s="174"/>
      <c r="Q3" s="174"/>
      <c r="R3" s="174"/>
      <c r="S3" s="253" t="s">
        <v>701</v>
      </c>
      <c r="T3" s="254"/>
      <c r="U3" s="254"/>
      <c r="V3" s="175" t="s">
        <v>729</v>
      </c>
      <c r="W3" s="176"/>
    </row>
    <row r="4" spans="2:23" ht="23.25" x14ac:dyDescent="0.35">
      <c r="B4" s="24"/>
      <c r="C4" s="263"/>
      <c r="D4" s="263"/>
      <c r="E4" s="263"/>
      <c r="F4" s="263"/>
      <c r="G4" s="263"/>
      <c r="H4" s="263"/>
      <c r="I4" s="263"/>
      <c r="J4" s="25"/>
      <c r="K4" s="25"/>
      <c r="L4" s="25"/>
      <c r="M4" s="26"/>
      <c r="O4" s="173"/>
      <c r="P4" s="174"/>
      <c r="Q4" s="174"/>
      <c r="R4" s="174"/>
      <c r="S4" s="253"/>
      <c r="T4" s="254"/>
      <c r="U4" s="254"/>
      <c r="V4" s="175" t="s">
        <v>762</v>
      </c>
      <c r="W4" s="176"/>
    </row>
    <row r="5" spans="2:23" ht="23.25" x14ac:dyDescent="0.25">
      <c r="B5" s="24"/>
      <c r="C5" s="293" t="s">
        <v>83</v>
      </c>
      <c r="D5" s="293"/>
      <c r="E5" s="293"/>
      <c r="F5" s="293"/>
      <c r="G5" s="293"/>
      <c r="H5" s="293"/>
      <c r="I5" s="293"/>
      <c r="J5" s="25"/>
      <c r="K5" s="25"/>
      <c r="L5" s="25"/>
      <c r="M5" s="26"/>
      <c r="O5" s="173" t="s">
        <v>117</v>
      </c>
      <c r="P5" s="174"/>
      <c r="Q5" s="174"/>
      <c r="R5" s="174"/>
      <c r="S5" s="253" t="s">
        <v>496</v>
      </c>
      <c r="T5" s="254"/>
      <c r="U5" s="174"/>
      <c r="V5" s="175" t="s">
        <v>153</v>
      </c>
      <c r="W5" s="176"/>
    </row>
    <row r="6" spans="2:23" ht="23.25" x14ac:dyDescent="0.35">
      <c r="B6" s="24"/>
      <c r="C6" s="292" t="s">
        <v>84</v>
      </c>
      <c r="D6" s="292"/>
      <c r="E6" s="292"/>
      <c r="F6" s="292"/>
      <c r="G6" s="292"/>
      <c r="H6" s="292"/>
      <c r="I6" s="292"/>
      <c r="J6" s="25"/>
      <c r="K6" s="25"/>
      <c r="L6" s="25"/>
      <c r="M6" s="26"/>
      <c r="O6" s="173" t="s">
        <v>730</v>
      </c>
      <c r="P6" s="174"/>
      <c r="Q6" s="174"/>
      <c r="R6" s="174"/>
      <c r="S6" s="253" t="s">
        <v>516</v>
      </c>
      <c r="T6" s="254"/>
      <c r="U6" s="254"/>
      <c r="V6" s="254"/>
      <c r="W6" s="176"/>
    </row>
    <row r="7" spans="2:23" ht="15.75" x14ac:dyDescent="0.25">
      <c r="B7" s="24"/>
      <c r="C7" s="27"/>
      <c r="D7" s="25"/>
      <c r="E7" s="25"/>
      <c r="F7" s="25"/>
      <c r="G7" s="25"/>
      <c r="H7" s="25"/>
      <c r="I7" s="25"/>
      <c r="J7" s="25"/>
      <c r="K7" s="25"/>
      <c r="L7" s="25"/>
      <c r="M7" s="26"/>
      <c r="O7" s="255" t="s">
        <v>727</v>
      </c>
      <c r="P7" s="254"/>
      <c r="Q7" s="174"/>
      <c r="R7" s="174"/>
      <c r="S7" s="253" t="s">
        <v>607</v>
      </c>
      <c r="T7" s="254"/>
      <c r="U7" s="254"/>
      <c r="V7" s="174"/>
      <c r="W7" s="176"/>
    </row>
    <row r="8" spans="2:23" ht="20.25" x14ac:dyDescent="0.3">
      <c r="B8" s="24"/>
      <c r="C8" s="294" t="s">
        <v>687</v>
      </c>
      <c r="D8" s="294"/>
      <c r="E8" s="294"/>
      <c r="F8" s="294"/>
      <c r="G8" s="294"/>
      <c r="H8" s="294"/>
      <c r="I8" s="294"/>
      <c r="J8" s="25"/>
      <c r="K8" s="25"/>
      <c r="L8" s="25"/>
      <c r="M8" s="26"/>
      <c r="O8" s="255" t="s">
        <v>604</v>
      </c>
      <c r="P8" s="254"/>
      <c r="Q8" s="174"/>
      <c r="R8" s="174"/>
      <c r="S8" s="253" t="s">
        <v>144</v>
      </c>
      <c r="T8" s="174"/>
      <c r="U8" s="174"/>
      <c r="V8" s="174"/>
      <c r="W8" s="176"/>
    </row>
    <row r="9" spans="2:23" ht="23.25" customHeight="1" thickBot="1" x14ac:dyDescent="0.3">
      <c r="B9" s="157"/>
      <c r="C9" s="25"/>
      <c r="D9" s="25"/>
      <c r="E9" s="25"/>
      <c r="F9" s="25"/>
      <c r="G9" s="25"/>
      <c r="H9" s="25"/>
      <c r="I9" s="25"/>
      <c r="J9" s="25"/>
      <c r="K9" s="25"/>
      <c r="L9" s="25"/>
      <c r="M9" s="26"/>
      <c r="O9" s="256" t="s">
        <v>731</v>
      </c>
      <c r="P9" s="177"/>
      <c r="Q9" s="177"/>
      <c r="R9" s="177"/>
      <c r="S9" s="257" t="s">
        <v>565</v>
      </c>
      <c r="T9" s="177"/>
      <c r="U9" s="177"/>
      <c r="V9" s="177"/>
      <c r="W9" s="178"/>
    </row>
    <row r="10" spans="2:23" ht="52.5" customHeight="1" x14ac:dyDescent="0.25">
      <c r="B10" s="295" t="s">
        <v>766</v>
      </c>
      <c r="C10" s="296"/>
      <c r="D10" s="296"/>
      <c r="E10" s="296"/>
      <c r="F10" s="296"/>
      <c r="G10" s="296"/>
      <c r="H10" s="296"/>
      <c r="I10" s="296"/>
      <c r="J10" s="296"/>
      <c r="K10" s="296"/>
      <c r="L10" s="296"/>
      <c r="M10" s="297"/>
    </row>
    <row r="11" spans="2:23" ht="23.25" customHeight="1" x14ac:dyDescent="0.25">
      <c r="B11" s="157" t="s">
        <v>763</v>
      </c>
      <c r="C11" s="264"/>
      <c r="D11" s="153"/>
      <c r="E11" s="153"/>
      <c r="F11" s="153"/>
      <c r="G11" s="153"/>
      <c r="H11" s="153"/>
      <c r="I11" s="153"/>
      <c r="J11" s="153"/>
      <c r="K11" s="153"/>
      <c r="L11" s="153"/>
      <c r="M11" s="154"/>
    </row>
    <row r="12" spans="2:23" ht="47.25" customHeight="1" x14ac:dyDescent="0.25">
      <c r="B12" s="295" t="s">
        <v>761</v>
      </c>
      <c r="C12" s="296"/>
      <c r="D12" s="296"/>
      <c r="E12" s="296"/>
      <c r="F12" s="296"/>
      <c r="G12" s="296"/>
      <c r="H12" s="296"/>
      <c r="I12" s="296"/>
      <c r="J12" s="296"/>
      <c r="K12" s="296"/>
      <c r="L12" s="296"/>
      <c r="M12" s="297"/>
    </row>
    <row r="13" spans="2:23" ht="63" customHeight="1" x14ac:dyDescent="0.25">
      <c r="B13" s="295" t="s">
        <v>137</v>
      </c>
      <c r="C13" s="296"/>
      <c r="D13" s="296"/>
      <c r="E13" s="296"/>
      <c r="F13" s="296"/>
      <c r="G13" s="296"/>
      <c r="H13" s="296"/>
      <c r="I13" s="296"/>
      <c r="J13" s="296"/>
      <c r="K13" s="296"/>
      <c r="L13" s="296"/>
      <c r="M13" s="297"/>
    </row>
    <row r="14" spans="2:23" ht="69.75" customHeight="1" x14ac:dyDescent="0.25">
      <c r="B14" s="295" t="s">
        <v>764</v>
      </c>
      <c r="C14" s="296"/>
      <c r="D14" s="296"/>
      <c r="E14" s="296"/>
      <c r="F14" s="296"/>
      <c r="G14" s="296"/>
      <c r="H14" s="296"/>
      <c r="I14" s="296"/>
      <c r="J14" s="296"/>
      <c r="K14" s="296"/>
      <c r="L14" s="296"/>
      <c r="M14" s="297"/>
    </row>
    <row r="15" spans="2:23" ht="48" customHeight="1" thickBot="1" x14ac:dyDescent="0.3">
      <c r="B15" s="289" t="s">
        <v>765</v>
      </c>
      <c r="C15" s="290"/>
      <c r="D15" s="290"/>
      <c r="E15" s="290"/>
      <c r="F15" s="290"/>
      <c r="G15" s="290"/>
      <c r="H15" s="290"/>
      <c r="I15" s="290"/>
      <c r="J15" s="290"/>
      <c r="K15" s="290"/>
      <c r="L15" s="290"/>
      <c r="M15" s="291"/>
    </row>
  </sheetData>
  <sheetProtection formatCells="0" formatColumns="0" formatRows="0"/>
  <mergeCells count="9">
    <mergeCell ref="B15:M15"/>
    <mergeCell ref="C3:I3"/>
    <mergeCell ref="C5:I5"/>
    <mergeCell ref="C6:I6"/>
    <mergeCell ref="C8:I8"/>
    <mergeCell ref="B10:M10"/>
    <mergeCell ref="B12:M12"/>
    <mergeCell ref="B13:M13"/>
    <mergeCell ref="B14:M14"/>
  </mergeCells>
  <hyperlinks>
    <hyperlink ref="O3" location="'שאלון-חובה'!A1" display="שאלון חובה"/>
    <hyperlink ref="O5" location="'ריפוי בעיסוק'!A1" display="ריפוי בעיסוק"/>
    <hyperlink ref="O6" location="פזיותראפיה!A1" display="פיזיותרפיה"/>
    <hyperlink ref="O7" location="'קלינאית תקשורת'!A1" display="קלינאית תקשורת"/>
    <hyperlink ref="O8" location="'טיפול   באומנויות'!A1" display="טיפול באומנויות"/>
    <hyperlink ref="O9" location="'ציוד ללקויות ראייה'!A1" display="ציוד ללקויות ראייה"/>
    <hyperlink ref="S3" location="'ציוד ללקויות שמיעה'!A1" display="ציוד ללקויות שמיעה"/>
    <hyperlink ref="S9" location="'חדר כושר'!A1" display="חדר כושר"/>
    <hyperlink ref="V3" location="'סדנאות-מגמות'!A1" display="סדנאות-מגמות"/>
    <hyperlink ref="S8" location="'מתקני חצר'!A1" display="מתקני חצר"/>
    <hyperlink ref="S6" location="'דירת אימון'!A1" display="דירת אימון"/>
    <hyperlink ref="S5" location="'מטבח טיפולי'!A1" display="מטבח טיפולי"/>
    <hyperlink ref="S7" location="'חדר סנוזלן'!A1" display="חדר סנוזלן"/>
    <hyperlink ref="V5" location="'פורמט לועדה- סיכום'!A1" display="סיכום"/>
  </hyperlinks>
  <pageMargins left="0.7" right="0.7" top="0.75" bottom="0.75" header="0.3" footer="0.3"/>
  <pageSetup paperSize="9" scale="62" orientation="portrait"/>
  <colBreaks count="1" manualBreakCount="1">
    <brk id="13" min="1" max="15" man="1"/>
  </col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5"/>
  <sheetViews>
    <sheetView rightToLeft="1" zoomScale="75" zoomScaleNormal="75" workbookViewId="0">
      <pane ySplit="2" topLeftCell="A3" activePane="bottomLeft" state="frozen"/>
      <selection pane="bottomLeft" activeCell="K7" sqref="K7"/>
    </sheetView>
  </sheetViews>
  <sheetFormatPr defaultColWidth="9" defaultRowHeight="14.25" x14ac:dyDescent="0.2"/>
  <cols>
    <col min="1" max="1" width="9" style="36"/>
    <col min="2" max="2" width="41" style="36" customWidth="1"/>
    <col min="3" max="3" width="8.125" style="36" customWidth="1"/>
    <col min="4" max="4" width="8.125" style="56" customWidth="1"/>
    <col min="5" max="5" width="8.875" style="36" customWidth="1"/>
    <col min="6" max="6" width="3.75" style="36" customWidth="1"/>
    <col min="7" max="7" width="10" style="36" customWidth="1"/>
    <col min="8" max="8" width="16.125" style="36" customWidth="1"/>
    <col min="9" max="9" width="9" style="36"/>
    <col min="10" max="10" width="3.75" style="36" customWidth="1"/>
    <col min="11" max="11" width="10" style="36" customWidth="1"/>
    <col min="12" max="14" width="9" style="36"/>
    <col min="15" max="15" width="3.625" style="36" customWidth="1"/>
    <col min="16" max="16" width="9" style="36"/>
    <col min="17" max="17" width="9.25" style="36" customWidth="1"/>
    <col min="18" max="16384" width="9" style="36"/>
  </cols>
  <sheetData>
    <row r="1" spans="1:20" ht="19.5" thickBot="1" x14ac:dyDescent="0.35">
      <c r="B1" s="83" t="s">
        <v>136</v>
      </c>
      <c r="C1" s="86"/>
      <c r="J1" s="50"/>
      <c r="K1" s="50"/>
      <c r="L1" s="50"/>
      <c r="M1" s="204"/>
      <c r="N1" s="49"/>
      <c r="O1" s="50"/>
      <c r="P1" s="50"/>
      <c r="Q1" s="50"/>
      <c r="R1" s="50"/>
      <c r="S1" s="204"/>
      <c r="T1" s="49"/>
    </row>
    <row r="2" spans="1:20" ht="27.75" x14ac:dyDescent="0.4">
      <c r="B2" s="55" t="s">
        <v>516</v>
      </c>
      <c r="C2" s="161"/>
    </row>
    <row r="3" spans="1:20" ht="19.5" thickBot="1" x14ac:dyDescent="0.35">
      <c r="B3" s="91"/>
    </row>
    <row r="4" spans="1:20" ht="27.75" x14ac:dyDescent="0.4">
      <c r="B4" s="316" t="s">
        <v>97</v>
      </c>
      <c r="C4" s="317"/>
      <c r="D4" s="317"/>
      <c r="E4" s="318"/>
      <c r="F4" s="57"/>
      <c r="G4" s="324" t="s">
        <v>118</v>
      </c>
      <c r="H4" s="325"/>
      <c r="I4" s="326"/>
      <c r="J4" s="69"/>
      <c r="K4" s="324" t="s">
        <v>98</v>
      </c>
      <c r="L4" s="325"/>
      <c r="M4" s="325"/>
      <c r="N4" s="326"/>
      <c r="O4" s="69"/>
      <c r="P4" s="324" t="s">
        <v>99</v>
      </c>
      <c r="Q4" s="325"/>
      <c r="R4" s="325"/>
      <c r="S4" s="325"/>
      <c r="T4" s="326"/>
    </row>
    <row r="5" spans="1:20" ht="63.75" thickBot="1" x14ac:dyDescent="0.3">
      <c r="B5" s="155" t="s">
        <v>45</v>
      </c>
      <c r="C5" s="156" t="s">
        <v>76</v>
      </c>
      <c r="D5" s="156" t="s">
        <v>77</v>
      </c>
      <c r="E5" s="71" t="s">
        <v>78</v>
      </c>
      <c r="G5" s="155" t="s">
        <v>121</v>
      </c>
      <c r="H5" s="156" t="s">
        <v>119</v>
      </c>
      <c r="I5" s="71" t="s">
        <v>120</v>
      </c>
      <c r="J5" s="72"/>
      <c r="K5" s="74" t="s">
        <v>100</v>
      </c>
      <c r="L5" s="75" t="s">
        <v>101</v>
      </c>
      <c r="M5" s="76" t="s">
        <v>102</v>
      </c>
      <c r="N5" s="71" t="s">
        <v>103</v>
      </c>
      <c r="O5" s="77"/>
      <c r="P5" s="74" t="s">
        <v>104</v>
      </c>
      <c r="Q5" s="75" t="s">
        <v>105</v>
      </c>
      <c r="R5" s="75" t="s">
        <v>124</v>
      </c>
      <c r="S5" s="156" t="s">
        <v>102</v>
      </c>
      <c r="T5" s="71" t="s">
        <v>106</v>
      </c>
    </row>
    <row r="6" spans="1:20" ht="18.75" x14ac:dyDescent="0.3">
      <c r="B6" s="313" t="s">
        <v>656</v>
      </c>
      <c r="C6" s="314"/>
      <c r="D6" s="314"/>
      <c r="E6" s="315"/>
      <c r="F6" s="48"/>
      <c r="G6" s="335" t="str">
        <f>B6</f>
        <v>סלון</v>
      </c>
      <c r="H6" s="336"/>
      <c r="I6" s="337"/>
      <c r="J6" s="48"/>
      <c r="K6" s="341" t="str">
        <f>B6</f>
        <v>סלון</v>
      </c>
      <c r="L6" s="342"/>
      <c r="M6" s="342"/>
      <c r="N6" s="343"/>
      <c r="O6" s="201"/>
      <c r="P6" s="344" t="str">
        <f>B6</f>
        <v>סלון</v>
      </c>
      <c r="Q6" s="345"/>
      <c r="R6" s="345"/>
      <c r="S6" s="345"/>
      <c r="T6" s="346"/>
    </row>
    <row r="7" spans="1:20" ht="16.5" customHeight="1" x14ac:dyDescent="0.3">
      <c r="A7" s="230"/>
      <c r="B7" s="219" t="s">
        <v>497</v>
      </c>
      <c r="C7" s="105">
        <v>1</v>
      </c>
      <c r="D7" s="106">
        <v>1500</v>
      </c>
      <c r="E7" s="115">
        <f t="shared" ref="E7:E41" si="0">D7*C7</f>
        <v>1500</v>
      </c>
      <c r="G7" s="35"/>
      <c r="H7" s="46"/>
      <c r="I7" s="34"/>
      <c r="K7" s="35"/>
      <c r="L7" s="62">
        <f t="shared" ref="L7" si="1">K7*D7</f>
        <v>0</v>
      </c>
      <c r="M7" s="63" t="str">
        <f>IF(L7=0,"",IF(OR(L7-$E7&gt;0,L7-$E7&lt;0), (L7-$E7)/$E7, ""))</f>
        <v/>
      </c>
      <c r="N7" s="34"/>
      <c r="P7" s="269"/>
      <c r="Q7" s="270" t="str">
        <f>IF(ISBLANK(P7),"",IF(P7="מאשר",K7,IF(P7="לא מאשר",0,"נא למלא כמות מאושרת")))</f>
        <v/>
      </c>
      <c r="R7" s="62" t="str">
        <f>IFERROR(Q7*D7,"")</f>
        <v/>
      </c>
      <c r="S7" s="63" t="str">
        <f>IFERROR(IF(R7=0,"",IF(OR(R7-$E7&gt;0,R7-$E7&lt;0), (R7-$E7)/$E7, "")),"")</f>
        <v/>
      </c>
      <c r="T7" s="271"/>
    </row>
    <row r="8" spans="1:20" ht="16.5" customHeight="1" x14ac:dyDescent="0.3">
      <c r="A8" s="230"/>
      <c r="B8" s="219" t="s">
        <v>498</v>
      </c>
      <c r="C8" s="105">
        <v>1</v>
      </c>
      <c r="D8" s="106">
        <v>600</v>
      </c>
      <c r="E8" s="115">
        <f t="shared" si="0"/>
        <v>600</v>
      </c>
      <c r="G8" s="35"/>
      <c r="H8" s="46"/>
      <c r="I8" s="34"/>
      <c r="K8" s="35"/>
      <c r="L8" s="62">
        <f t="shared" ref="L8:L25" si="2">K8*D8</f>
        <v>0</v>
      </c>
      <c r="M8" s="63" t="str">
        <f t="shared" ref="M8:M41" si="3">IF(L8=0,"",IF(OR(L8-$E8&gt;0,L8-$E8&lt;0), (L8-$E8)/$E8, ""))</f>
        <v/>
      </c>
      <c r="N8" s="34"/>
      <c r="P8" s="269"/>
      <c r="Q8" s="270" t="str">
        <f t="shared" ref="Q8:Q13" si="4">IF(ISBLANK(P8),"",IF(P8="מאשר",K8,IF(P8="לא מאשר",0,"נא למלא כמות מאושרת")))</f>
        <v/>
      </c>
      <c r="R8" s="62" t="str">
        <f t="shared" ref="R8:R24" si="5">IFERROR(Q8*D8,"")</f>
        <v/>
      </c>
      <c r="S8" s="63" t="str">
        <f t="shared" ref="S8:S42" si="6">IFERROR(IF(R8=0,"",IF(OR(R8-$E8&gt;0,R8-$E8&lt;0), (R8-$E8)/$E8, "")),"")</f>
        <v/>
      </c>
      <c r="T8" s="271"/>
    </row>
    <row r="9" spans="1:20" ht="16.5" customHeight="1" x14ac:dyDescent="0.3">
      <c r="A9" s="230"/>
      <c r="B9" s="219" t="s">
        <v>499</v>
      </c>
      <c r="C9" s="105">
        <v>1</v>
      </c>
      <c r="D9" s="106">
        <v>800</v>
      </c>
      <c r="E9" s="115">
        <f t="shared" si="0"/>
        <v>800</v>
      </c>
      <c r="G9" s="35"/>
      <c r="H9" s="46"/>
      <c r="I9" s="34"/>
      <c r="K9" s="35"/>
      <c r="L9" s="62">
        <f t="shared" si="2"/>
        <v>0</v>
      </c>
      <c r="M9" s="63" t="str">
        <f t="shared" si="3"/>
        <v/>
      </c>
      <c r="N9" s="34"/>
      <c r="P9" s="269"/>
      <c r="Q9" s="270" t="str">
        <f t="shared" si="4"/>
        <v/>
      </c>
      <c r="R9" s="62" t="str">
        <f t="shared" si="5"/>
        <v/>
      </c>
      <c r="S9" s="63" t="str">
        <f t="shared" si="6"/>
        <v/>
      </c>
      <c r="T9" s="271"/>
    </row>
    <row r="10" spans="1:20" ht="16.5" customHeight="1" x14ac:dyDescent="0.3">
      <c r="A10" s="230"/>
      <c r="B10" s="219" t="s">
        <v>500</v>
      </c>
      <c r="C10" s="105">
        <v>1</v>
      </c>
      <c r="D10" s="106">
        <v>1800</v>
      </c>
      <c r="E10" s="115">
        <f t="shared" si="0"/>
        <v>1800</v>
      </c>
      <c r="G10" s="35"/>
      <c r="H10" s="46"/>
      <c r="I10" s="34"/>
      <c r="K10" s="35"/>
      <c r="L10" s="62">
        <f t="shared" si="2"/>
        <v>0</v>
      </c>
      <c r="M10" s="63" t="str">
        <f t="shared" si="3"/>
        <v/>
      </c>
      <c r="N10" s="34"/>
      <c r="P10" s="269"/>
      <c r="Q10" s="270" t="str">
        <f t="shared" si="4"/>
        <v/>
      </c>
      <c r="R10" s="62" t="str">
        <f t="shared" si="5"/>
        <v/>
      </c>
      <c r="S10" s="63" t="str">
        <f t="shared" si="6"/>
        <v/>
      </c>
      <c r="T10" s="271"/>
    </row>
    <row r="11" spans="1:20" ht="16.5" customHeight="1" x14ac:dyDescent="0.3">
      <c r="A11" s="230"/>
      <c r="B11" s="219" t="s">
        <v>501</v>
      </c>
      <c r="C11" s="105">
        <v>1</v>
      </c>
      <c r="D11" s="106">
        <v>300</v>
      </c>
      <c r="E11" s="115">
        <f t="shared" si="0"/>
        <v>300</v>
      </c>
      <c r="G11" s="35"/>
      <c r="H11" s="46"/>
      <c r="I11" s="34"/>
      <c r="K11" s="35"/>
      <c r="L11" s="62">
        <f t="shared" si="2"/>
        <v>0</v>
      </c>
      <c r="M11" s="63" t="str">
        <f t="shared" si="3"/>
        <v/>
      </c>
      <c r="N11" s="34"/>
      <c r="P11" s="269"/>
      <c r="Q11" s="270" t="str">
        <f t="shared" si="4"/>
        <v/>
      </c>
      <c r="R11" s="62" t="str">
        <f t="shared" si="5"/>
        <v/>
      </c>
      <c r="S11" s="63" t="str">
        <f t="shared" si="6"/>
        <v/>
      </c>
      <c r="T11" s="271"/>
    </row>
    <row r="12" spans="1:20" ht="16.5" customHeight="1" x14ac:dyDescent="0.3">
      <c r="A12" s="230"/>
      <c r="B12" s="219" t="s">
        <v>502</v>
      </c>
      <c r="C12" s="105">
        <v>1</v>
      </c>
      <c r="D12" s="106">
        <v>500</v>
      </c>
      <c r="E12" s="115">
        <f t="shared" si="0"/>
        <v>500</v>
      </c>
      <c r="G12" s="35"/>
      <c r="H12" s="46"/>
      <c r="I12" s="34"/>
      <c r="K12" s="35"/>
      <c r="L12" s="62">
        <f t="shared" si="2"/>
        <v>0</v>
      </c>
      <c r="M12" s="63" t="str">
        <f t="shared" si="3"/>
        <v/>
      </c>
      <c r="N12" s="34"/>
      <c r="P12" s="269"/>
      <c r="Q12" s="270" t="str">
        <f t="shared" si="4"/>
        <v/>
      </c>
      <c r="R12" s="62" t="str">
        <f t="shared" si="5"/>
        <v/>
      </c>
      <c r="S12" s="63" t="str">
        <f t="shared" si="6"/>
        <v/>
      </c>
      <c r="T12" s="271"/>
    </row>
    <row r="13" spans="1:20" ht="16.5" customHeight="1" thickBot="1" x14ac:dyDescent="0.35">
      <c r="A13" s="230"/>
      <c r="B13" s="219" t="s">
        <v>503</v>
      </c>
      <c r="C13" s="105">
        <v>1</v>
      </c>
      <c r="D13" s="106">
        <v>400</v>
      </c>
      <c r="E13" s="115">
        <f t="shared" si="0"/>
        <v>400</v>
      </c>
      <c r="G13" s="35"/>
      <c r="H13" s="46"/>
      <c r="I13" s="34"/>
      <c r="K13" s="35"/>
      <c r="L13" s="62">
        <f t="shared" si="2"/>
        <v>0</v>
      </c>
      <c r="M13" s="63" t="str">
        <f t="shared" si="3"/>
        <v/>
      </c>
      <c r="N13" s="34"/>
      <c r="P13" s="269"/>
      <c r="Q13" s="270" t="str">
        <f t="shared" si="4"/>
        <v/>
      </c>
      <c r="R13" s="62" t="str">
        <f t="shared" si="5"/>
        <v/>
      </c>
      <c r="S13" s="63" t="str">
        <f t="shared" si="6"/>
        <v/>
      </c>
      <c r="T13" s="271"/>
    </row>
    <row r="14" spans="1:20" ht="16.5" customHeight="1" thickBot="1" x14ac:dyDescent="0.35">
      <c r="A14" s="230"/>
      <c r="B14" s="308" t="s">
        <v>657</v>
      </c>
      <c r="C14" s="309"/>
      <c r="D14" s="310"/>
      <c r="E14" s="118">
        <f>SUM(E7:E13)</f>
        <v>5900</v>
      </c>
      <c r="G14" s="112"/>
      <c r="H14" s="113"/>
      <c r="I14" s="114"/>
      <c r="K14" s="112"/>
      <c r="L14" s="121">
        <f>SUM(L7:L13)</f>
        <v>0</v>
      </c>
      <c r="M14" s="122" t="str">
        <f>IF(L14=0,"",IF(OR(L14-$E14&gt;0,L14-$E14&lt;0), (L14-$E14)/$E14, ""))</f>
        <v/>
      </c>
      <c r="N14" s="114"/>
      <c r="O14" s="58"/>
      <c r="P14" s="272"/>
      <c r="Q14" s="121"/>
      <c r="R14" s="121">
        <f>SUM(R7:R13)</f>
        <v>0</v>
      </c>
      <c r="S14" s="122" t="str">
        <f t="shared" si="6"/>
        <v/>
      </c>
      <c r="T14" s="273"/>
    </row>
    <row r="15" spans="1:20" ht="18.75" x14ac:dyDescent="0.3">
      <c r="A15" s="230"/>
      <c r="B15" s="313" t="s">
        <v>658</v>
      </c>
      <c r="C15" s="314"/>
      <c r="D15" s="314"/>
      <c r="E15" s="315"/>
      <c r="F15" s="48"/>
      <c r="G15" s="335" t="str">
        <f>B15</f>
        <v>חדר שינה</v>
      </c>
      <c r="H15" s="336"/>
      <c r="I15" s="337"/>
      <c r="J15" s="48"/>
      <c r="K15" s="341" t="str">
        <f>B15</f>
        <v>חדר שינה</v>
      </c>
      <c r="L15" s="342"/>
      <c r="M15" s="342"/>
      <c r="N15" s="343"/>
      <c r="O15" s="201"/>
      <c r="P15" s="344" t="str">
        <f>B15</f>
        <v>חדר שינה</v>
      </c>
      <c r="Q15" s="345"/>
      <c r="R15" s="345"/>
      <c r="S15" s="345"/>
      <c r="T15" s="346"/>
    </row>
    <row r="16" spans="1:20" ht="16.5" customHeight="1" x14ac:dyDescent="0.3">
      <c r="A16" s="230"/>
      <c r="B16" s="219" t="s">
        <v>515</v>
      </c>
      <c r="C16" s="105">
        <v>1</v>
      </c>
      <c r="D16" s="106">
        <v>2000</v>
      </c>
      <c r="E16" s="115">
        <f t="shared" si="0"/>
        <v>2000</v>
      </c>
      <c r="G16" s="35"/>
      <c r="H16" s="46"/>
      <c r="I16" s="34"/>
      <c r="K16" s="35"/>
      <c r="L16" s="62">
        <f t="shared" si="2"/>
        <v>0</v>
      </c>
      <c r="M16" s="63" t="str">
        <f t="shared" si="3"/>
        <v/>
      </c>
      <c r="N16" s="34"/>
      <c r="P16" s="269"/>
      <c r="Q16" s="270" t="str">
        <f t="shared" ref="Q16:Q20" si="7">IF(ISBLANK(P16),"",IF(P16="מאשר",K16,IF(P16="לא מאשר",0,"נא למלא כמות מאושרת")))</f>
        <v/>
      </c>
      <c r="R16" s="62" t="str">
        <f t="shared" si="5"/>
        <v/>
      </c>
      <c r="S16" s="63" t="str">
        <f t="shared" si="6"/>
        <v/>
      </c>
      <c r="T16" s="271"/>
    </row>
    <row r="17" spans="1:20" ht="16.5" customHeight="1" x14ac:dyDescent="0.3">
      <c r="A17" s="230"/>
      <c r="B17" s="219" t="s">
        <v>514</v>
      </c>
      <c r="C17" s="105">
        <v>1</v>
      </c>
      <c r="D17" s="106">
        <v>2500</v>
      </c>
      <c r="E17" s="115">
        <f t="shared" si="0"/>
        <v>2500</v>
      </c>
      <c r="G17" s="35"/>
      <c r="H17" s="46"/>
      <c r="I17" s="34"/>
      <c r="K17" s="35"/>
      <c r="L17" s="62">
        <f t="shared" si="2"/>
        <v>0</v>
      </c>
      <c r="M17" s="63" t="str">
        <f t="shared" si="3"/>
        <v/>
      </c>
      <c r="N17" s="34"/>
      <c r="P17" s="269"/>
      <c r="Q17" s="270" t="str">
        <f t="shared" si="7"/>
        <v/>
      </c>
      <c r="R17" s="62" t="str">
        <f t="shared" si="5"/>
        <v/>
      </c>
      <c r="S17" s="63" t="str">
        <f t="shared" si="6"/>
        <v/>
      </c>
      <c r="T17" s="271"/>
    </row>
    <row r="18" spans="1:20" ht="16.5" customHeight="1" x14ac:dyDescent="0.3">
      <c r="A18" s="230"/>
      <c r="B18" s="219" t="s">
        <v>504</v>
      </c>
      <c r="C18" s="105">
        <v>1</v>
      </c>
      <c r="D18" s="106">
        <v>300</v>
      </c>
      <c r="E18" s="115">
        <f t="shared" si="0"/>
        <v>300</v>
      </c>
      <c r="G18" s="35"/>
      <c r="H18" s="46"/>
      <c r="I18" s="34"/>
      <c r="K18" s="35"/>
      <c r="L18" s="62">
        <f t="shared" si="2"/>
        <v>0</v>
      </c>
      <c r="M18" s="63" t="str">
        <f t="shared" si="3"/>
        <v/>
      </c>
      <c r="N18" s="34"/>
      <c r="P18" s="269"/>
      <c r="Q18" s="270" t="str">
        <f t="shared" si="7"/>
        <v/>
      </c>
      <c r="R18" s="62" t="str">
        <f t="shared" si="5"/>
        <v/>
      </c>
      <c r="S18" s="63" t="str">
        <f t="shared" si="6"/>
        <v/>
      </c>
      <c r="T18" s="271"/>
    </row>
    <row r="19" spans="1:20" ht="16.5" customHeight="1" x14ac:dyDescent="0.3">
      <c r="A19" s="230"/>
      <c r="B19" s="219" t="s">
        <v>505</v>
      </c>
      <c r="C19" s="105">
        <v>1</v>
      </c>
      <c r="D19" s="106">
        <v>1000</v>
      </c>
      <c r="E19" s="115">
        <f t="shared" si="0"/>
        <v>1000</v>
      </c>
      <c r="G19" s="35"/>
      <c r="H19" s="46"/>
      <c r="I19" s="34"/>
      <c r="K19" s="35"/>
      <c r="L19" s="62">
        <f t="shared" si="2"/>
        <v>0</v>
      </c>
      <c r="M19" s="63" t="str">
        <f t="shared" si="3"/>
        <v/>
      </c>
      <c r="N19" s="34"/>
      <c r="P19" s="269"/>
      <c r="Q19" s="270" t="str">
        <f t="shared" si="7"/>
        <v/>
      </c>
      <c r="R19" s="62" t="str">
        <f t="shared" si="5"/>
        <v/>
      </c>
      <c r="S19" s="63" t="str">
        <f t="shared" si="6"/>
        <v/>
      </c>
      <c r="T19" s="271"/>
    </row>
    <row r="20" spans="1:20" ht="16.5" customHeight="1" thickBot="1" x14ac:dyDescent="0.35">
      <c r="A20" s="230"/>
      <c r="B20" s="219" t="s">
        <v>499</v>
      </c>
      <c r="C20" s="105">
        <v>1</v>
      </c>
      <c r="D20" s="106">
        <v>800</v>
      </c>
      <c r="E20" s="115">
        <f t="shared" si="0"/>
        <v>800</v>
      </c>
      <c r="G20" s="35"/>
      <c r="H20" s="46"/>
      <c r="I20" s="34"/>
      <c r="K20" s="35"/>
      <c r="L20" s="62">
        <f t="shared" si="2"/>
        <v>0</v>
      </c>
      <c r="M20" s="63" t="str">
        <f t="shared" si="3"/>
        <v/>
      </c>
      <c r="N20" s="34"/>
      <c r="P20" s="269"/>
      <c r="Q20" s="270" t="str">
        <f t="shared" si="7"/>
        <v/>
      </c>
      <c r="R20" s="62" t="str">
        <f t="shared" si="5"/>
        <v/>
      </c>
      <c r="S20" s="63" t="str">
        <f t="shared" si="6"/>
        <v/>
      </c>
      <c r="T20" s="271"/>
    </row>
    <row r="21" spans="1:20" ht="16.5" customHeight="1" thickBot="1" x14ac:dyDescent="0.35">
      <c r="A21" s="230"/>
      <c r="B21" s="308" t="s">
        <v>659</v>
      </c>
      <c r="C21" s="309"/>
      <c r="D21" s="310"/>
      <c r="E21" s="118">
        <f>SUM(E16:E20)</f>
        <v>6600</v>
      </c>
      <c r="G21" s="112"/>
      <c r="H21" s="113"/>
      <c r="I21" s="114"/>
      <c r="K21" s="112"/>
      <c r="L21" s="121">
        <f>SUM(L16:L20)</f>
        <v>0</v>
      </c>
      <c r="M21" s="122" t="str">
        <f>IF(L21=0,"",IF(OR(L21-$E21&gt;0,L21-$E21&lt;0), (L21-$E21)/$E21, ""))</f>
        <v/>
      </c>
      <c r="N21" s="114"/>
      <c r="O21" s="58"/>
      <c r="P21" s="272"/>
      <c r="Q21" s="121"/>
      <c r="R21" s="121">
        <f>SUM(R16:R20)</f>
        <v>0</v>
      </c>
      <c r="S21" s="122" t="str">
        <f t="shared" ref="S21" si="8">IFERROR(IF(R21=0,"",IF(OR(R21-$E21&gt;0,R21-$E21&lt;0), (R21-$E21)/$E21, "")),"")</f>
        <v/>
      </c>
      <c r="T21" s="273"/>
    </row>
    <row r="22" spans="1:20" ht="18.75" x14ac:dyDescent="0.3">
      <c r="A22" s="230"/>
      <c r="B22" s="313" t="s">
        <v>661</v>
      </c>
      <c r="C22" s="314"/>
      <c r="D22" s="314"/>
      <c r="E22" s="315"/>
      <c r="F22" s="48"/>
      <c r="G22" s="335" t="str">
        <f>B22</f>
        <v>חדר כביסה ורחצה</v>
      </c>
      <c r="H22" s="336"/>
      <c r="I22" s="337"/>
      <c r="J22" s="48"/>
      <c r="K22" s="341" t="str">
        <f>B22</f>
        <v>חדר כביסה ורחצה</v>
      </c>
      <c r="L22" s="342"/>
      <c r="M22" s="342"/>
      <c r="N22" s="343"/>
      <c r="O22" s="201"/>
      <c r="P22" s="344" t="str">
        <f>B22</f>
        <v>חדר כביסה ורחצה</v>
      </c>
      <c r="Q22" s="345"/>
      <c r="R22" s="345"/>
      <c r="S22" s="345"/>
      <c r="T22" s="346"/>
    </row>
    <row r="23" spans="1:20" ht="16.5" customHeight="1" x14ac:dyDescent="0.3">
      <c r="A23" s="230"/>
      <c r="B23" s="219" t="s">
        <v>506</v>
      </c>
      <c r="C23" s="105">
        <v>1</v>
      </c>
      <c r="D23" s="106">
        <v>1500</v>
      </c>
      <c r="E23" s="115">
        <f t="shared" si="0"/>
        <v>1500</v>
      </c>
      <c r="G23" s="35"/>
      <c r="H23" s="46"/>
      <c r="I23" s="34"/>
      <c r="K23" s="35"/>
      <c r="L23" s="62">
        <f t="shared" si="2"/>
        <v>0</v>
      </c>
      <c r="M23" s="63" t="str">
        <f t="shared" si="3"/>
        <v/>
      </c>
      <c r="N23" s="34"/>
      <c r="P23" s="269"/>
      <c r="Q23" s="270" t="str">
        <f t="shared" ref="Q23:Q29" si="9">IF(ISBLANK(P23),"",IF(P23="מאשר",K23,IF(P23="לא מאשר",0,"נא למלא כמות מאושרת")))</f>
        <v/>
      </c>
      <c r="R23" s="62" t="str">
        <f t="shared" si="5"/>
        <v/>
      </c>
      <c r="S23" s="63" t="str">
        <f t="shared" si="6"/>
        <v/>
      </c>
      <c r="T23" s="271"/>
    </row>
    <row r="24" spans="1:20" ht="16.5" customHeight="1" x14ac:dyDescent="0.3">
      <c r="A24" s="230"/>
      <c r="B24" s="219" t="s">
        <v>507</v>
      </c>
      <c r="C24" s="105">
        <v>1</v>
      </c>
      <c r="D24" s="106">
        <v>2000</v>
      </c>
      <c r="E24" s="115">
        <f t="shared" si="0"/>
        <v>2000</v>
      </c>
      <c r="G24" s="35"/>
      <c r="H24" s="46"/>
      <c r="I24" s="34"/>
      <c r="K24" s="35"/>
      <c r="L24" s="62">
        <f t="shared" si="2"/>
        <v>0</v>
      </c>
      <c r="M24" s="63" t="str">
        <f t="shared" si="3"/>
        <v/>
      </c>
      <c r="N24" s="34"/>
      <c r="P24" s="269"/>
      <c r="Q24" s="270" t="str">
        <f t="shared" si="9"/>
        <v/>
      </c>
      <c r="R24" s="62" t="str">
        <f t="shared" si="5"/>
        <v/>
      </c>
      <c r="S24" s="63" t="str">
        <f t="shared" si="6"/>
        <v/>
      </c>
      <c r="T24" s="271"/>
    </row>
    <row r="25" spans="1:20" ht="16.5" customHeight="1" x14ac:dyDescent="0.3">
      <c r="A25" s="230"/>
      <c r="B25" s="219" t="s">
        <v>158</v>
      </c>
      <c r="C25" s="105">
        <v>1</v>
      </c>
      <c r="D25" s="106">
        <v>2000</v>
      </c>
      <c r="E25" s="115">
        <f t="shared" si="0"/>
        <v>2000</v>
      </c>
      <c r="G25" s="35"/>
      <c r="H25" s="46"/>
      <c r="I25" s="34"/>
      <c r="K25" s="35"/>
      <c r="L25" s="62">
        <f t="shared" si="2"/>
        <v>0</v>
      </c>
      <c r="M25" s="63" t="str">
        <f>IF(L25=0,"",IF(OR(L25-$E25&gt;0,L25-$E25&lt;0), (L25-$E25)/$E25, ""))</f>
        <v/>
      </c>
      <c r="N25" s="34"/>
      <c r="P25" s="269"/>
      <c r="Q25" s="270" t="str">
        <f t="shared" si="9"/>
        <v/>
      </c>
      <c r="R25" s="62" t="str">
        <f>IFERROR(Q25*D25,"")</f>
        <v/>
      </c>
      <c r="S25" s="63" t="str">
        <f>IFERROR(IF(R25=0,"",IF(OR(R25-$E25&gt;0,R25-$E25&lt;0), (R25-$E25)/$E25, "")),"")</f>
        <v/>
      </c>
      <c r="T25" s="271"/>
    </row>
    <row r="26" spans="1:20" ht="16.5" customHeight="1" x14ac:dyDescent="0.3">
      <c r="A26" s="230"/>
      <c r="B26" s="219" t="s">
        <v>385</v>
      </c>
      <c r="C26" s="105">
        <v>1</v>
      </c>
      <c r="D26" s="106">
        <v>600</v>
      </c>
      <c r="E26" s="115">
        <f t="shared" si="0"/>
        <v>600</v>
      </c>
      <c r="G26" s="35"/>
      <c r="H26" s="46"/>
      <c r="I26" s="34"/>
      <c r="K26" s="35"/>
      <c r="L26" s="62">
        <f t="shared" ref="L26:L41" si="10">K26*D26</f>
        <v>0</v>
      </c>
      <c r="M26" s="63" t="str">
        <f t="shared" si="3"/>
        <v/>
      </c>
      <c r="N26" s="34"/>
      <c r="P26" s="269"/>
      <c r="Q26" s="270" t="str">
        <f t="shared" si="9"/>
        <v/>
      </c>
      <c r="R26" s="62" t="str">
        <f t="shared" ref="R26:R39" si="11">IFERROR(Q26*D26,"")</f>
        <v/>
      </c>
      <c r="S26" s="63" t="str">
        <f t="shared" si="6"/>
        <v/>
      </c>
      <c r="T26" s="271"/>
    </row>
    <row r="27" spans="1:20" ht="16.5" customHeight="1" x14ac:dyDescent="0.3">
      <c r="A27" s="230"/>
      <c r="B27" s="219" t="s">
        <v>508</v>
      </c>
      <c r="C27" s="105">
        <v>1</v>
      </c>
      <c r="D27" s="106">
        <v>250</v>
      </c>
      <c r="E27" s="115">
        <f t="shared" si="0"/>
        <v>250</v>
      </c>
      <c r="G27" s="35"/>
      <c r="H27" s="46"/>
      <c r="I27" s="34"/>
      <c r="K27" s="35"/>
      <c r="L27" s="62">
        <f t="shared" si="10"/>
        <v>0</v>
      </c>
      <c r="M27" s="63" t="str">
        <f t="shared" si="3"/>
        <v/>
      </c>
      <c r="N27" s="34"/>
      <c r="P27" s="269"/>
      <c r="Q27" s="270" t="str">
        <f t="shared" si="9"/>
        <v/>
      </c>
      <c r="R27" s="62" t="str">
        <f t="shared" si="11"/>
        <v/>
      </c>
      <c r="S27" s="63" t="str">
        <f t="shared" si="6"/>
        <v/>
      </c>
      <c r="T27" s="271"/>
    </row>
    <row r="28" spans="1:20" ht="16.5" customHeight="1" x14ac:dyDescent="0.3">
      <c r="A28" s="230"/>
      <c r="B28" s="219" t="s">
        <v>509</v>
      </c>
      <c r="C28" s="105">
        <v>1</v>
      </c>
      <c r="D28" s="106">
        <v>200</v>
      </c>
      <c r="E28" s="115">
        <f t="shared" si="0"/>
        <v>200</v>
      </c>
      <c r="G28" s="35"/>
      <c r="H28" s="46"/>
      <c r="I28" s="34"/>
      <c r="K28" s="35"/>
      <c r="L28" s="62">
        <f t="shared" si="10"/>
        <v>0</v>
      </c>
      <c r="M28" s="63" t="str">
        <f t="shared" si="3"/>
        <v/>
      </c>
      <c r="N28" s="34"/>
      <c r="P28" s="269"/>
      <c r="Q28" s="270" t="str">
        <f t="shared" si="9"/>
        <v/>
      </c>
      <c r="R28" s="62" t="str">
        <f t="shared" si="11"/>
        <v/>
      </c>
      <c r="S28" s="63" t="str">
        <f t="shared" si="6"/>
        <v/>
      </c>
      <c r="T28" s="271"/>
    </row>
    <row r="29" spans="1:20" ht="16.5" customHeight="1" thickBot="1" x14ac:dyDescent="0.35">
      <c r="A29" s="230"/>
      <c r="B29" s="219" t="s">
        <v>510</v>
      </c>
      <c r="C29" s="105">
        <v>1</v>
      </c>
      <c r="D29" s="106">
        <v>500</v>
      </c>
      <c r="E29" s="115">
        <f t="shared" si="0"/>
        <v>500</v>
      </c>
      <c r="G29" s="35"/>
      <c r="H29" s="46"/>
      <c r="I29" s="34"/>
      <c r="K29" s="35"/>
      <c r="L29" s="62">
        <f t="shared" si="10"/>
        <v>0</v>
      </c>
      <c r="M29" s="63" t="str">
        <f t="shared" si="3"/>
        <v/>
      </c>
      <c r="N29" s="34"/>
      <c r="P29" s="269"/>
      <c r="Q29" s="270" t="str">
        <f t="shared" si="9"/>
        <v/>
      </c>
      <c r="R29" s="62" t="str">
        <f t="shared" si="11"/>
        <v/>
      </c>
      <c r="S29" s="63" t="str">
        <f t="shared" si="6"/>
        <v/>
      </c>
      <c r="T29" s="271"/>
    </row>
    <row r="30" spans="1:20" ht="16.5" customHeight="1" thickBot="1" x14ac:dyDescent="0.35">
      <c r="A30" s="230"/>
      <c r="B30" s="308" t="s">
        <v>660</v>
      </c>
      <c r="C30" s="309"/>
      <c r="D30" s="310"/>
      <c r="E30" s="118">
        <f>SUM(E23:E29)</f>
        <v>7050</v>
      </c>
      <c r="G30" s="112"/>
      <c r="H30" s="113"/>
      <c r="I30" s="114"/>
      <c r="K30" s="112"/>
      <c r="L30" s="121">
        <f>SUM(L25:L29)</f>
        <v>0</v>
      </c>
      <c r="M30" s="122" t="str">
        <f>IF(L30=0,"",IF(OR(L30-$E30&gt;0,L30-$E30&lt;0), (L30-$E30)/$E30, ""))</f>
        <v/>
      </c>
      <c r="N30" s="114"/>
      <c r="O30" s="58"/>
      <c r="P30" s="272"/>
      <c r="Q30" s="121"/>
      <c r="R30" s="121">
        <f>SUM(R23:R29)</f>
        <v>0</v>
      </c>
      <c r="S30" s="122" t="str">
        <f t="shared" ref="S30" si="12">IFERROR(IF(R30=0,"",IF(OR(R30-$E30&gt;0,R30-$E30&lt;0), (R30-$E30)/$E30, "")),"")</f>
        <v/>
      </c>
      <c r="T30" s="273"/>
    </row>
    <row r="31" spans="1:20" ht="18.75" x14ac:dyDescent="0.3">
      <c r="A31" s="230"/>
      <c r="B31" s="313" t="s">
        <v>662</v>
      </c>
      <c r="C31" s="314"/>
      <c r="D31" s="314"/>
      <c r="E31" s="315"/>
      <c r="F31" s="48"/>
      <c r="G31" s="335" t="str">
        <f>B31</f>
        <v>מטבח</v>
      </c>
      <c r="H31" s="336"/>
      <c r="I31" s="337"/>
      <c r="J31" s="48"/>
      <c r="K31" s="341" t="str">
        <f>B31</f>
        <v>מטבח</v>
      </c>
      <c r="L31" s="342"/>
      <c r="M31" s="342"/>
      <c r="N31" s="343"/>
      <c r="O31" s="201"/>
      <c r="P31" s="344" t="str">
        <f>B31</f>
        <v>מטבח</v>
      </c>
      <c r="Q31" s="345"/>
      <c r="R31" s="345"/>
      <c r="S31" s="345"/>
      <c r="T31" s="346"/>
    </row>
    <row r="32" spans="1:20" ht="16.5" customHeight="1" x14ac:dyDescent="0.3">
      <c r="A32" s="230"/>
      <c r="B32" s="219" t="s">
        <v>207</v>
      </c>
      <c r="C32" s="105">
        <v>2</v>
      </c>
      <c r="D32" s="106">
        <v>2000</v>
      </c>
      <c r="E32" s="115">
        <f t="shared" si="0"/>
        <v>4000</v>
      </c>
      <c r="G32" s="35"/>
      <c r="H32" s="46"/>
      <c r="I32" s="34"/>
      <c r="K32" s="35"/>
      <c r="L32" s="62">
        <f t="shared" si="10"/>
        <v>0</v>
      </c>
      <c r="M32" s="63" t="str">
        <f t="shared" si="3"/>
        <v/>
      </c>
      <c r="N32" s="34"/>
      <c r="P32" s="269"/>
      <c r="Q32" s="270" t="str">
        <f t="shared" ref="Q32:Q41" si="13">IF(ISBLANK(P32),"",IF(P32="מאשר",K32,IF(P32="לא מאשר",0,"נא למלא כמות מאושרת")))</f>
        <v/>
      </c>
      <c r="R32" s="62" t="str">
        <f t="shared" si="11"/>
        <v/>
      </c>
      <c r="S32" s="63" t="str">
        <f t="shared" si="6"/>
        <v/>
      </c>
      <c r="T32" s="271"/>
    </row>
    <row r="33" spans="1:20" ht="16.5" customHeight="1" x14ac:dyDescent="0.3">
      <c r="A33" s="230"/>
      <c r="B33" s="219" t="s">
        <v>511</v>
      </c>
      <c r="C33" s="105">
        <v>2</v>
      </c>
      <c r="D33" s="106">
        <v>500</v>
      </c>
      <c r="E33" s="115">
        <f t="shared" si="0"/>
        <v>1000</v>
      </c>
      <c r="G33" s="35"/>
      <c r="H33" s="46"/>
      <c r="I33" s="34"/>
      <c r="K33" s="35"/>
      <c r="L33" s="62">
        <f t="shared" si="10"/>
        <v>0</v>
      </c>
      <c r="M33" s="63" t="str">
        <f t="shared" si="3"/>
        <v/>
      </c>
      <c r="N33" s="34"/>
      <c r="P33" s="269"/>
      <c r="Q33" s="270" t="str">
        <f t="shared" si="13"/>
        <v/>
      </c>
      <c r="R33" s="62" t="str">
        <f t="shared" si="11"/>
        <v/>
      </c>
      <c r="S33" s="63" t="str">
        <f t="shared" si="6"/>
        <v/>
      </c>
      <c r="T33" s="271"/>
    </row>
    <row r="34" spans="1:20" ht="16.5" customHeight="1" x14ac:dyDescent="0.3">
      <c r="A34" s="230"/>
      <c r="B34" s="219" t="s">
        <v>733</v>
      </c>
      <c r="C34" s="105">
        <v>1</v>
      </c>
      <c r="D34" s="106">
        <v>650</v>
      </c>
      <c r="E34" s="115">
        <f t="shared" si="0"/>
        <v>650</v>
      </c>
      <c r="G34" s="35"/>
      <c r="H34" s="46"/>
      <c r="I34" s="34"/>
      <c r="K34" s="35"/>
      <c r="L34" s="62">
        <f t="shared" si="10"/>
        <v>0</v>
      </c>
      <c r="M34" s="63" t="str">
        <f t="shared" si="3"/>
        <v/>
      </c>
      <c r="N34" s="34"/>
      <c r="P34" s="269"/>
      <c r="Q34" s="270" t="str">
        <f t="shared" si="13"/>
        <v/>
      </c>
      <c r="R34" s="62" t="str">
        <f t="shared" si="11"/>
        <v/>
      </c>
      <c r="S34" s="63" t="str">
        <f t="shared" si="6"/>
        <v/>
      </c>
      <c r="T34" s="271"/>
    </row>
    <row r="35" spans="1:20" ht="16.5" customHeight="1" x14ac:dyDescent="0.3">
      <c r="A35" s="230"/>
      <c r="B35" s="219" t="s">
        <v>381</v>
      </c>
      <c r="C35" s="105">
        <v>1</v>
      </c>
      <c r="D35" s="106">
        <v>500</v>
      </c>
      <c r="E35" s="115">
        <f t="shared" si="0"/>
        <v>500</v>
      </c>
      <c r="G35" s="35"/>
      <c r="H35" s="46"/>
      <c r="I35" s="34"/>
      <c r="K35" s="35"/>
      <c r="L35" s="62">
        <f t="shared" si="10"/>
        <v>0</v>
      </c>
      <c r="M35" s="63" t="str">
        <f t="shared" si="3"/>
        <v/>
      </c>
      <c r="N35" s="34"/>
      <c r="P35" s="269"/>
      <c r="Q35" s="270" t="str">
        <f t="shared" si="13"/>
        <v/>
      </c>
      <c r="R35" s="62" t="str">
        <f t="shared" si="11"/>
        <v/>
      </c>
      <c r="S35" s="63" t="str">
        <f t="shared" si="6"/>
        <v/>
      </c>
      <c r="T35" s="271"/>
    </row>
    <row r="36" spans="1:20" ht="16.5" customHeight="1" x14ac:dyDescent="0.3">
      <c r="A36" s="230"/>
      <c r="B36" s="219" t="s">
        <v>320</v>
      </c>
      <c r="C36" s="105">
        <v>1</v>
      </c>
      <c r="D36" s="106">
        <v>7500</v>
      </c>
      <c r="E36" s="115">
        <f t="shared" si="0"/>
        <v>7500</v>
      </c>
      <c r="G36" s="35"/>
      <c r="H36" s="46"/>
      <c r="I36" s="34"/>
      <c r="K36" s="35"/>
      <c r="L36" s="62">
        <f t="shared" si="10"/>
        <v>0</v>
      </c>
      <c r="M36" s="63" t="str">
        <f t="shared" si="3"/>
        <v/>
      </c>
      <c r="N36" s="34"/>
      <c r="P36" s="269"/>
      <c r="Q36" s="270" t="str">
        <f t="shared" si="13"/>
        <v/>
      </c>
      <c r="R36" s="62" t="str">
        <f t="shared" si="11"/>
        <v/>
      </c>
      <c r="S36" s="63" t="str">
        <f t="shared" si="6"/>
        <v/>
      </c>
      <c r="T36" s="271"/>
    </row>
    <row r="37" spans="1:20" ht="16.5" customHeight="1" x14ac:dyDescent="0.3">
      <c r="A37" s="230"/>
      <c r="B37" s="219" t="s">
        <v>203</v>
      </c>
      <c r="C37" s="105">
        <v>1</v>
      </c>
      <c r="D37" s="106">
        <v>1500</v>
      </c>
      <c r="E37" s="115">
        <f t="shared" si="0"/>
        <v>1500</v>
      </c>
      <c r="G37" s="35"/>
      <c r="H37" s="46"/>
      <c r="I37" s="34"/>
      <c r="K37" s="35"/>
      <c r="L37" s="62">
        <f t="shared" si="10"/>
        <v>0</v>
      </c>
      <c r="M37" s="63" t="str">
        <f t="shared" si="3"/>
        <v/>
      </c>
      <c r="N37" s="34"/>
      <c r="P37" s="269"/>
      <c r="Q37" s="270" t="str">
        <f t="shared" si="13"/>
        <v/>
      </c>
      <c r="R37" s="62" t="str">
        <f t="shared" si="11"/>
        <v/>
      </c>
      <c r="S37" s="63" t="str">
        <f t="shared" si="6"/>
        <v/>
      </c>
      <c r="T37" s="271"/>
    </row>
    <row r="38" spans="1:20" ht="16.5" customHeight="1" x14ac:dyDescent="0.3">
      <c r="A38" s="230"/>
      <c r="B38" s="219" t="s">
        <v>313</v>
      </c>
      <c r="C38" s="105">
        <v>1</v>
      </c>
      <c r="D38" s="106">
        <v>1500</v>
      </c>
      <c r="E38" s="115">
        <f t="shared" si="0"/>
        <v>1500</v>
      </c>
      <c r="G38" s="35"/>
      <c r="H38" s="46"/>
      <c r="I38" s="34"/>
      <c r="K38" s="35"/>
      <c r="L38" s="62">
        <f t="shared" si="10"/>
        <v>0</v>
      </c>
      <c r="M38" s="63" t="str">
        <f t="shared" si="3"/>
        <v/>
      </c>
      <c r="N38" s="34"/>
      <c r="P38" s="269"/>
      <c r="Q38" s="270" t="str">
        <f t="shared" si="13"/>
        <v/>
      </c>
      <c r="R38" s="62" t="str">
        <f t="shared" si="11"/>
        <v/>
      </c>
      <c r="S38" s="63" t="str">
        <f t="shared" si="6"/>
        <v/>
      </c>
      <c r="T38" s="271"/>
    </row>
    <row r="39" spans="1:20" ht="16.5" customHeight="1" x14ac:dyDescent="0.3">
      <c r="A39" s="230"/>
      <c r="B39" s="219" t="s">
        <v>206</v>
      </c>
      <c r="C39" s="105">
        <v>1</v>
      </c>
      <c r="D39" s="106">
        <v>150</v>
      </c>
      <c r="E39" s="115">
        <f t="shared" si="0"/>
        <v>150</v>
      </c>
      <c r="G39" s="35"/>
      <c r="H39" s="46"/>
      <c r="I39" s="34"/>
      <c r="K39" s="35"/>
      <c r="L39" s="62">
        <f t="shared" si="10"/>
        <v>0</v>
      </c>
      <c r="M39" s="63" t="str">
        <f t="shared" si="3"/>
        <v/>
      </c>
      <c r="N39" s="34"/>
      <c r="P39" s="269"/>
      <c r="Q39" s="270" t="str">
        <f t="shared" si="13"/>
        <v/>
      </c>
      <c r="R39" s="62" t="str">
        <f t="shared" si="11"/>
        <v/>
      </c>
      <c r="S39" s="63" t="str">
        <f t="shared" si="6"/>
        <v/>
      </c>
      <c r="T39" s="271"/>
    </row>
    <row r="40" spans="1:20" ht="16.5" customHeight="1" x14ac:dyDescent="0.3">
      <c r="A40" s="230"/>
      <c r="B40" s="219" t="s">
        <v>512</v>
      </c>
      <c r="C40" s="105">
        <v>1</v>
      </c>
      <c r="D40" s="106">
        <v>1500</v>
      </c>
      <c r="E40" s="115">
        <f t="shared" si="0"/>
        <v>1500</v>
      </c>
      <c r="G40" s="35"/>
      <c r="H40" s="46"/>
      <c r="I40" s="34"/>
      <c r="K40" s="35"/>
      <c r="L40" s="62">
        <f t="shared" si="10"/>
        <v>0</v>
      </c>
      <c r="M40" s="63" t="str">
        <f>IF(L40=0,"",IF(OR(L40-$E40&gt;0,L40-$E40&lt;0), (L40-$E40)/$E40, ""))</f>
        <v/>
      </c>
      <c r="N40" s="34"/>
      <c r="P40" s="269"/>
      <c r="Q40" s="270" t="str">
        <f t="shared" si="13"/>
        <v/>
      </c>
      <c r="R40" s="62" t="str">
        <f>IFERROR(Q40*D40,"")</f>
        <v/>
      </c>
      <c r="S40" s="63" t="str">
        <f>IFERROR(IF(R40=0,"",IF(OR(R40-$E40&gt;0,R40-$E40&lt;0), (R40-$E40)/$E40, "")),"")</f>
        <v/>
      </c>
      <c r="T40" s="271"/>
    </row>
    <row r="41" spans="1:20" ht="16.5" customHeight="1" thickBot="1" x14ac:dyDescent="0.35">
      <c r="A41" s="230"/>
      <c r="B41" s="219" t="s">
        <v>513</v>
      </c>
      <c r="C41" s="105">
        <v>1</v>
      </c>
      <c r="D41" s="106">
        <v>3000</v>
      </c>
      <c r="E41" s="115">
        <f t="shared" si="0"/>
        <v>3000</v>
      </c>
      <c r="G41" s="35"/>
      <c r="H41" s="46"/>
      <c r="I41" s="34"/>
      <c r="K41" s="35"/>
      <c r="L41" s="62">
        <f t="shared" si="10"/>
        <v>0</v>
      </c>
      <c r="M41" s="63" t="str">
        <f t="shared" si="3"/>
        <v/>
      </c>
      <c r="N41" s="34"/>
      <c r="P41" s="269"/>
      <c r="Q41" s="270" t="str">
        <f t="shared" si="13"/>
        <v/>
      </c>
      <c r="R41" s="62" t="str">
        <f t="shared" ref="R41" si="14">IFERROR(Q41*D41,"")</f>
        <v/>
      </c>
      <c r="S41" s="63" t="str">
        <f t="shared" si="6"/>
        <v/>
      </c>
      <c r="T41" s="271"/>
    </row>
    <row r="42" spans="1:20" ht="16.5" customHeight="1" thickBot="1" x14ac:dyDescent="0.35">
      <c r="A42" s="230"/>
      <c r="B42" s="308" t="s">
        <v>663</v>
      </c>
      <c r="C42" s="309"/>
      <c r="D42" s="310"/>
      <c r="E42" s="118">
        <f>SUM(E32:E41)</f>
        <v>21300</v>
      </c>
      <c r="G42" s="112"/>
      <c r="H42" s="113"/>
      <c r="I42" s="114"/>
      <c r="K42" s="112"/>
      <c r="L42" s="121">
        <f>SUM(L32:L41)</f>
        <v>0</v>
      </c>
      <c r="M42" s="122" t="str">
        <f>IF(L42=0,"",IF(OR(L42-$E42&gt;0,L42-$E42&lt;0), (L42-$E42)/$E42, ""))</f>
        <v/>
      </c>
      <c r="N42" s="114"/>
      <c r="O42" s="58"/>
      <c r="P42" s="272"/>
      <c r="Q42" s="121"/>
      <c r="R42" s="121">
        <f>SUM(R32:R41)</f>
        <v>0</v>
      </c>
      <c r="S42" s="122" t="str">
        <f t="shared" si="6"/>
        <v/>
      </c>
      <c r="T42" s="273"/>
    </row>
    <row r="43" spans="1:20" ht="16.5" customHeight="1" thickBot="1" x14ac:dyDescent="0.35">
      <c r="A43" s="230"/>
      <c r="B43" s="308" t="s">
        <v>47</v>
      </c>
      <c r="C43" s="309"/>
      <c r="D43" s="310"/>
      <c r="E43" s="118">
        <f>E42+E30+E21+E14</f>
        <v>40850</v>
      </c>
      <c r="G43" s="112"/>
      <c r="H43" s="113"/>
      <c r="I43" s="114"/>
      <c r="K43" s="112"/>
      <c r="L43" s="121">
        <f>L42+L30+L21+L14</f>
        <v>0</v>
      </c>
      <c r="M43" s="122" t="str">
        <f>IF(L43=0,"",IF(OR(L43-$E43&gt;0,L43-$E43&lt;0), (L43-$E43)/$E43, ""))</f>
        <v/>
      </c>
      <c r="N43" s="114"/>
      <c r="O43" s="58"/>
      <c r="P43" s="272"/>
      <c r="Q43" s="121"/>
      <c r="R43" s="121">
        <f>R42+R30+R21+R14</f>
        <v>0</v>
      </c>
      <c r="S43" s="122" t="str">
        <f t="shared" ref="S43" si="15">IFERROR(IF(R43=0,"",IF(OR(R43-$E43&gt;0,R43-$E43&lt;0), (R43-$E43)/$E43, "")),"")</f>
        <v/>
      </c>
      <c r="T43" s="273"/>
    </row>
    <row r="44" spans="1:20" ht="16.5" customHeight="1" x14ac:dyDescent="0.3">
      <c r="B44" s="194"/>
      <c r="C44" s="194"/>
      <c r="D44" s="194"/>
      <c r="E44" s="195"/>
      <c r="G44" s="190"/>
      <c r="H44" s="191"/>
      <c r="I44" s="190"/>
      <c r="J44" s="87"/>
      <c r="K44" s="190"/>
      <c r="L44" s="192"/>
      <c r="M44" s="193"/>
      <c r="N44" s="190"/>
      <c r="O44" s="160"/>
      <c r="P44" s="190"/>
      <c r="Q44" s="191"/>
      <c r="R44" s="192"/>
      <c r="S44" s="193"/>
      <c r="T44" s="190"/>
    </row>
    <row r="45" spans="1:20" ht="16.5" customHeight="1" x14ac:dyDescent="0.3">
      <c r="B45" s="194"/>
      <c r="C45" s="194"/>
      <c r="D45" s="194"/>
      <c r="E45" s="195"/>
      <c r="G45" s="190"/>
      <c r="H45" s="191"/>
      <c r="I45" s="190"/>
      <c r="J45" s="87"/>
      <c r="K45" s="190"/>
      <c r="L45" s="192"/>
      <c r="M45" s="193"/>
      <c r="N45" s="190"/>
      <c r="O45" s="160"/>
      <c r="P45" s="190"/>
      <c r="Q45" s="191"/>
      <c r="R45" s="192"/>
      <c r="S45" s="193"/>
      <c r="T45" s="190"/>
    </row>
    <row r="46" spans="1:20" ht="16.5" customHeight="1" x14ac:dyDescent="0.3">
      <c r="B46" s="194"/>
      <c r="C46" s="194"/>
      <c r="D46" s="194"/>
      <c r="E46" s="195"/>
      <c r="G46" s="190"/>
      <c r="H46" s="191"/>
      <c r="I46" s="190"/>
      <c r="J46" s="87"/>
      <c r="K46" s="190"/>
      <c r="L46" s="192"/>
      <c r="M46" s="193"/>
      <c r="N46" s="190"/>
      <c r="O46" s="160"/>
      <c r="P46" s="190"/>
      <c r="Q46" s="191"/>
      <c r="R46" s="192"/>
      <c r="S46" s="193"/>
      <c r="T46" s="190"/>
    </row>
    <row r="47" spans="1:20" ht="16.5" customHeight="1" x14ac:dyDescent="0.3">
      <c r="B47" s="194"/>
      <c r="C47" s="194"/>
      <c r="D47" s="194"/>
      <c r="E47" s="195"/>
      <c r="G47" s="190"/>
      <c r="H47" s="191"/>
      <c r="I47" s="190"/>
      <c r="J47" s="87"/>
      <c r="K47" s="190"/>
      <c r="L47" s="192"/>
      <c r="M47" s="193"/>
      <c r="N47" s="190"/>
      <c r="O47" s="160"/>
      <c r="P47" s="190"/>
      <c r="Q47" s="191"/>
      <c r="R47" s="192"/>
      <c r="S47" s="193"/>
      <c r="T47" s="190"/>
    </row>
    <row r="48" spans="1:20" ht="16.5" customHeight="1" x14ac:dyDescent="0.3">
      <c r="B48" s="194"/>
      <c r="C48" s="194"/>
      <c r="D48" s="194"/>
      <c r="E48" s="195"/>
      <c r="G48" s="190"/>
      <c r="H48" s="191"/>
      <c r="I48" s="190"/>
      <c r="J48" s="87"/>
      <c r="K48" s="190"/>
      <c r="L48" s="192"/>
      <c r="M48" s="193"/>
      <c r="N48" s="190"/>
      <c r="O48" s="160"/>
      <c r="P48" s="190"/>
      <c r="Q48" s="191"/>
      <c r="R48" s="192"/>
      <c r="S48" s="193"/>
      <c r="T48" s="190"/>
    </row>
    <row r="49" spans="2:20" ht="16.5" customHeight="1" x14ac:dyDescent="0.3">
      <c r="B49" s="194"/>
      <c r="C49" s="194"/>
      <c r="D49" s="194"/>
      <c r="E49" s="195"/>
      <c r="G49" s="190"/>
      <c r="H49" s="191"/>
      <c r="I49" s="190"/>
      <c r="J49" s="87"/>
      <c r="K49" s="190"/>
      <c r="L49" s="192"/>
      <c r="M49" s="193"/>
      <c r="N49" s="190"/>
      <c r="O49" s="160"/>
      <c r="P49" s="190"/>
      <c r="Q49" s="191"/>
      <c r="R49" s="192"/>
      <c r="S49" s="193"/>
      <c r="T49" s="190"/>
    </row>
    <row r="50" spans="2:20" ht="16.5" customHeight="1" x14ac:dyDescent="0.3">
      <c r="B50" s="194"/>
      <c r="C50" s="194"/>
      <c r="D50" s="194"/>
      <c r="E50" s="195"/>
      <c r="G50" s="190"/>
      <c r="H50" s="191"/>
      <c r="I50" s="190"/>
      <c r="J50" s="87"/>
      <c r="K50" s="190"/>
      <c r="L50" s="192"/>
      <c r="M50" s="193"/>
      <c r="N50" s="190"/>
      <c r="O50" s="160"/>
      <c r="P50" s="190"/>
      <c r="Q50" s="191"/>
      <c r="R50" s="192"/>
      <c r="S50" s="193"/>
      <c r="T50" s="190"/>
    </row>
    <row r="51" spans="2:20" ht="16.5" customHeight="1" x14ac:dyDescent="0.3">
      <c r="B51" s="194"/>
      <c r="C51" s="194"/>
      <c r="D51" s="194"/>
      <c r="E51" s="195"/>
      <c r="G51" s="190"/>
      <c r="H51" s="191"/>
      <c r="I51" s="190"/>
      <c r="J51" s="87"/>
      <c r="K51" s="190"/>
      <c r="L51" s="192"/>
      <c r="M51" s="193"/>
      <c r="N51" s="190"/>
      <c r="O51" s="160"/>
      <c r="P51" s="190"/>
      <c r="Q51" s="191"/>
      <c r="R51" s="192"/>
      <c r="S51" s="193"/>
      <c r="T51" s="190"/>
    </row>
    <row r="52" spans="2:20" ht="16.5" customHeight="1" x14ac:dyDescent="0.3">
      <c r="B52" s="194"/>
      <c r="C52" s="194"/>
      <c r="D52" s="194"/>
      <c r="E52" s="195"/>
      <c r="G52" s="190"/>
      <c r="H52" s="191"/>
      <c r="I52" s="190"/>
      <c r="J52" s="87"/>
      <c r="K52" s="190"/>
      <c r="L52" s="192"/>
      <c r="M52" s="193"/>
      <c r="N52" s="190"/>
      <c r="O52" s="160"/>
      <c r="P52" s="190"/>
      <c r="Q52" s="191"/>
      <c r="R52" s="192"/>
      <c r="S52" s="193"/>
      <c r="T52" s="190"/>
    </row>
    <row r="53" spans="2:20" ht="16.5" customHeight="1" x14ac:dyDescent="0.3">
      <c r="B53" s="194"/>
      <c r="C53" s="194"/>
      <c r="D53" s="194"/>
      <c r="E53" s="195"/>
      <c r="G53" s="190"/>
      <c r="H53" s="191"/>
      <c r="I53" s="190"/>
      <c r="J53" s="87"/>
      <c r="K53" s="190"/>
      <c r="L53" s="192"/>
      <c r="M53" s="193"/>
      <c r="N53" s="190"/>
      <c r="O53" s="160"/>
      <c r="P53" s="190"/>
      <c r="Q53" s="191"/>
      <c r="R53" s="192"/>
      <c r="S53" s="193"/>
      <c r="T53" s="190"/>
    </row>
    <row r="54" spans="2:20" ht="16.5" customHeight="1" x14ac:dyDescent="0.3">
      <c r="B54" s="194"/>
      <c r="C54" s="194"/>
      <c r="D54" s="194"/>
      <c r="E54" s="195"/>
      <c r="G54" s="190"/>
      <c r="H54" s="191"/>
      <c r="I54" s="190"/>
      <c r="J54" s="87"/>
      <c r="K54" s="190"/>
      <c r="L54" s="192"/>
      <c r="M54" s="193"/>
      <c r="N54" s="190"/>
      <c r="O54" s="160"/>
      <c r="P54" s="190"/>
      <c r="Q54" s="191"/>
      <c r="R54" s="192"/>
      <c r="S54" s="193"/>
      <c r="T54" s="190"/>
    </row>
    <row r="55" spans="2:20" ht="16.5" customHeight="1" x14ac:dyDescent="0.3">
      <c r="B55" s="194"/>
      <c r="C55" s="194"/>
      <c r="D55" s="194"/>
      <c r="E55" s="195"/>
      <c r="G55" s="190"/>
      <c r="H55" s="191"/>
      <c r="I55" s="190"/>
      <c r="J55" s="87"/>
      <c r="K55" s="190"/>
      <c r="L55" s="192"/>
      <c r="M55" s="193"/>
      <c r="N55" s="190"/>
      <c r="O55" s="160"/>
      <c r="P55" s="190"/>
      <c r="Q55" s="191"/>
      <c r="R55" s="192"/>
      <c r="S55" s="193"/>
      <c r="T55" s="190"/>
    </row>
    <row r="56" spans="2:20" ht="16.5" customHeight="1" x14ac:dyDescent="0.3">
      <c r="B56" s="194"/>
      <c r="C56" s="194"/>
      <c r="D56" s="194"/>
      <c r="E56" s="195"/>
      <c r="G56" s="190"/>
      <c r="H56" s="191"/>
      <c r="I56" s="190"/>
      <c r="J56" s="87"/>
      <c r="K56" s="190"/>
      <c r="L56" s="192"/>
      <c r="M56" s="193"/>
      <c r="N56" s="190"/>
      <c r="O56" s="160"/>
      <c r="P56" s="190"/>
      <c r="Q56" s="191"/>
      <c r="R56" s="192"/>
      <c r="S56" s="193"/>
      <c r="T56" s="190"/>
    </row>
    <row r="57" spans="2:20" ht="16.5" customHeight="1" x14ac:dyDescent="0.3">
      <c r="B57" s="194"/>
      <c r="C57" s="194"/>
      <c r="D57" s="194"/>
      <c r="E57" s="195"/>
      <c r="G57" s="190"/>
      <c r="H57" s="191"/>
      <c r="I57" s="190"/>
      <c r="J57" s="87"/>
      <c r="K57" s="190"/>
      <c r="L57" s="192"/>
      <c r="M57" s="193"/>
      <c r="N57" s="190"/>
      <c r="O57" s="160"/>
      <c r="P57" s="190"/>
      <c r="Q57" s="191"/>
      <c r="R57" s="192"/>
      <c r="S57" s="193"/>
      <c r="T57" s="190"/>
    </row>
    <row r="58" spans="2:20" ht="16.5" customHeight="1" x14ac:dyDescent="0.3">
      <c r="B58" s="194"/>
      <c r="C58" s="194"/>
      <c r="D58" s="194"/>
      <c r="E58" s="195"/>
      <c r="G58" s="190"/>
      <c r="H58" s="191"/>
      <c r="I58" s="190"/>
      <c r="J58" s="87"/>
      <c r="K58" s="190"/>
      <c r="L58" s="192"/>
      <c r="M58" s="193"/>
      <c r="N58" s="190"/>
      <c r="O58" s="160"/>
      <c r="P58" s="190"/>
      <c r="Q58" s="191"/>
      <c r="R58" s="192"/>
      <c r="S58" s="193"/>
      <c r="T58" s="190"/>
    </row>
    <row r="59" spans="2:20" ht="16.5" customHeight="1" x14ac:dyDescent="0.3">
      <c r="B59" s="194"/>
      <c r="C59" s="194"/>
      <c r="D59" s="194"/>
      <c r="E59" s="195"/>
      <c r="G59" s="190"/>
      <c r="H59" s="191"/>
      <c r="I59" s="190"/>
      <c r="J59" s="87"/>
      <c r="K59" s="190"/>
      <c r="L59" s="192"/>
      <c r="M59" s="193"/>
      <c r="N59" s="190"/>
      <c r="O59" s="160"/>
      <c r="P59" s="190"/>
      <c r="Q59" s="191"/>
      <c r="R59" s="192"/>
      <c r="S59" s="193"/>
      <c r="T59" s="190"/>
    </row>
    <row r="60" spans="2:20" ht="16.5" customHeight="1" x14ac:dyDescent="0.3">
      <c r="B60" s="194"/>
      <c r="C60" s="194"/>
      <c r="D60" s="194"/>
      <c r="E60" s="195"/>
      <c r="G60" s="190"/>
      <c r="H60" s="191"/>
      <c r="I60" s="190"/>
      <c r="J60" s="87"/>
      <c r="K60" s="190"/>
      <c r="L60" s="192"/>
      <c r="M60" s="193"/>
      <c r="N60" s="190"/>
      <c r="O60" s="160"/>
      <c r="P60" s="190"/>
      <c r="Q60" s="191"/>
      <c r="R60" s="192"/>
      <c r="S60" s="193"/>
      <c r="T60" s="190"/>
    </row>
    <row r="61" spans="2:20" ht="16.5" customHeight="1" x14ac:dyDescent="0.3">
      <c r="B61" s="194"/>
      <c r="C61" s="194"/>
      <c r="D61" s="194"/>
      <c r="E61" s="195"/>
      <c r="G61" s="190"/>
      <c r="H61" s="191"/>
      <c r="I61" s="190"/>
      <c r="J61" s="87"/>
      <c r="K61" s="190"/>
      <c r="L61" s="192"/>
      <c r="M61" s="193"/>
      <c r="N61" s="190"/>
      <c r="O61" s="160"/>
      <c r="P61" s="190"/>
      <c r="Q61" s="191"/>
      <c r="R61" s="192"/>
      <c r="S61" s="193"/>
      <c r="T61" s="190"/>
    </row>
    <row r="62" spans="2:20" ht="16.5" customHeight="1" x14ac:dyDescent="0.3">
      <c r="B62" s="194"/>
      <c r="C62" s="194"/>
      <c r="D62" s="194"/>
      <c r="E62" s="195"/>
      <c r="G62" s="190"/>
      <c r="H62" s="191"/>
      <c r="I62" s="190"/>
      <c r="J62" s="87"/>
      <c r="K62" s="190"/>
      <c r="L62" s="192"/>
      <c r="M62" s="193"/>
      <c r="N62" s="190"/>
      <c r="O62" s="160"/>
      <c r="P62" s="190"/>
      <c r="Q62" s="191"/>
      <c r="R62" s="192"/>
      <c r="S62" s="193"/>
      <c r="T62" s="190"/>
    </row>
    <row r="63" spans="2:20" ht="16.5" customHeight="1" x14ac:dyDescent="0.3">
      <c r="B63" s="194"/>
      <c r="C63" s="194"/>
      <c r="D63" s="194"/>
      <c r="E63" s="195"/>
      <c r="G63" s="190"/>
      <c r="H63" s="191"/>
      <c r="I63" s="190"/>
      <c r="J63" s="87"/>
      <c r="K63" s="190"/>
      <c r="L63" s="192"/>
      <c r="M63" s="193"/>
      <c r="N63" s="190"/>
      <c r="O63" s="160"/>
      <c r="P63" s="190"/>
      <c r="Q63" s="191"/>
      <c r="R63" s="192"/>
      <c r="S63" s="193"/>
      <c r="T63" s="190"/>
    </row>
    <row r="64" spans="2:20" ht="16.5" customHeight="1" x14ac:dyDescent="0.3">
      <c r="B64" s="194"/>
      <c r="C64" s="194"/>
      <c r="D64" s="194"/>
      <c r="E64" s="195"/>
      <c r="G64" s="190"/>
      <c r="H64" s="191"/>
      <c r="I64" s="190"/>
      <c r="J64" s="87"/>
      <c r="K64" s="190"/>
      <c r="L64" s="192"/>
      <c r="M64" s="193"/>
      <c r="N64" s="190"/>
      <c r="O64" s="160"/>
      <c r="P64" s="190"/>
      <c r="Q64" s="191"/>
      <c r="R64" s="192"/>
      <c r="S64" s="193"/>
      <c r="T64" s="190"/>
    </row>
    <row r="65" spans="2:20" ht="16.5" customHeight="1" x14ac:dyDescent="0.3">
      <c r="B65" s="194"/>
      <c r="C65" s="194"/>
      <c r="D65" s="194"/>
      <c r="E65" s="195"/>
      <c r="G65" s="190"/>
      <c r="H65" s="191"/>
      <c r="I65" s="190"/>
      <c r="J65" s="87"/>
      <c r="K65" s="190"/>
      <c r="L65" s="192"/>
      <c r="M65" s="193"/>
      <c r="N65" s="190"/>
      <c r="O65" s="160"/>
      <c r="P65" s="190"/>
      <c r="Q65" s="191"/>
      <c r="R65" s="192"/>
      <c r="S65" s="193"/>
      <c r="T65" s="190"/>
    </row>
    <row r="66" spans="2:20" ht="16.5" customHeight="1" x14ac:dyDescent="0.3">
      <c r="B66" s="194"/>
      <c r="C66" s="194"/>
      <c r="D66" s="194"/>
      <c r="E66" s="195"/>
      <c r="G66" s="190"/>
      <c r="H66" s="191"/>
      <c r="I66" s="190"/>
      <c r="J66" s="87"/>
      <c r="K66" s="190"/>
      <c r="L66" s="192"/>
      <c r="M66" s="193"/>
      <c r="N66" s="190"/>
      <c r="O66" s="160"/>
      <c r="P66" s="190"/>
      <c r="Q66" s="191"/>
      <c r="R66" s="192"/>
      <c r="S66" s="193"/>
      <c r="T66" s="190"/>
    </row>
    <row r="67" spans="2:20" ht="16.5" customHeight="1" x14ac:dyDescent="0.3">
      <c r="B67" s="194"/>
      <c r="C67" s="194"/>
      <c r="D67" s="194"/>
      <c r="E67" s="195"/>
      <c r="G67" s="190"/>
      <c r="H67" s="191"/>
      <c r="I67" s="190"/>
      <c r="J67" s="87"/>
      <c r="K67" s="190"/>
      <c r="L67" s="192"/>
      <c r="M67" s="193"/>
      <c r="N67" s="190"/>
      <c r="O67" s="160"/>
      <c r="P67" s="190"/>
      <c r="Q67" s="191"/>
      <c r="R67" s="192"/>
      <c r="S67" s="193"/>
      <c r="T67" s="190"/>
    </row>
    <row r="68" spans="2:20" ht="16.5" customHeight="1" x14ac:dyDescent="0.3">
      <c r="B68" s="194"/>
      <c r="C68" s="194"/>
      <c r="D68" s="194"/>
      <c r="E68" s="195"/>
      <c r="G68" s="190"/>
      <c r="H68" s="191"/>
      <c r="I68" s="190"/>
      <c r="J68" s="87"/>
      <c r="K68" s="190"/>
      <c r="L68" s="192"/>
      <c r="M68" s="193"/>
      <c r="N68" s="190"/>
      <c r="O68" s="160"/>
      <c r="P68" s="190"/>
      <c r="Q68" s="191"/>
      <c r="R68" s="192"/>
      <c r="S68" s="193"/>
      <c r="T68" s="190"/>
    </row>
    <row r="69" spans="2:20" ht="16.5" customHeight="1" x14ac:dyDescent="0.3">
      <c r="B69" s="194"/>
      <c r="C69" s="194"/>
      <c r="D69" s="194"/>
      <c r="E69" s="195"/>
      <c r="G69" s="190"/>
      <c r="H69" s="191"/>
      <c r="I69" s="190"/>
      <c r="J69" s="87"/>
      <c r="K69" s="190"/>
      <c r="L69" s="192"/>
      <c r="M69" s="193"/>
      <c r="N69" s="190"/>
      <c r="O69" s="160"/>
      <c r="P69" s="190"/>
      <c r="Q69" s="191"/>
      <c r="R69" s="192"/>
      <c r="S69" s="193"/>
      <c r="T69" s="190"/>
    </row>
    <row r="70" spans="2:20" ht="16.5" customHeight="1" x14ac:dyDescent="0.3">
      <c r="B70" s="194"/>
      <c r="C70" s="194"/>
      <c r="D70" s="194"/>
      <c r="E70" s="195"/>
      <c r="G70" s="190"/>
      <c r="H70" s="191"/>
      <c r="I70" s="190"/>
      <c r="J70" s="87"/>
      <c r="K70" s="190"/>
      <c r="L70" s="192"/>
      <c r="M70" s="193"/>
      <c r="N70" s="190"/>
      <c r="O70" s="160"/>
      <c r="P70" s="190"/>
      <c r="Q70" s="191"/>
      <c r="R70" s="192"/>
      <c r="S70" s="193"/>
      <c r="T70" s="190"/>
    </row>
    <row r="71" spans="2:20" ht="16.5" customHeight="1" x14ac:dyDescent="0.3">
      <c r="B71" s="194"/>
      <c r="C71" s="194"/>
      <c r="D71" s="194"/>
      <c r="E71" s="195"/>
      <c r="G71" s="190"/>
      <c r="H71" s="191"/>
      <c r="I71" s="190"/>
      <c r="J71" s="87"/>
      <c r="K71" s="190"/>
      <c r="L71" s="192"/>
      <c r="M71" s="193"/>
      <c r="N71" s="190"/>
      <c r="O71" s="160"/>
      <c r="P71" s="190"/>
      <c r="Q71" s="191"/>
      <c r="R71" s="192"/>
      <c r="S71" s="193"/>
      <c r="T71" s="190"/>
    </row>
    <row r="72" spans="2:20" ht="16.5" customHeight="1" x14ac:dyDescent="0.3">
      <c r="B72" s="194"/>
      <c r="C72" s="194"/>
      <c r="D72" s="194"/>
      <c r="E72" s="195"/>
      <c r="G72" s="190"/>
      <c r="H72" s="191"/>
      <c r="I72" s="190"/>
      <c r="J72" s="87"/>
      <c r="K72" s="190"/>
      <c r="L72" s="192"/>
      <c r="M72" s="193"/>
      <c r="N72" s="190"/>
      <c r="O72" s="160"/>
      <c r="P72" s="190"/>
      <c r="Q72" s="191"/>
      <c r="R72" s="192"/>
      <c r="S72" s="193"/>
      <c r="T72" s="190"/>
    </row>
    <row r="74" spans="2:20" s="50" customFormat="1" ht="27.75" x14ac:dyDescent="0.4">
      <c r="C74" s="252"/>
      <c r="D74" s="252"/>
      <c r="P74" s="205"/>
      <c r="Q74" s="205"/>
      <c r="R74" s="205"/>
      <c r="S74" s="205"/>
      <c r="T74" s="205"/>
    </row>
    <row r="75" spans="2:20" s="50" customFormat="1" ht="20.25" x14ac:dyDescent="0.3">
      <c r="B75" s="252"/>
      <c r="D75" s="251"/>
      <c r="P75" s="206"/>
      <c r="Q75" s="206"/>
      <c r="R75" s="206"/>
      <c r="S75" s="206"/>
      <c r="T75" s="206"/>
    </row>
  </sheetData>
  <sheetProtection algorithmName="SHA-512" hashValue="oEATmN3DVAYh1tCedoaDw++xHw0wMbzTRmt1/I8dDQptFPTgMRJoGKao8FqmIjj82f069XdnNCudt4ap2n7qIA==" saltValue="/0mN0JCYfIHzwOAL9sIoDQ==" spinCount="100000" sheet="1" formatCells="0" formatColumns="0" formatRows="0" insertColumns="0" insertRows="0" deleteColumns="0" deleteRows="0"/>
  <mergeCells count="25">
    <mergeCell ref="B22:E22"/>
    <mergeCell ref="G22:I22"/>
    <mergeCell ref="K22:N22"/>
    <mergeCell ref="P22:T22"/>
    <mergeCell ref="B6:E6"/>
    <mergeCell ref="G6:I6"/>
    <mergeCell ref="K6:N6"/>
    <mergeCell ref="P6:T6"/>
    <mergeCell ref="B21:D21"/>
    <mergeCell ref="B43:D43"/>
    <mergeCell ref="B4:E4"/>
    <mergeCell ref="G4:I4"/>
    <mergeCell ref="K4:N4"/>
    <mergeCell ref="P4:T4"/>
    <mergeCell ref="B14:D14"/>
    <mergeCell ref="B15:E15"/>
    <mergeCell ref="G15:I15"/>
    <mergeCell ref="K15:N15"/>
    <mergeCell ref="P15:T15"/>
    <mergeCell ref="B30:D30"/>
    <mergeCell ref="B31:E31"/>
    <mergeCell ref="G31:I31"/>
    <mergeCell ref="K31:N31"/>
    <mergeCell ref="P31:T31"/>
    <mergeCell ref="B42:D42"/>
  </mergeCells>
  <conditionalFormatting sqref="S7:S13 S16:S20 S32:S41 S23:S29">
    <cfRule type="cellIs" dxfId="113" priority="3" operator="lessThan">
      <formula>0</formula>
    </cfRule>
    <cfRule type="cellIs" dxfId="112" priority="4" operator="greaterThan">
      <formula>0.01</formula>
    </cfRule>
  </conditionalFormatting>
  <conditionalFormatting sqref="M7:M13 M16:M20 M32:M41 M23:M29">
    <cfRule type="cellIs" dxfId="111" priority="1" operator="lessThan">
      <formula>0</formula>
    </cfRule>
    <cfRule type="cellIs" dxfId="110" priority="2" operator="greaterThan">
      <formula>0.01</formula>
    </cfRule>
  </conditionalFormatting>
  <dataValidations count="2">
    <dataValidation type="list" allowBlank="1" showInputMessage="1" showErrorMessage="1" sqref="H7:H13 H32:H41 H16:H20 H23:H29">
      <formula1>"שמיש-אך נדרש עוד, בלוי-נדרש להחליף"</formula1>
    </dataValidation>
    <dataValidation type="list" allowBlank="1" showInputMessage="1" showErrorMessage="1" sqref="P7:P13 P16:P20 P23:P29 P32:P41">
      <formula1>"מאשר, מאשר חלקי, לא מאשר"</formula1>
    </dataValidation>
  </dataValidations>
  <pageMargins left="0.7" right="0.7" top="0.75" bottom="0.75" header="0.3" footer="0.3"/>
  <pageSetup paperSize="9" orientation="portrait"/>
  <colBreaks count="1" manualBreakCount="1">
    <brk id="6" max="20" man="1"/>
  </colBreaks>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rightToLeft="1" zoomScale="75" zoomScaleNormal="75" workbookViewId="0">
      <pane xSplit="1" ySplit="5" topLeftCell="B6" activePane="bottomRight" state="frozen"/>
      <selection pane="topRight" activeCell="B1" sqref="B1"/>
      <selection pane="bottomLeft" activeCell="A6" sqref="A6"/>
      <selection pane="bottomRight" activeCell="J6" sqref="J6"/>
    </sheetView>
  </sheetViews>
  <sheetFormatPr defaultColWidth="9" defaultRowHeight="14.25" x14ac:dyDescent="0.2"/>
  <cols>
    <col min="1" max="1" width="34.625" style="36" customWidth="1"/>
    <col min="2" max="2" width="7.375" style="36" customWidth="1"/>
    <col min="3" max="3" width="10.5" style="56" customWidth="1"/>
    <col min="4" max="4" width="8.625" style="36" customWidth="1"/>
    <col min="5" max="5" width="2.375" style="36" customWidth="1"/>
    <col min="6" max="6" width="10.5" style="36" customWidth="1"/>
    <col min="7" max="7" width="14.625" style="36" customWidth="1"/>
    <col min="8" max="8" width="9.625" style="36" customWidth="1"/>
    <col min="9" max="9" width="3.625" style="36" customWidth="1"/>
    <col min="10" max="10" width="10.5" style="36" customWidth="1"/>
    <col min="11" max="12" width="9" style="36"/>
    <col min="13" max="13" width="9.625" style="36" customWidth="1"/>
    <col min="14" max="14" width="4" style="36" customWidth="1"/>
    <col min="15" max="15" width="9" style="36"/>
    <col min="16" max="16" width="11.375" style="36" customWidth="1"/>
    <col min="17" max="16384" width="9" style="36"/>
  </cols>
  <sheetData>
    <row r="1" spans="1:19" ht="19.5" thickBot="1" x14ac:dyDescent="0.35">
      <c r="A1" s="83" t="s">
        <v>136</v>
      </c>
      <c r="B1" s="86"/>
      <c r="I1" s="50"/>
      <c r="J1" s="50"/>
      <c r="K1" s="50"/>
      <c r="L1" s="204"/>
      <c r="M1" s="49"/>
      <c r="N1" s="50"/>
      <c r="O1" s="50"/>
      <c r="P1" s="50"/>
      <c r="Q1" s="50"/>
      <c r="R1" s="204"/>
      <c r="S1" s="49"/>
    </row>
    <row r="2" spans="1:19" ht="27.75" x14ac:dyDescent="0.4">
      <c r="A2" s="95" t="s">
        <v>607</v>
      </c>
    </row>
    <row r="3" spans="1:19" ht="19.5" thickBot="1" x14ac:dyDescent="0.35">
      <c r="A3" s="91" t="s">
        <v>678</v>
      </c>
    </row>
    <row r="4" spans="1:19" ht="27.75" x14ac:dyDescent="0.4">
      <c r="A4" s="316" t="s">
        <v>97</v>
      </c>
      <c r="B4" s="317"/>
      <c r="C4" s="317"/>
      <c r="D4" s="318"/>
      <c r="E4" s="57"/>
      <c r="F4" s="324" t="s">
        <v>118</v>
      </c>
      <c r="G4" s="325"/>
      <c r="H4" s="326"/>
      <c r="I4" s="69"/>
      <c r="J4" s="324" t="s">
        <v>139</v>
      </c>
      <c r="K4" s="325"/>
      <c r="L4" s="325"/>
      <c r="M4" s="326"/>
      <c r="N4" s="69"/>
      <c r="O4" s="324" t="s">
        <v>140</v>
      </c>
      <c r="P4" s="325"/>
      <c r="Q4" s="325"/>
      <c r="R4" s="325"/>
      <c r="S4" s="326"/>
    </row>
    <row r="5" spans="1:19" ht="78.75" x14ac:dyDescent="0.25">
      <c r="A5" s="156" t="s">
        <v>45</v>
      </c>
      <c r="B5" s="156" t="s">
        <v>76</v>
      </c>
      <c r="C5" s="156" t="s">
        <v>77</v>
      </c>
      <c r="D5" s="71" t="s">
        <v>79</v>
      </c>
      <c r="F5" s="155" t="s">
        <v>121</v>
      </c>
      <c r="G5" s="156" t="s">
        <v>119</v>
      </c>
      <c r="H5" s="71" t="s">
        <v>120</v>
      </c>
      <c r="I5" s="68"/>
      <c r="J5" s="74" t="s">
        <v>143</v>
      </c>
      <c r="K5" s="75" t="s">
        <v>141</v>
      </c>
      <c r="L5" s="76" t="s">
        <v>102</v>
      </c>
      <c r="M5" s="71" t="s">
        <v>103</v>
      </c>
      <c r="N5" s="77"/>
      <c r="O5" s="74" t="s">
        <v>104</v>
      </c>
      <c r="P5" s="75" t="s">
        <v>142</v>
      </c>
      <c r="Q5" s="75" t="s">
        <v>124</v>
      </c>
      <c r="R5" s="156" t="s">
        <v>102</v>
      </c>
      <c r="S5" s="71" t="s">
        <v>106</v>
      </c>
    </row>
    <row r="6" spans="1:19" ht="18.75" x14ac:dyDescent="0.3">
      <c r="A6" s="97" t="s">
        <v>589</v>
      </c>
      <c r="B6" s="105">
        <v>1</v>
      </c>
      <c r="C6" s="106">
        <v>8000</v>
      </c>
      <c r="D6" s="123">
        <f>C6*B6</f>
        <v>8000</v>
      </c>
      <c r="F6" s="35"/>
      <c r="G6" s="46"/>
      <c r="H6" s="34"/>
      <c r="J6" s="35"/>
      <c r="K6" s="62">
        <f>J6*C6</f>
        <v>0</v>
      </c>
      <c r="L6" s="63" t="str">
        <f>IF(K6=0,"",IF(OR(K6-$D6&gt;0,K6-$D6&lt;0), (K6-$D6)/$D6, ""))</f>
        <v/>
      </c>
      <c r="M6" s="34"/>
      <c r="O6" s="269"/>
      <c r="P6" s="270" t="str">
        <f>IF(ISBLANK(O6),"",IF(O6="מאשר",J6,IF(O6="לא מאשר",0,"נא למלא כמות מאושרת")))</f>
        <v/>
      </c>
      <c r="Q6" s="62" t="str">
        <f>IFERROR(P6*C6,"")</f>
        <v/>
      </c>
      <c r="R6" s="63" t="str">
        <f>IFERROR(IF(Q6=0,"",IF(OR(Q6-$D6&gt;0,Q6-$D6&lt;0), (Q6-$D6)/$D6, "")),"")</f>
        <v/>
      </c>
      <c r="S6" s="271"/>
    </row>
    <row r="7" spans="1:19" ht="18.75" x14ac:dyDescent="0.3">
      <c r="A7" s="100" t="s">
        <v>590</v>
      </c>
      <c r="B7" s="105">
        <v>1</v>
      </c>
      <c r="C7" s="106">
        <v>1750</v>
      </c>
      <c r="D7" s="123">
        <f>C7*B7</f>
        <v>1750</v>
      </c>
      <c r="F7" s="35"/>
      <c r="G7" s="46"/>
      <c r="H7" s="34"/>
      <c r="J7" s="35"/>
      <c r="K7" s="62">
        <f t="shared" ref="K7:K20" si="0">J7*C7</f>
        <v>0</v>
      </c>
      <c r="L7" s="63" t="str">
        <f t="shared" ref="L7:L13" si="1">IF(K7=0,"",IF(OR(K7-$D7&gt;0,K7-$D7&lt;0), (K7-$D7)/$D7, ""))</f>
        <v/>
      </c>
      <c r="M7" s="34"/>
      <c r="O7" s="269"/>
      <c r="P7" s="270" t="str">
        <f t="shared" ref="P7:P20" si="2">IF(ISBLANK(O7),"",IF(O7="מאשר",J7,IF(O7="לא מאשר",0,"נא למלא כמות מאושרת")))</f>
        <v/>
      </c>
      <c r="Q7" s="62" t="str">
        <f t="shared" ref="Q7:Q20" si="3">IFERROR(P7*C7,"")</f>
        <v/>
      </c>
      <c r="R7" s="63" t="str">
        <f t="shared" ref="R7:R20" si="4">IFERROR(IF(Q7=0,"",IF(OR(Q7-$D7&gt;0,Q7-$D7&lt;0), (Q7-$D7)/$D7, "")),"")</f>
        <v/>
      </c>
      <c r="S7" s="271"/>
    </row>
    <row r="8" spans="1:19" ht="18.75" x14ac:dyDescent="0.3">
      <c r="A8" s="100" t="s">
        <v>591</v>
      </c>
      <c r="B8" s="105">
        <v>1</v>
      </c>
      <c r="C8" s="106">
        <v>1200</v>
      </c>
      <c r="D8" s="123">
        <f t="shared" ref="D8:D20" si="5">C8*B8</f>
        <v>1200</v>
      </c>
      <c r="F8" s="35"/>
      <c r="G8" s="46"/>
      <c r="H8" s="34"/>
      <c r="J8" s="35"/>
      <c r="K8" s="62">
        <f t="shared" si="0"/>
        <v>0</v>
      </c>
      <c r="L8" s="63" t="str">
        <f t="shared" si="1"/>
        <v/>
      </c>
      <c r="M8" s="34"/>
      <c r="O8" s="269"/>
      <c r="P8" s="270" t="str">
        <f t="shared" si="2"/>
        <v/>
      </c>
      <c r="Q8" s="62" t="str">
        <f t="shared" ref="Q8:Q14" si="6">IFERROR(P8*C8,"")</f>
        <v/>
      </c>
      <c r="R8" s="63" t="str">
        <f t="shared" ref="R8:R14" si="7">IFERROR(IF(Q8=0,"",IF(OR(Q8-$D8&gt;0,Q8-$D8&lt;0), (Q8-$D8)/$D8, "")),"")</f>
        <v/>
      </c>
      <c r="S8" s="271"/>
    </row>
    <row r="9" spans="1:19" ht="18.75" x14ac:dyDescent="0.3">
      <c r="A9" s="100" t="s">
        <v>592</v>
      </c>
      <c r="B9" s="105">
        <v>1</v>
      </c>
      <c r="C9" s="106">
        <v>5500</v>
      </c>
      <c r="D9" s="123">
        <f t="shared" si="5"/>
        <v>5500</v>
      </c>
      <c r="F9" s="35"/>
      <c r="G9" s="46"/>
      <c r="H9" s="34"/>
      <c r="J9" s="35"/>
      <c r="K9" s="62">
        <f t="shared" si="0"/>
        <v>0</v>
      </c>
      <c r="L9" s="63" t="str">
        <f t="shared" si="1"/>
        <v/>
      </c>
      <c r="M9" s="34"/>
      <c r="O9" s="269"/>
      <c r="P9" s="270" t="str">
        <f t="shared" si="2"/>
        <v/>
      </c>
      <c r="Q9" s="62" t="str">
        <f t="shared" si="6"/>
        <v/>
      </c>
      <c r="R9" s="63" t="str">
        <f t="shared" si="7"/>
        <v/>
      </c>
      <c r="S9" s="271"/>
    </row>
    <row r="10" spans="1:19" ht="18.75" x14ac:dyDescent="0.3">
      <c r="A10" s="100" t="s">
        <v>593</v>
      </c>
      <c r="B10" s="105">
        <v>1</v>
      </c>
      <c r="C10" s="106">
        <v>850</v>
      </c>
      <c r="D10" s="123">
        <f t="shared" si="5"/>
        <v>850</v>
      </c>
      <c r="F10" s="35"/>
      <c r="G10" s="46"/>
      <c r="H10" s="34"/>
      <c r="J10" s="35"/>
      <c r="K10" s="62">
        <f t="shared" si="0"/>
        <v>0</v>
      </c>
      <c r="L10" s="63" t="str">
        <f t="shared" si="1"/>
        <v/>
      </c>
      <c r="M10" s="34"/>
      <c r="O10" s="269"/>
      <c r="P10" s="270" t="str">
        <f t="shared" si="2"/>
        <v/>
      </c>
      <c r="Q10" s="62" t="str">
        <f t="shared" si="6"/>
        <v/>
      </c>
      <c r="R10" s="63" t="str">
        <f t="shared" si="7"/>
        <v/>
      </c>
      <c r="S10" s="271"/>
    </row>
    <row r="11" spans="1:19" ht="18.75" x14ac:dyDescent="0.3">
      <c r="A11" s="100" t="s">
        <v>594</v>
      </c>
      <c r="B11" s="105">
        <v>1</v>
      </c>
      <c r="C11" s="106">
        <v>1600</v>
      </c>
      <c r="D11" s="123">
        <f t="shared" si="5"/>
        <v>1600</v>
      </c>
      <c r="F11" s="35"/>
      <c r="G11" s="46"/>
      <c r="H11" s="34"/>
      <c r="J11" s="35"/>
      <c r="K11" s="62">
        <f t="shared" si="0"/>
        <v>0</v>
      </c>
      <c r="L11" s="63" t="str">
        <f t="shared" si="1"/>
        <v/>
      </c>
      <c r="M11" s="34"/>
      <c r="O11" s="269"/>
      <c r="P11" s="270" t="str">
        <f t="shared" si="2"/>
        <v/>
      </c>
      <c r="Q11" s="62" t="str">
        <f t="shared" si="6"/>
        <v/>
      </c>
      <c r="R11" s="63" t="str">
        <f t="shared" si="7"/>
        <v/>
      </c>
      <c r="S11" s="271"/>
    </row>
    <row r="12" spans="1:19" ht="18.75" x14ac:dyDescent="0.3">
      <c r="A12" s="100" t="s">
        <v>603</v>
      </c>
      <c r="B12" s="105">
        <v>20</v>
      </c>
      <c r="C12" s="106">
        <v>400</v>
      </c>
      <c r="D12" s="123">
        <f t="shared" si="5"/>
        <v>8000</v>
      </c>
      <c r="F12" s="35"/>
      <c r="G12" s="46"/>
      <c r="H12" s="34"/>
      <c r="J12" s="35"/>
      <c r="K12" s="62">
        <f t="shared" si="0"/>
        <v>0</v>
      </c>
      <c r="L12" s="63" t="str">
        <f t="shared" si="1"/>
        <v/>
      </c>
      <c r="M12" s="34"/>
      <c r="O12" s="269"/>
      <c r="P12" s="270" t="str">
        <f t="shared" si="2"/>
        <v/>
      </c>
      <c r="Q12" s="62" t="str">
        <f t="shared" si="6"/>
        <v/>
      </c>
      <c r="R12" s="63" t="str">
        <f t="shared" si="7"/>
        <v/>
      </c>
      <c r="S12" s="271"/>
    </row>
    <row r="13" spans="1:19" ht="18.75" x14ac:dyDescent="0.3">
      <c r="A13" s="100" t="s">
        <v>595</v>
      </c>
      <c r="B13" s="105">
        <v>1</v>
      </c>
      <c r="C13" s="106">
        <v>6850</v>
      </c>
      <c r="D13" s="123">
        <f t="shared" si="5"/>
        <v>6850</v>
      </c>
      <c r="F13" s="35"/>
      <c r="G13" s="46"/>
      <c r="H13" s="34"/>
      <c r="J13" s="35"/>
      <c r="K13" s="62">
        <f t="shared" si="0"/>
        <v>0</v>
      </c>
      <c r="L13" s="63" t="str">
        <f t="shared" si="1"/>
        <v/>
      </c>
      <c r="M13" s="34"/>
      <c r="O13" s="269"/>
      <c r="P13" s="270" t="str">
        <f t="shared" si="2"/>
        <v/>
      </c>
      <c r="Q13" s="62" t="str">
        <f t="shared" si="6"/>
        <v/>
      </c>
      <c r="R13" s="63" t="str">
        <f t="shared" si="7"/>
        <v/>
      </c>
      <c r="S13" s="271"/>
    </row>
    <row r="14" spans="1:19" ht="18.75" x14ac:dyDescent="0.3">
      <c r="A14" s="100" t="s">
        <v>596</v>
      </c>
      <c r="B14" s="105">
        <v>1</v>
      </c>
      <c r="C14" s="106">
        <v>1200</v>
      </c>
      <c r="D14" s="123">
        <f t="shared" si="5"/>
        <v>1200</v>
      </c>
      <c r="F14" s="35"/>
      <c r="G14" s="46"/>
      <c r="H14" s="34"/>
      <c r="J14" s="35"/>
      <c r="K14" s="62">
        <f t="shared" si="0"/>
        <v>0</v>
      </c>
      <c r="L14" s="63" t="str">
        <f t="shared" ref="L14:L21" si="8">IF(K14=0,"",IF(OR(K14-$D14&gt;0,K14-$D14&lt;0), (K14-$D14)/$D14, ""))</f>
        <v/>
      </c>
      <c r="M14" s="34"/>
      <c r="O14" s="269"/>
      <c r="P14" s="270" t="str">
        <f t="shared" si="2"/>
        <v/>
      </c>
      <c r="Q14" s="62" t="str">
        <f t="shared" si="6"/>
        <v/>
      </c>
      <c r="R14" s="63" t="str">
        <f t="shared" si="7"/>
        <v/>
      </c>
      <c r="S14" s="271"/>
    </row>
    <row r="15" spans="1:19" ht="18.75" x14ac:dyDescent="0.3">
      <c r="A15" s="97" t="s">
        <v>597</v>
      </c>
      <c r="B15" s="105">
        <v>1</v>
      </c>
      <c r="C15" s="106">
        <v>950</v>
      </c>
      <c r="D15" s="123">
        <f t="shared" si="5"/>
        <v>950</v>
      </c>
      <c r="F15" s="35"/>
      <c r="G15" s="46"/>
      <c r="H15" s="34"/>
      <c r="J15" s="35"/>
      <c r="K15" s="62">
        <f t="shared" si="0"/>
        <v>0</v>
      </c>
      <c r="L15" s="63" t="str">
        <f t="shared" si="8"/>
        <v/>
      </c>
      <c r="M15" s="34"/>
      <c r="O15" s="269"/>
      <c r="P15" s="270" t="str">
        <f t="shared" si="2"/>
        <v/>
      </c>
      <c r="Q15" s="62" t="str">
        <f t="shared" si="3"/>
        <v/>
      </c>
      <c r="R15" s="63" t="str">
        <f t="shared" si="4"/>
        <v/>
      </c>
      <c r="S15" s="271"/>
    </row>
    <row r="16" spans="1:19" ht="18.75" x14ac:dyDescent="0.3">
      <c r="A16" s="97" t="s">
        <v>598</v>
      </c>
      <c r="B16" s="105">
        <v>1</v>
      </c>
      <c r="C16" s="106">
        <v>9000</v>
      </c>
      <c r="D16" s="123">
        <f t="shared" si="5"/>
        <v>9000</v>
      </c>
      <c r="F16" s="35"/>
      <c r="G16" s="46"/>
      <c r="H16" s="34"/>
      <c r="J16" s="35"/>
      <c r="K16" s="62">
        <f t="shared" si="0"/>
        <v>0</v>
      </c>
      <c r="L16" s="63" t="str">
        <f t="shared" si="8"/>
        <v/>
      </c>
      <c r="M16" s="34"/>
      <c r="O16" s="269"/>
      <c r="P16" s="270" t="str">
        <f t="shared" si="2"/>
        <v/>
      </c>
      <c r="Q16" s="62" t="str">
        <f t="shared" si="3"/>
        <v/>
      </c>
      <c r="R16" s="63" t="str">
        <f t="shared" si="4"/>
        <v/>
      </c>
      <c r="S16" s="271"/>
    </row>
    <row r="17" spans="1:19" ht="18.75" x14ac:dyDescent="0.3">
      <c r="A17" s="97" t="s">
        <v>599</v>
      </c>
      <c r="B17" s="105">
        <v>1</v>
      </c>
      <c r="C17" s="106">
        <v>5500</v>
      </c>
      <c r="D17" s="123">
        <f t="shared" si="5"/>
        <v>5500</v>
      </c>
      <c r="F17" s="35"/>
      <c r="G17" s="46"/>
      <c r="H17" s="34"/>
      <c r="J17" s="35"/>
      <c r="K17" s="62">
        <f t="shared" si="0"/>
        <v>0</v>
      </c>
      <c r="L17" s="63" t="str">
        <f t="shared" si="8"/>
        <v/>
      </c>
      <c r="M17" s="34"/>
      <c r="O17" s="269"/>
      <c r="P17" s="270" t="str">
        <f t="shared" si="2"/>
        <v/>
      </c>
      <c r="Q17" s="62" t="str">
        <f t="shared" si="3"/>
        <v/>
      </c>
      <c r="R17" s="63" t="str">
        <f t="shared" si="4"/>
        <v/>
      </c>
      <c r="S17" s="271"/>
    </row>
    <row r="18" spans="1:19" ht="18.75" x14ac:dyDescent="0.3">
      <c r="A18" s="97" t="s">
        <v>600</v>
      </c>
      <c r="B18" s="105">
        <v>1</v>
      </c>
      <c r="C18" s="106">
        <v>2500</v>
      </c>
      <c r="D18" s="123">
        <f t="shared" si="5"/>
        <v>2500</v>
      </c>
      <c r="F18" s="35"/>
      <c r="G18" s="46"/>
      <c r="H18" s="34"/>
      <c r="J18" s="35"/>
      <c r="K18" s="62">
        <f t="shared" si="0"/>
        <v>0</v>
      </c>
      <c r="L18" s="63" t="str">
        <f t="shared" si="8"/>
        <v/>
      </c>
      <c r="M18" s="34"/>
      <c r="O18" s="269"/>
      <c r="P18" s="270" t="str">
        <f t="shared" si="2"/>
        <v/>
      </c>
      <c r="Q18" s="62" t="str">
        <f t="shared" si="3"/>
        <v/>
      </c>
      <c r="R18" s="63" t="str">
        <f t="shared" si="4"/>
        <v/>
      </c>
      <c r="S18" s="271"/>
    </row>
    <row r="19" spans="1:19" ht="18.75" customHeight="1" x14ac:dyDescent="0.3">
      <c r="A19" s="124" t="s">
        <v>601</v>
      </c>
      <c r="B19" s="105">
        <v>1</v>
      </c>
      <c r="C19" s="106">
        <v>860</v>
      </c>
      <c r="D19" s="123">
        <f t="shared" si="5"/>
        <v>860</v>
      </c>
      <c r="F19" s="35"/>
      <c r="G19" s="46"/>
      <c r="H19" s="34"/>
      <c r="J19" s="35"/>
      <c r="K19" s="62">
        <f t="shared" si="0"/>
        <v>0</v>
      </c>
      <c r="L19" s="63" t="str">
        <f t="shared" si="8"/>
        <v/>
      </c>
      <c r="M19" s="34"/>
      <c r="O19" s="269"/>
      <c r="P19" s="270" t="str">
        <f t="shared" si="2"/>
        <v/>
      </c>
      <c r="Q19" s="62" t="str">
        <f t="shared" si="3"/>
        <v/>
      </c>
      <c r="R19" s="63" t="str">
        <f t="shared" si="4"/>
        <v/>
      </c>
      <c r="S19" s="271"/>
    </row>
    <row r="20" spans="1:19" ht="18.75" x14ac:dyDescent="0.3">
      <c r="A20" s="101" t="s">
        <v>602</v>
      </c>
      <c r="B20" s="107">
        <v>2</v>
      </c>
      <c r="C20" s="106">
        <v>2000</v>
      </c>
      <c r="D20" s="123">
        <f t="shared" si="5"/>
        <v>4000</v>
      </c>
      <c r="F20" s="35"/>
      <c r="G20" s="46"/>
      <c r="H20" s="34"/>
      <c r="J20" s="35"/>
      <c r="K20" s="62">
        <f t="shared" si="0"/>
        <v>0</v>
      </c>
      <c r="L20" s="63" t="str">
        <f t="shared" si="8"/>
        <v/>
      </c>
      <c r="M20" s="34"/>
      <c r="O20" s="269"/>
      <c r="P20" s="270" t="str">
        <f t="shared" si="2"/>
        <v/>
      </c>
      <c r="Q20" s="62" t="str">
        <f t="shared" si="3"/>
        <v/>
      </c>
      <c r="R20" s="63" t="str">
        <f t="shared" si="4"/>
        <v/>
      </c>
      <c r="S20" s="271"/>
    </row>
    <row r="21" spans="1:19" ht="19.5" thickBot="1" x14ac:dyDescent="0.35">
      <c r="A21" s="158" t="s">
        <v>47</v>
      </c>
      <c r="B21" s="159"/>
      <c r="C21" s="125"/>
      <c r="D21" s="126">
        <f>SUM(D6:D20)</f>
        <v>57760</v>
      </c>
      <c r="E21" s="39"/>
      <c r="F21" s="59"/>
      <c r="G21" s="60"/>
      <c r="H21" s="61"/>
      <c r="I21" s="39"/>
      <c r="J21" s="59"/>
      <c r="K21" s="64">
        <f>SUM(K6:K20)</f>
        <v>0</v>
      </c>
      <c r="L21" s="65" t="str">
        <f t="shared" si="8"/>
        <v/>
      </c>
      <c r="M21" s="61"/>
      <c r="N21" s="58"/>
      <c r="O21" s="182"/>
      <c r="P21" s="64"/>
      <c r="Q21" s="64">
        <f>SUM(Q6:Q20)</f>
        <v>0</v>
      </c>
      <c r="R21" s="65" t="str">
        <f>IFERROR(IF(Q21=0,"",IF(OR(Q21-$D21&gt;0,Q21-$D21&lt;0), (Q21-$D21)/$D21, "")),"")</f>
        <v/>
      </c>
      <c r="S21" s="183"/>
    </row>
    <row r="23" spans="1:19" ht="27.75" x14ac:dyDescent="0.4">
      <c r="A23" s="167" t="s">
        <v>148</v>
      </c>
      <c r="O23" s="205"/>
      <c r="P23" s="205"/>
      <c r="Q23" s="205"/>
      <c r="R23" s="205"/>
      <c r="S23" s="205"/>
    </row>
    <row r="24" spans="1:19" ht="20.25" x14ac:dyDescent="0.3">
      <c r="A24" s="166" t="s">
        <v>694</v>
      </c>
      <c r="O24" s="206"/>
      <c r="P24" s="206"/>
      <c r="Q24" s="206"/>
      <c r="R24" s="206"/>
      <c r="S24" s="206"/>
    </row>
    <row r="25" spans="1:19" ht="18.75" x14ac:dyDescent="0.3">
      <c r="A25" s="166" t="s">
        <v>149</v>
      </c>
    </row>
    <row r="26" spans="1:19" ht="18.75" x14ac:dyDescent="0.3">
      <c r="A26" s="166" t="s">
        <v>150</v>
      </c>
    </row>
  </sheetData>
  <sheetProtection algorithmName="SHA-512" hashValue="5gvPz6ENLWfhkF6BiyCBnDNNMiD0TzYaZfQkM7zF4oxaTKaZMzH1z4CBiu3wN6JaUlKT6RSKFMDM65ZqHzoAjA==" saltValue="EHPwZT6RJ6yObD0Z+7SSpg==" spinCount="100000" sheet="1" formatCells="0" formatColumns="0" formatRows="0" insertColumns="0" insertRows="0" deleteColumns="0" deleteRows="0"/>
  <mergeCells count="4">
    <mergeCell ref="A4:D4"/>
    <mergeCell ref="F4:H4"/>
    <mergeCell ref="J4:M4"/>
    <mergeCell ref="O4:S4"/>
  </mergeCells>
  <conditionalFormatting sqref="R6">
    <cfRule type="cellIs" dxfId="109" priority="25" operator="lessThan">
      <formula>0</formula>
    </cfRule>
    <cfRule type="cellIs" dxfId="108" priority="26" operator="greaterThan">
      <formula>0.01</formula>
    </cfRule>
  </conditionalFormatting>
  <conditionalFormatting sqref="R7:R18">
    <cfRule type="cellIs" dxfId="107" priority="23" operator="lessThan">
      <formula>0</formula>
    </cfRule>
    <cfRule type="cellIs" dxfId="106" priority="24" operator="greaterThan">
      <formula>0.01</formula>
    </cfRule>
  </conditionalFormatting>
  <conditionalFormatting sqref="L6:L13">
    <cfRule type="cellIs" dxfId="105" priority="21" operator="lessThan">
      <formula>0</formula>
    </cfRule>
    <cfRule type="cellIs" dxfId="104" priority="22" operator="greaterThan">
      <formula>0.01</formula>
    </cfRule>
  </conditionalFormatting>
  <conditionalFormatting sqref="L14:L17">
    <cfRule type="cellIs" dxfId="103" priority="19" operator="lessThan">
      <formula>0</formula>
    </cfRule>
    <cfRule type="cellIs" dxfId="102" priority="20" operator="greaterThan">
      <formula>0.01</formula>
    </cfRule>
  </conditionalFormatting>
  <conditionalFormatting sqref="L18">
    <cfRule type="cellIs" dxfId="101" priority="17" operator="lessThan">
      <formula>0</formula>
    </cfRule>
    <cfRule type="cellIs" dxfId="100" priority="18" operator="greaterThan">
      <formula>0.01</formula>
    </cfRule>
  </conditionalFormatting>
  <conditionalFormatting sqref="L19:L20">
    <cfRule type="cellIs" dxfId="99" priority="15" operator="lessThan">
      <formula>0</formula>
    </cfRule>
    <cfRule type="cellIs" dxfId="98" priority="16" operator="greaterThan">
      <formula>0.01</formula>
    </cfRule>
  </conditionalFormatting>
  <conditionalFormatting sqref="R19">
    <cfRule type="cellIs" dxfId="97" priority="7" operator="lessThan">
      <formula>0</formula>
    </cfRule>
    <cfRule type="cellIs" dxfId="96" priority="8" operator="greaterThan">
      <formula>0.01</formula>
    </cfRule>
  </conditionalFormatting>
  <conditionalFormatting sqref="R20">
    <cfRule type="cellIs" dxfId="95" priority="5" operator="lessThan">
      <formula>0</formula>
    </cfRule>
    <cfRule type="cellIs" dxfId="94" priority="6" operator="greaterThan">
      <formula>0.01</formula>
    </cfRule>
  </conditionalFormatting>
  <dataValidations count="2">
    <dataValidation type="list" allowBlank="1" showInputMessage="1" showErrorMessage="1" sqref="G6:G20">
      <formula1>"שמיש-אך נדרש עוד, בלוי-נדרש להחליף"</formula1>
    </dataValidation>
    <dataValidation type="list" allowBlank="1" showInputMessage="1" showErrorMessage="1" sqref="O6:O20">
      <formula1>"מאשר, מאשר חלקי, לא מאשר"</formula1>
    </dataValidation>
  </dataValidations>
  <pageMargins left="0.7" right="0.7" top="0.75" bottom="0.75" header="0.3" footer="0.3"/>
  <pageSetup paperSize="9" orientation="portrait"/>
  <colBreaks count="1" manualBreakCount="1">
    <brk id="5" max="18"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03"/>
  <sheetViews>
    <sheetView rightToLeft="1" zoomScale="75" zoomScaleNormal="75" workbookViewId="0">
      <pane ySplit="4" topLeftCell="A5" activePane="bottomLeft" state="frozen"/>
      <selection pane="bottomLeft" activeCell="K5" sqref="K5"/>
    </sheetView>
  </sheetViews>
  <sheetFormatPr defaultColWidth="9" defaultRowHeight="14.25" x14ac:dyDescent="0.2"/>
  <cols>
    <col min="1" max="1" width="18.75" style="36" customWidth="1"/>
    <col min="2" max="2" width="37.5" style="36" bestFit="1" customWidth="1"/>
    <col min="3" max="3" width="9" style="36"/>
    <col min="4" max="4" width="9" style="88"/>
    <col min="5" max="5" width="10.75" style="96" customWidth="1"/>
    <col min="6" max="6" width="3.125" style="36" customWidth="1"/>
    <col min="7" max="7" width="12.125" style="36" customWidth="1"/>
    <col min="8" max="8" width="16.75" style="36" customWidth="1"/>
    <col min="9" max="9" width="9" style="36"/>
    <col min="10" max="10" width="2.375" style="36" customWidth="1"/>
    <col min="11" max="12" width="9" style="36"/>
    <col min="13" max="13" width="9.625" style="36" customWidth="1"/>
    <col min="14" max="14" width="8" style="36" customWidth="1"/>
    <col min="15" max="15" width="3.625" style="36" customWidth="1"/>
    <col min="16" max="16" width="9" style="36"/>
    <col min="17" max="17" width="10.375" style="36" customWidth="1"/>
    <col min="18" max="18" width="9" style="36"/>
    <col min="19" max="19" width="9" style="36" customWidth="1"/>
    <col min="20" max="16384" width="9" style="36"/>
  </cols>
  <sheetData>
    <row r="1" spans="1:20" ht="19.5" thickBot="1" x14ac:dyDescent="0.35">
      <c r="B1" s="83" t="s">
        <v>136</v>
      </c>
      <c r="C1" s="86"/>
      <c r="D1" s="48"/>
      <c r="E1" s="48"/>
      <c r="K1" s="160"/>
      <c r="L1" s="160"/>
      <c r="M1" s="160"/>
      <c r="N1" s="49"/>
      <c r="O1" s="50"/>
      <c r="P1" s="160"/>
      <c r="Q1" s="160"/>
      <c r="R1" s="160"/>
      <c r="S1" s="50"/>
      <c r="T1" s="49"/>
    </row>
    <row r="2" spans="1:20" ht="28.5" thickBot="1" x14ac:dyDescent="0.45">
      <c r="A2" s="55" t="s">
        <v>144</v>
      </c>
      <c r="E2" s="89"/>
      <c r="G2" s="90"/>
      <c r="H2" s="90"/>
      <c r="I2" s="90"/>
      <c r="K2" s="90"/>
      <c r="L2" s="90"/>
      <c r="M2" s="90"/>
      <c r="N2" s="90"/>
      <c r="P2" s="87"/>
      <c r="Q2" s="87"/>
      <c r="R2" s="87"/>
      <c r="S2" s="87"/>
      <c r="T2" s="87"/>
    </row>
    <row r="3" spans="1:20" ht="27.75" x14ac:dyDescent="0.4">
      <c r="A3" s="324" t="s">
        <v>97</v>
      </c>
      <c r="B3" s="325"/>
      <c r="C3" s="325"/>
      <c r="D3" s="325"/>
      <c r="E3" s="326"/>
      <c r="F3" s="57"/>
      <c r="G3" s="324" t="s">
        <v>118</v>
      </c>
      <c r="H3" s="325"/>
      <c r="I3" s="326"/>
      <c r="J3" s="69"/>
      <c r="K3" s="324" t="s">
        <v>98</v>
      </c>
      <c r="L3" s="325"/>
      <c r="M3" s="325"/>
      <c r="N3" s="326"/>
      <c r="O3" s="69"/>
      <c r="P3" s="324" t="s">
        <v>99</v>
      </c>
      <c r="Q3" s="325"/>
      <c r="R3" s="325"/>
      <c r="S3" s="325"/>
      <c r="T3" s="326"/>
    </row>
    <row r="4" spans="1:20" ht="67.5" customHeight="1" x14ac:dyDescent="0.25">
      <c r="A4" s="155" t="s">
        <v>44</v>
      </c>
      <c r="B4" s="156" t="s">
        <v>45</v>
      </c>
      <c r="C4" s="156" t="s">
        <v>76</v>
      </c>
      <c r="D4" s="156" t="s">
        <v>77</v>
      </c>
      <c r="E4" s="71" t="s">
        <v>79</v>
      </c>
      <c r="G4" s="155" t="s">
        <v>121</v>
      </c>
      <c r="H4" s="156" t="s">
        <v>119</v>
      </c>
      <c r="I4" s="71" t="s">
        <v>120</v>
      </c>
      <c r="J4" s="72"/>
      <c r="K4" s="74" t="s">
        <v>100</v>
      </c>
      <c r="L4" s="75" t="s">
        <v>101</v>
      </c>
      <c r="M4" s="76" t="s">
        <v>102</v>
      </c>
      <c r="N4" s="71" t="s">
        <v>103</v>
      </c>
      <c r="O4" s="77"/>
      <c r="P4" s="74" t="s">
        <v>104</v>
      </c>
      <c r="Q4" s="75" t="s">
        <v>105</v>
      </c>
      <c r="R4" s="75" t="s">
        <v>124</v>
      </c>
      <c r="S4" s="156" t="s">
        <v>102</v>
      </c>
      <c r="T4" s="71" t="s">
        <v>106</v>
      </c>
    </row>
    <row r="5" spans="1:20" ht="18.75" x14ac:dyDescent="0.3">
      <c r="A5" s="374" t="s">
        <v>738</v>
      </c>
      <c r="B5" s="100" t="s">
        <v>551</v>
      </c>
      <c r="C5" s="97">
        <v>1</v>
      </c>
      <c r="D5" s="98">
        <v>11800</v>
      </c>
      <c r="E5" s="99">
        <f t="shared" ref="E5:E17" si="0">D5*C5</f>
        <v>11800</v>
      </c>
      <c r="G5" s="35"/>
      <c r="H5" s="46"/>
      <c r="I5" s="34"/>
      <c r="K5" s="35"/>
      <c r="L5" s="62">
        <f>K5*D5</f>
        <v>0</v>
      </c>
      <c r="M5" s="63" t="str">
        <f>IF(L5=0,"",IF(OR(L5-E5&gt;0,L5-E5&lt;0), (L5-E5)/E5, ""))</f>
        <v/>
      </c>
      <c r="N5" s="34"/>
      <c r="P5" s="269"/>
      <c r="Q5" s="270" t="str">
        <f t="shared" ref="Q5:Q16" si="1">IF(ISBLANK(P5),"",IF(P5="מאשר",K5,IF(P5="לא מאשר",0,"נא למלא כמות מאושרת")))</f>
        <v/>
      </c>
      <c r="R5" s="62" t="str">
        <f>IFERROR(Q5*D5,"")</f>
        <v/>
      </c>
      <c r="S5" s="63" t="str">
        <f>IFERROR(IF(R5=0,"",IF(OR(R5-E5&gt;0,R5-E5&lt;0), (R5-E5)/E5, "")),"")</f>
        <v/>
      </c>
      <c r="T5" s="271"/>
    </row>
    <row r="6" spans="1:20" ht="18.75" x14ac:dyDescent="0.3">
      <c r="A6" s="374"/>
      <c r="B6" s="100" t="s">
        <v>554</v>
      </c>
      <c r="C6" s="97">
        <v>1</v>
      </c>
      <c r="D6" s="98">
        <v>6500</v>
      </c>
      <c r="E6" s="99">
        <f t="shared" ref="E6" si="2">D6*C6</f>
        <v>6500</v>
      </c>
      <c r="G6" s="35"/>
      <c r="H6" s="46"/>
      <c r="I6" s="34"/>
      <c r="K6" s="35"/>
      <c r="L6" s="62">
        <f t="shared" ref="L6" si="3">K6*D6</f>
        <v>0</v>
      </c>
      <c r="M6" s="63" t="str">
        <f t="shared" ref="M6" si="4">IF(L6=0,"",IF(OR(L6-E6&gt;0,L6-E6&lt;0), (L6-E6)/E6, ""))</f>
        <v/>
      </c>
      <c r="N6" s="34"/>
      <c r="P6" s="269"/>
      <c r="Q6" s="270" t="str">
        <f t="shared" si="1"/>
        <v/>
      </c>
      <c r="R6" s="62" t="str">
        <f t="shared" ref="R6" si="5">IFERROR(Q6*D6,"")</f>
        <v/>
      </c>
      <c r="S6" s="63" t="str">
        <f t="shared" ref="S6" si="6">IFERROR(IF(R6=0,"",IF(OR(R6-E6&gt;0,R6-E6&lt;0), (R6-E6)/E6, "")),"")</f>
        <v/>
      </c>
      <c r="T6" s="271"/>
    </row>
    <row r="7" spans="1:20" ht="18.75" x14ac:dyDescent="0.3">
      <c r="A7" s="373" t="s">
        <v>563</v>
      </c>
      <c r="B7" s="100" t="s">
        <v>552</v>
      </c>
      <c r="C7" s="97">
        <v>1</v>
      </c>
      <c r="D7" s="98">
        <v>32000</v>
      </c>
      <c r="E7" s="99">
        <f t="shared" si="0"/>
        <v>32000</v>
      </c>
      <c r="G7" s="35"/>
      <c r="H7" s="46"/>
      <c r="I7" s="34"/>
      <c r="K7" s="35"/>
      <c r="L7" s="62">
        <f t="shared" ref="L7:L17" si="7">K7*D7</f>
        <v>0</v>
      </c>
      <c r="M7" s="63" t="str">
        <f t="shared" ref="M7:M17" si="8">IF(L7=0,"",IF(OR(L7-E7&gt;0,L7-E7&lt;0), (L7-E7)/E7, ""))</f>
        <v/>
      </c>
      <c r="N7" s="34"/>
      <c r="P7" s="269"/>
      <c r="Q7" s="270" t="str">
        <f t="shared" si="1"/>
        <v/>
      </c>
      <c r="R7" s="62" t="str">
        <f t="shared" ref="R7:R17" si="9">IFERROR(Q7*D7,"")</f>
        <v/>
      </c>
      <c r="S7" s="63" t="str">
        <f t="shared" ref="S7:S17" si="10">IFERROR(IF(R7=0,"",IF(OR(R7-E7&gt;0,R7-E7&lt;0), (R7-E7)/E7, "")),"")</f>
        <v/>
      </c>
      <c r="T7" s="271"/>
    </row>
    <row r="8" spans="1:20" ht="18.75" x14ac:dyDescent="0.3">
      <c r="A8" s="373"/>
      <c r="B8" s="100" t="s">
        <v>553</v>
      </c>
      <c r="C8" s="97">
        <v>1</v>
      </c>
      <c r="D8" s="98">
        <v>7600</v>
      </c>
      <c r="E8" s="99">
        <f t="shared" si="0"/>
        <v>7600</v>
      </c>
      <c r="G8" s="35"/>
      <c r="H8" s="46"/>
      <c r="I8" s="34"/>
      <c r="K8" s="35"/>
      <c r="L8" s="62">
        <f t="shared" si="7"/>
        <v>0</v>
      </c>
      <c r="M8" s="63" t="str">
        <f t="shared" si="8"/>
        <v/>
      </c>
      <c r="N8" s="34"/>
      <c r="P8" s="269"/>
      <c r="Q8" s="270" t="str">
        <f t="shared" si="1"/>
        <v/>
      </c>
      <c r="R8" s="62" t="str">
        <f t="shared" si="9"/>
        <v/>
      </c>
      <c r="S8" s="63" t="str">
        <f t="shared" si="10"/>
        <v/>
      </c>
      <c r="T8" s="271"/>
    </row>
    <row r="9" spans="1:20" ht="18.75" x14ac:dyDescent="0.3">
      <c r="A9" s="374" t="s">
        <v>564</v>
      </c>
      <c r="B9" s="100" t="s">
        <v>555</v>
      </c>
      <c r="C9" s="97">
        <v>1</v>
      </c>
      <c r="D9" s="98">
        <v>6000</v>
      </c>
      <c r="E9" s="99">
        <f t="shared" si="0"/>
        <v>6000</v>
      </c>
      <c r="G9" s="35"/>
      <c r="H9" s="46"/>
      <c r="I9" s="34"/>
      <c r="K9" s="35"/>
      <c r="L9" s="62">
        <f t="shared" si="7"/>
        <v>0</v>
      </c>
      <c r="M9" s="63" t="str">
        <f t="shared" si="8"/>
        <v/>
      </c>
      <c r="N9" s="34"/>
      <c r="P9" s="269"/>
      <c r="Q9" s="270" t="str">
        <f t="shared" si="1"/>
        <v/>
      </c>
      <c r="R9" s="62" t="str">
        <f t="shared" si="9"/>
        <v/>
      </c>
      <c r="S9" s="63" t="str">
        <f t="shared" si="10"/>
        <v/>
      </c>
      <c r="T9" s="271"/>
    </row>
    <row r="10" spans="1:20" ht="18.75" x14ac:dyDescent="0.3">
      <c r="A10" s="374"/>
      <c r="B10" s="100" t="s">
        <v>556</v>
      </c>
      <c r="C10" s="97">
        <v>1</v>
      </c>
      <c r="D10" s="98">
        <v>6100</v>
      </c>
      <c r="E10" s="99">
        <f t="shared" si="0"/>
        <v>6100</v>
      </c>
      <c r="G10" s="35"/>
      <c r="H10" s="46"/>
      <c r="I10" s="34"/>
      <c r="K10" s="35"/>
      <c r="L10" s="62">
        <f t="shared" si="7"/>
        <v>0</v>
      </c>
      <c r="M10" s="63" t="str">
        <f t="shared" si="8"/>
        <v/>
      </c>
      <c r="N10" s="34"/>
      <c r="P10" s="269"/>
      <c r="Q10" s="270" t="str">
        <f t="shared" si="1"/>
        <v/>
      </c>
      <c r="R10" s="62" t="str">
        <f t="shared" si="9"/>
        <v/>
      </c>
      <c r="S10" s="63" t="str">
        <f t="shared" si="10"/>
        <v/>
      </c>
      <c r="T10" s="271"/>
    </row>
    <row r="11" spans="1:20" ht="18.75" x14ac:dyDescent="0.3">
      <c r="A11" s="374"/>
      <c r="B11" s="100" t="s">
        <v>557</v>
      </c>
      <c r="C11" s="97">
        <v>1</v>
      </c>
      <c r="D11" s="98">
        <v>4500</v>
      </c>
      <c r="E11" s="99">
        <f t="shared" si="0"/>
        <v>4500</v>
      </c>
      <c r="G11" s="35"/>
      <c r="H11" s="46"/>
      <c r="I11" s="34"/>
      <c r="K11" s="35"/>
      <c r="L11" s="62">
        <f t="shared" si="7"/>
        <v>0</v>
      </c>
      <c r="M11" s="63" t="str">
        <f t="shared" si="8"/>
        <v/>
      </c>
      <c r="N11" s="34"/>
      <c r="P11" s="269"/>
      <c r="Q11" s="270" t="str">
        <f t="shared" si="1"/>
        <v/>
      </c>
      <c r="R11" s="62" t="str">
        <f t="shared" si="9"/>
        <v/>
      </c>
      <c r="S11" s="63" t="str">
        <f t="shared" si="10"/>
        <v/>
      </c>
      <c r="T11" s="271"/>
    </row>
    <row r="12" spans="1:20" ht="18.75" x14ac:dyDescent="0.3">
      <c r="A12" s="374"/>
      <c r="B12" s="100" t="s">
        <v>558</v>
      </c>
      <c r="C12" s="97">
        <v>1</v>
      </c>
      <c r="D12" s="98">
        <v>8500</v>
      </c>
      <c r="E12" s="99">
        <f t="shared" si="0"/>
        <v>8500</v>
      </c>
      <c r="G12" s="35"/>
      <c r="H12" s="46"/>
      <c r="I12" s="34"/>
      <c r="K12" s="35"/>
      <c r="L12" s="62">
        <f t="shared" si="7"/>
        <v>0</v>
      </c>
      <c r="M12" s="63" t="str">
        <f t="shared" si="8"/>
        <v/>
      </c>
      <c r="N12" s="34"/>
      <c r="P12" s="269"/>
      <c r="Q12" s="270" t="str">
        <f t="shared" si="1"/>
        <v/>
      </c>
      <c r="R12" s="62" t="str">
        <f t="shared" si="9"/>
        <v/>
      </c>
      <c r="S12" s="63" t="str">
        <f t="shared" si="10"/>
        <v/>
      </c>
      <c r="T12" s="271"/>
    </row>
    <row r="13" spans="1:20" ht="18.75" x14ac:dyDescent="0.3">
      <c r="A13" s="374"/>
      <c r="B13" s="100" t="s">
        <v>559</v>
      </c>
      <c r="C13" s="97">
        <v>1</v>
      </c>
      <c r="D13" s="98">
        <v>6500</v>
      </c>
      <c r="E13" s="99">
        <f t="shared" si="0"/>
        <v>6500</v>
      </c>
      <c r="G13" s="35"/>
      <c r="H13" s="46"/>
      <c r="I13" s="34"/>
      <c r="K13" s="35"/>
      <c r="L13" s="62">
        <f t="shared" si="7"/>
        <v>0</v>
      </c>
      <c r="M13" s="63" t="str">
        <f t="shared" si="8"/>
        <v/>
      </c>
      <c r="N13" s="34"/>
      <c r="P13" s="269"/>
      <c r="Q13" s="270" t="str">
        <f t="shared" si="1"/>
        <v/>
      </c>
      <c r="R13" s="62" t="str">
        <f t="shared" si="9"/>
        <v/>
      </c>
      <c r="S13" s="63" t="str">
        <f t="shared" si="10"/>
        <v/>
      </c>
      <c r="T13" s="271"/>
    </row>
    <row r="14" spans="1:20" ht="18.75" x14ac:dyDescent="0.3">
      <c r="A14" s="374"/>
      <c r="B14" s="100" t="s">
        <v>679</v>
      </c>
      <c r="C14" s="97">
        <v>80</v>
      </c>
      <c r="D14" s="98">
        <v>220</v>
      </c>
      <c r="E14" s="99">
        <f t="shared" si="0"/>
        <v>17600</v>
      </c>
      <c r="G14" s="35"/>
      <c r="H14" s="46"/>
      <c r="I14" s="34"/>
      <c r="K14" s="35"/>
      <c r="L14" s="62">
        <f t="shared" si="7"/>
        <v>0</v>
      </c>
      <c r="M14" s="63" t="str">
        <f t="shared" si="8"/>
        <v/>
      </c>
      <c r="N14" s="34"/>
      <c r="P14" s="269"/>
      <c r="Q14" s="270" t="str">
        <f t="shared" si="1"/>
        <v/>
      </c>
      <c r="R14" s="62" t="str">
        <f t="shared" si="9"/>
        <v/>
      </c>
      <c r="S14" s="63" t="str">
        <f t="shared" si="10"/>
        <v/>
      </c>
      <c r="T14" s="271"/>
    </row>
    <row r="15" spans="1:20" ht="18.75" x14ac:dyDescent="0.3">
      <c r="A15" s="374"/>
      <c r="B15" s="97" t="s">
        <v>560</v>
      </c>
      <c r="C15" s="97">
        <v>1</v>
      </c>
      <c r="D15" s="98">
        <v>1800</v>
      </c>
      <c r="E15" s="99">
        <f t="shared" si="0"/>
        <v>1800</v>
      </c>
      <c r="G15" s="35"/>
      <c r="H15" s="46"/>
      <c r="I15" s="34"/>
      <c r="K15" s="35"/>
      <c r="L15" s="62">
        <f t="shared" si="7"/>
        <v>0</v>
      </c>
      <c r="M15" s="63" t="str">
        <f t="shared" si="8"/>
        <v/>
      </c>
      <c r="N15" s="34"/>
      <c r="P15" s="269"/>
      <c r="Q15" s="270" t="str">
        <f t="shared" si="1"/>
        <v/>
      </c>
      <c r="R15" s="62" t="str">
        <f t="shared" si="9"/>
        <v/>
      </c>
      <c r="S15" s="63" t="str">
        <f t="shared" si="10"/>
        <v/>
      </c>
      <c r="T15" s="271"/>
    </row>
    <row r="16" spans="1:20" ht="18.75" x14ac:dyDescent="0.3">
      <c r="A16" s="374"/>
      <c r="B16" s="97" t="s">
        <v>561</v>
      </c>
      <c r="C16" s="97">
        <v>1</v>
      </c>
      <c r="D16" s="98">
        <v>2950</v>
      </c>
      <c r="E16" s="99">
        <f t="shared" si="0"/>
        <v>2950</v>
      </c>
      <c r="G16" s="35"/>
      <c r="H16" s="46"/>
      <c r="I16" s="34"/>
      <c r="K16" s="35"/>
      <c r="L16" s="62">
        <f t="shared" si="7"/>
        <v>0</v>
      </c>
      <c r="M16" s="63" t="str">
        <f t="shared" si="8"/>
        <v/>
      </c>
      <c r="N16" s="34"/>
      <c r="P16" s="269"/>
      <c r="Q16" s="270" t="str">
        <f t="shared" si="1"/>
        <v/>
      </c>
      <c r="R16" s="62" t="str">
        <f t="shared" si="9"/>
        <v/>
      </c>
      <c r="S16" s="63" t="str">
        <f t="shared" si="10"/>
        <v/>
      </c>
      <c r="T16" s="271"/>
    </row>
    <row r="17" spans="1:20" ht="18.75" x14ac:dyDescent="0.3">
      <c r="A17" s="374"/>
      <c r="B17" s="97" t="s">
        <v>562</v>
      </c>
      <c r="C17" s="97">
        <v>1</v>
      </c>
      <c r="D17" s="98">
        <v>4690</v>
      </c>
      <c r="E17" s="99">
        <f t="shared" si="0"/>
        <v>4690</v>
      </c>
      <c r="G17" s="35"/>
      <c r="H17" s="46"/>
      <c r="I17" s="34"/>
      <c r="K17" s="35"/>
      <c r="L17" s="62">
        <f t="shared" si="7"/>
        <v>0</v>
      </c>
      <c r="M17" s="63" t="str">
        <f t="shared" si="8"/>
        <v/>
      </c>
      <c r="N17" s="34"/>
      <c r="P17" s="269"/>
      <c r="Q17" s="270" t="str">
        <f>IF(ISBLANK(P17),"",IF(P17="מאשר",K17,IF(P17="לא מאשר",0,"נא למלא כמות מאושרת")))</f>
        <v/>
      </c>
      <c r="R17" s="62" t="str">
        <f t="shared" si="9"/>
        <v/>
      </c>
      <c r="S17" s="63" t="str">
        <f t="shared" si="10"/>
        <v/>
      </c>
      <c r="T17" s="271"/>
    </row>
    <row r="18" spans="1:20" ht="19.5" thickBot="1" x14ac:dyDescent="0.35">
      <c r="A18" s="371" t="s">
        <v>47</v>
      </c>
      <c r="B18" s="372"/>
      <c r="C18" s="372"/>
      <c r="D18" s="372"/>
      <c r="E18" s="94">
        <f>SUM(E5:E17)</f>
        <v>116540</v>
      </c>
      <c r="F18" s="58"/>
      <c r="G18" s="59"/>
      <c r="H18" s="60"/>
      <c r="I18" s="61"/>
      <c r="J18" s="58"/>
      <c r="K18" s="59"/>
      <c r="L18" s="64">
        <f>SUM(L5:L17)</f>
        <v>0</v>
      </c>
      <c r="M18" s="65" t="str">
        <f>IF(L18=0,"",IF(OR(L18-E18&gt;0,L18-E18&lt;0), (L18-E18)/E18, ""))</f>
        <v/>
      </c>
      <c r="N18" s="61"/>
      <c r="O18" s="58"/>
      <c r="P18" s="182"/>
      <c r="Q18" s="64"/>
      <c r="R18" s="64">
        <f>SUM(R5:R17)</f>
        <v>0</v>
      </c>
      <c r="S18" s="65" t="str">
        <f t="shared" ref="S18" si="11">IFERROR(IF(R18=0,"",IF(OR(R18-E18&gt;0,R18-E18&lt;0), (R18-E18)/E18, "")),"")</f>
        <v/>
      </c>
      <c r="T18" s="183"/>
    </row>
    <row r="19" spans="1:20" x14ac:dyDescent="0.2">
      <c r="E19" s="89"/>
    </row>
    <row r="20" spans="1:20" ht="18.75" x14ac:dyDescent="0.3">
      <c r="A20" s="166" t="s">
        <v>680</v>
      </c>
      <c r="B20" s="166"/>
      <c r="C20" s="166"/>
      <c r="D20" s="166"/>
      <c r="E20" s="166"/>
      <c r="G20" s="166" t="s">
        <v>154</v>
      </c>
    </row>
    <row r="21" spans="1:20" ht="18.75" x14ac:dyDescent="0.3">
      <c r="A21" s="166" t="s">
        <v>681</v>
      </c>
      <c r="B21" s="166"/>
      <c r="C21" s="166"/>
      <c r="D21" s="166"/>
      <c r="E21" s="166"/>
      <c r="G21" s="166" t="s">
        <v>145</v>
      </c>
    </row>
    <row r="22" spans="1:20" ht="18.75" x14ac:dyDescent="0.3">
      <c r="A22" s="166" t="s">
        <v>693</v>
      </c>
      <c r="B22" s="166"/>
      <c r="C22" s="166"/>
      <c r="D22" s="166"/>
      <c r="E22" s="166"/>
      <c r="G22" s="166" t="s">
        <v>155</v>
      </c>
    </row>
    <row r="23" spans="1:20" ht="18.75" x14ac:dyDescent="0.3">
      <c r="A23" s="166"/>
      <c r="B23" s="166"/>
      <c r="C23" s="166"/>
      <c r="D23" s="166"/>
      <c r="E23" s="166"/>
      <c r="G23" s="166" t="s">
        <v>156</v>
      </c>
    </row>
    <row r="24" spans="1:20" x14ac:dyDescent="0.2">
      <c r="E24" s="89"/>
    </row>
    <row r="25" spans="1:20" x14ac:dyDescent="0.2">
      <c r="E25" s="89"/>
    </row>
    <row r="26" spans="1:20" x14ac:dyDescent="0.2">
      <c r="E26" s="89"/>
    </row>
    <row r="27" spans="1:20" x14ac:dyDescent="0.2">
      <c r="E27" s="89"/>
    </row>
    <row r="28" spans="1:20" x14ac:dyDescent="0.2">
      <c r="E28" s="89"/>
    </row>
    <row r="29" spans="1:20" x14ac:dyDescent="0.2">
      <c r="E29" s="89"/>
    </row>
    <row r="30" spans="1:20" x14ac:dyDescent="0.2">
      <c r="E30" s="89"/>
    </row>
    <row r="31" spans="1:20" x14ac:dyDescent="0.2">
      <c r="E31" s="89"/>
    </row>
    <row r="32" spans="1:20" x14ac:dyDescent="0.2">
      <c r="E32" s="89"/>
    </row>
    <row r="33" spans="5:5" x14ac:dyDescent="0.2">
      <c r="E33" s="89"/>
    </row>
    <row r="34" spans="5:5" x14ac:dyDescent="0.2">
      <c r="E34" s="89"/>
    </row>
    <row r="35" spans="5:5" x14ac:dyDescent="0.2">
      <c r="E35" s="89"/>
    </row>
    <row r="36" spans="5:5" x14ac:dyDescent="0.2">
      <c r="E36" s="89"/>
    </row>
    <row r="37" spans="5:5" x14ac:dyDescent="0.2">
      <c r="E37" s="89"/>
    </row>
    <row r="38" spans="5:5" x14ac:dyDescent="0.2">
      <c r="E38" s="89"/>
    </row>
    <row r="39" spans="5:5" x14ac:dyDescent="0.2">
      <c r="E39" s="89"/>
    </row>
    <row r="40" spans="5:5" x14ac:dyDescent="0.2">
      <c r="E40" s="89"/>
    </row>
    <row r="41" spans="5:5" x14ac:dyDescent="0.2">
      <c r="E41" s="89"/>
    </row>
    <row r="42" spans="5:5" x14ac:dyDescent="0.2">
      <c r="E42" s="89"/>
    </row>
    <row r="43" spans="5:5" x14ac:dyDescent="0.2">
      <c r="E43" s="89"/>
    </row>
    <row r="44" spans="5:5" x14ac:dyDescent="0.2">
      <c r="E44" s="89"/>
    </row>
    <row r="45" spans="5:5" x14ac:dyDescent="0.2">
      <c r="E45" s="89"/>
    </row>
    <row r="46" spans="5:5" x14ac:dyDescent="0.2">
      <c r="E46" s="89"/>
    </row>
    <row r="47" spans="5:5" x14ac:dyDescent="0.2">
      <c r="E47" s="89"/>
    </row>
    <row r="48" spans="5:5" x14ac:dyDescent="0.2">
      <c r="E48" s="89"/>
    </row>
    <row r="49" spans="5:5" x14ac:dyDescent="0.2">
      <c r="E49" s="89"/>
    </row>
    <row r="50" spans="5:5" x14ac:dyDescent="0.2">
      <c r="E50" s="89"/>
    </row>
    <row r="51" spans="5:5" x14ac:dyDescent="0.2">
      <c r="E51" s="89"/>
    </row>
    <row r="52" spans="5:5" x14ac:dyDescent="0.2">
      <c r="E52" s="89"/>
    </row>
    <row r="53" spans="5:5" x14ac:dyDescent="0.2">
      <c r="E53" s="89"/>
    </row>
    <row r="54" spans="5:5" x14ac:dyDescent="0.2">
      <c r="E54" s="89"/>
    </row>
    <row r="55" spans="5:5" x14ac:dyDescent="0.2">
      <c r="E55" s="89"/>
    </row>
    <row r="56" spans="5:5" x14ac:dyDescent="0.2">
      <c r="E56" s="89"/>
    </row>
    <row r="57" spans="5:5" x14ac:dyDescent="0.2">
      <c r="E57" s="89"/>
    </row>
    <row r="58" spans="5:5" x14ac:dyDescent="0.2">
      <c r="E58" s="89"/>
    </row>
    <row r="59" spans="5:5" x14ac:dyDescent="0.2">
      <c r="E59" s="89"/>
    </row>
    <row r="60" spans="5:5" x14ac:dyDescent="0.2">
      <c r="E60" s="89"/>
    </row>
    <row r="61" spans="5:5" x14ac:dyDescent="0.2">
      <c r="E61" s="89"/>
    </row>
    <row r="62" spans="5:5" x14ac:dyDescent="0.2">
      <c r="E62" s="89"/>
    </row>
    <row r="63" spans="5:5" x14ac:dyDescent="0.2">
      <c r="E63" s="89"/>
    </row>
    <row r="64" spans="5:5" x14ac:dyDescent="0.2">
      <c r="E64" s="89"/>
    </row>
    <row r="65" spans="5:5" x14ac:dyDescent="0.2">
      <c r="E65" s="89"/>
    </row>
    <row r="66" spans="5:5" x14ac:dyDescent="0.2">
      <c r="E66" s="89"/>
    </row>
    <row r="67" spans="5:5" x14ac:dyDescent="0.2">
      <c r="E67" s="89"/>
    </row>
    <row r="68" spans="5:5" x14ac:dyDescent="0.2">
      <c r="E68" s="89"/>
    </row>
    <row r="69" spans="5:5" x14ac:dyDescent="0.2">
      <c r="E69" s="89"/>
    </row>
    <row r="70" spans="5:5" x14ac:dyDescent="0.2">
      <c r="E70" s="89"/>
    </row>
    <row r="71" spans="5:5" x14ac:dyDescent="0.2">
      <c r="E71" s="89"/>
    </row>
    <row r="72" spans="5:5" x14ac:dyDescent="0.2">
      <c r="E72" s="89"/>
    </row>
    <row r="73" spans="5:5" x14ac:dyDescent="0.2">
      <c r="E73" s="89"/>
    </row>
    <row r="74" spans="5:5" x14ac:dyDescent="0.2">
      <c r="E74" s="89"/>
    </row>
    <row r="75" spans="5:5" x14ac:dyDescent="0.2">
      <c r="E75" s="89"/>
    </row>
    <row r="76" spans="5:5" x14ac:dyDescent="0.2">
      <c r="E76" s="89"/>
    </row>
    <row r="77" spans="5:5" x14ac:dyDescent="0.2">
      <c r="E77" s="89"/>
    </row>
    <row r="78" spans="5:5" x14ac:dyDescent="0.2">
      <c r="E78" s="89"/>
    </row>
    <row r="79" spans="5:5" x14ac:dyDescent="0.2">
      <c r="E79" s="89"/>
    </row>
    <row r="80" spans="5:5" x14ac:dyDescent="0.2">
      <c r="E80" s="89"/>
    </row>
    <row r="81" spans="5:5" x14ac:dyDescent="0.2">
      <c r="E81" s="89"/>
    </row>
    <row r="82" spans="5:5" x14ac:dyDescent="0.2">
      <c r="E82" s="89"/>
    </row>
    <row r="83" spans="5:5" x14ac:dyDescent="0.2">
      <c r="E83" s="89"/>
    </row>
    <row r="84" spans="5:5" x14ac:dyDescent="0.2">
      <c r="E84" s="89"/>
    </row>
    <row r="85" spans="5:5" x14ac:dyDescent="0.2">
      <c r="E85" s="89"/>
    </row>
    <row r="86" spans="5:5" x14ac:dyDescent="0.2">
      <c r="E86" s="89"/>
    </row>
    <row r="87" spans="5:5" x14ac:dyDescent="0.2">
      <c r="E87" s="89"/>
    </row>
    <row r="88" spans="5:5" x14ac:dyDescent="0.2">
      <c r="E88" s="89"/>
    </row>
    <row r="89" spans="5:5" x14ac:dyDescent="0.2">
      <c r="E89" s="89"/>
    </row>
    <row r="90" spans="5:5" x14ac:dyDescent="0.2">
      <c r="E90" s="89"/>
    </row>
    <row r="91" spans="5:5" x14ac:dyDescent="0.2">
      <c r="E91" s="89"/>
    </row>
    <row r="92" spans="5:5" x14ac:dyDescent="0.2">
      <c r="E92" s="89"/>
    </row>
    <row r="93" spans="5:5" x14ac:dyDescent="0.2">
      <c r="E93" s="89"/>
    </row>
    <row r="94" spans="5:5" x14ac:dyDescent="0.2">
      <c r="E94" s="89"/>
    </row>
    <row r="95" spans="5:5" x14ac:dyDescent="0.2">
      <c r="E95" s="89"/>
    </row>
    <row r="96" spans="5:5" x14ac:dyDescent="0.2">
      <c r="E96" s="89"/>
    </row>
    <row r="97" spans="5:5" x14ac:dyDescent="0.2">
      <c r="E97" s="89"/>
    </row>
    <row r="98" spans="5:5" x14ac:dyDescent="0.2">
      <c r="E98" s="89"/>
    </row>
    <row r="99" spans="5:5" x14ac:dyDescent="0.2">
      <c r="E99" s="89"/>
    </row>
    <row r="100" spans="5:5" x14ac:dyDescent="0.2">
      <c r="E100" s="89"/>
    </row>
    <row r="101" spans="5:5" x14ac:dyDescent="0.2">
      <c r="E101" s="89"/>
    </row>
    <row r="102" spans="5:5" x14ac:dyDescent="0.2">
      <c r="E102" s="89"/>
    </row>
    <row r="103" spans="5:5" x14ac:dyDescent="0.2">
      <c r="E103" s="89"/>
    </row>
    <row r="104" spans="5:5" x14ac:dyDescent="0.2">
      <c r="E104" s="89"/>
    </row>
    <row r="105" spans="5:5" x14ac:dyDescent="0.2">
      <c r="E105" s="89"/>
    </row>
    <row r="106" spans="5:5" x14ac:dyDescent="0.2">
      <c r="E106" s="89"/>
    </row>
    <row r="107" spans="5:5" x14ac:dyDescent="0.2">
      <c r="E107" s="89"/>
    </row>
    <row r="108" spans="5:5" x14ac:dyDescent="0.2">
      <c r="E108" s="89"/>
    </row>
    <row r="109" spans="5:5" x14ac:dyDescent="0.2">
      <c r="E109" s="89"/>
    </row>
    <row r="110" spans="5:5" x14ac:dyDescent="0.2">
      <c r="E110" s="89"/>
    </row>
    <row r="111" spans="5:5" x14ac:dyDescent="0.2">
      <c r="E111" s="89"/>
    </row>
    <row r="112" spans="5:5" x14ac:dyDescent="0.2">
      <c r="E112" s="89"/>
    </row>
    <row r="113" spans="5:5" x14ac:dyDescent="0.2">
      <c r="E113" s="89"/>
    </row>
    <row r="114" spans="5:5" x14ac:dyDescent="0.2">
      <c r="E114" s="89"/>
    </row>
    <row r="115" spans="5:5" x14ac:dyDescent="0.2">
      <c r="E115" s="89"/>
    </row>
    <row r="116" spans="5:5" x14ac:dyDescent="0.2">
      <c r="E116" s="89"/>
    </row>
    <row r="117" spans="5:5" x14ac:dyDescent="0.2">
      <c r="E117" s="89"/>
    </row>
    <row r="118" spans="5:5" x14ac:dyDescent="0.2">
      <c r="E118" s="89"/>
    </row>
    <row r="119" spans="5:5" x14ac:dyDescent="0.2">
      <c r="E119" s="89"/>
    </row>
    <row r="120" spans="5:5" x14ac:dyDescent="0.2">
      <c r="E120" s="89"/>
    </row>
    <row r="121" spans="5:5" x14ac:dyDescent="0.2">
      <c r="E121" s="89"/>
    </row>
    <row r="122" spans="5:5" x14ac:dyDescent="0.2">
      <c r="E122" s="89"/>
    </row>
    <row r="123" spans="5:5" x14ac:dyDescent="0.2">
      <c r="E123" s="89"/>
    </row>
    <row r="124" spans="5:5" x14ac:dyDescent="0.2">
      <c r="E124" s="89"/>
    </row>
    <row r="125" spans="5:5" x14ac:dyDescent="0.2">
      <c r="E125" s="89"/>
    </row>
    <row r="126" spans="5:5" x14ac:dyDescent="0.2">
      <c r="E126" s="89"/>
    </row>
    <row r="127" spans="5:5" x14ac:dyDescent="0.2">
      <c r="E127" s="89"/>
    </row>
    <row r="128" spans="5:5" x14ac:dyDescent="0.2">
      <c r="E128" s="89"/>
    </row>
    <row r="129" spans="5:5" x14ac:dyDescent="0.2">
      <c r="E129" s="89"/>
    </row>
    <row r="130" spans="5:5" x14ac:dyDescent="0.2">
      <c r="E130" s="89"/>
    </row>
    <row r="131" spans="5:5" x14ac:dyDescent="0.2">
      <c r="E131" s="89"/>
    </row>
    <row r="132" spans="5:5" x14ac:dyDescent="0.2">
      <c r="E132" s="89"/>
    </row>
    <row r="133" spans="5:5" x14ac:dyDescent="0.2">
      <c r="E133" s="89"/>
    </row>
    <row r="134" spans="5:5" x14ac:dyDescent="0.2">
      <c r="E134" s="89"/>
    </row>
    <row r="135" spans="5:5" x14ac:dyDescent="0.2">
      <c r="E135" s="89"/>
    </row>
    <row r="136" spans="5:5" x14ac:dyDescent="0.2">
      <c r="E136" s="89"/>
    </row>
    <row r="137" spans="5:5" x14ac:dyDescent="0.2">
      <c r="E137" s="89"/>
    </row>
    <row r="138" spans="5:5" x14ac:dyDescent="0.2">
      <c r="E138" s="89"/>
    </row>
    <row r="139" spans="5:5" x14ac:dyDescent="0.2">
      <c r="E139" s="89"/>
    </row>
    <row r="140" spans="5:5" x14ac:dyDescent="0.2">
      <c r="E140" s="89"/>
    </row>
    <row r="141" spans="5:5" x14ac:dyDescent="0.2">
      <c r="E141" s="89"/>
    </row>
    <row r="142" spans="5:5" x14ac:dyDescent="0.2">
      <c r="E142" s="89"/>
    </row>
    <row r="143" spans="5:5" x14ac:dyDescent="0.2">
      <c r="E143" s="89"/>
    </row>
    <row r="144" spans="5:5" x14ac:dyDescent="0.2">
      <c r="E144" s="89"/>
    </row>
    <row r="145" spans="5:5" x14ac:dyDescent="0.2">
      <c r="E145" s="89"/>
    </row>
    <row r="146" spans="5:5" x14ac:dyDescent="0.2">
      <c r="E146" s="89"/>
    </row>
    <row r="147" spans="5:5" x14ac:dyDescent="0.2">
      <c r="E147" s="89"/>
    </row>
    <row r="148" spans="5:5" x14ac:dyDescent="0.2">
      <c r="E148" s="89"/>
    </row>
    <row r="149" spans="5:5" x14ac:dyDescent="0.2">
      <c r="E149" s="89"/>
    </row>
    <row r="150" spans="5:5" x14ac:dyDescent="0.2">
      <c r="E150" s="89"/>
    </row>
    <row r="151" spans="5:5" x14ac:dyDescent="0.2">
      <c r="E151" s="89"/>
    </row>
    <row r="152" spans="5:5" x14ac:dyDescent="0.2">
      <c r="E152" s="89"/>
    </row>
    <row r="153" spans="5:5" x14ac:dyDescent="0.2">
      <c r="E153" s="89"/>
    </row>
    <row r="154" spans="5:5" x14ac:dyDescent="0.2">
      <c r="E154" s="89"/>
    </row>
    <row r="155" spans="5:5" x14ac:dyDescent="0.2">
      <c r="E155" s="89"/>
    </row>
    <row r="156" spans="5:5" x14ac:dyDescent="0.2">
      <c r="E156" s="89"/>
    </row>
    <row r="157" spans="5:5" x14ac:dyDescent="0.2">
      <c r="E157" s="89"/>
    </row>
    <row r="158" spans="5:5" x14ac:dyDescent="0.2">
      <c r="E158" s="89"/>
    </row>
    <row r="159" spans="5:5" x14ac:dyDescent="0.2">
      <c r="E159" s="89"/>
    </row>
    <row r="160" spans="5:5" x14ac:dyDescent="0.2">
      <c r="E160" s="89"/>
    </row>
    <row r="161" spans="5:5" x14ac:dyDescent="0.2">
      <c r="E161" s="89"/>
    </row>
    <row r="162" spans="5:5" x14ac:dyDescent="0.2">
      <c r="E162" s="89"/>
    </row>
    <row r="163" spans="5:5" x14ac:dyDescent="0.2">
      <c r="E163" s="89"/>
    </row>
    <row r="164" spans="5:5" x14ac:dyDescent="0.2">
      <c r="E164" s="89"/>
    </row>
    <row r="165" spans="5:5" x14ac:dyDescent="0.2">
      <c r="E165" s="89"/>
    </row>
    <row r="166" spans="5:5" x14ac:dyDescent="0.2">
      <c r="E166" s="89"/>
    </row>
    <row r="167" spans="5:5" x14ac:dyDescent="0.2">
      <c r="E167" s="89"/>
    </row>
    <row r="168" spans="5:5" x14ac:dyDescent="0.2">
      <c r="E168" s="89"/>
    </row>
    <row r="169" spans="5:5" x14ac:dyDescent="0.2">
      <c r="E169" s="89"/>
    </row>
    <row r="170" spans="5:5" x14ac:dyDescent="0.2">
      <c r="E170" s="89"/>
    </row>
    <row r="171" spans="5:5" x14ac:dyDescent="0.2">
      <c r="E171" s="89"/>
    </row>
    <row r="172" spans="5:5" x14ac:dyDescent="0.2">
      <c r="E172" s="89"/>
    </row>
    <row r="173" spans="5:5" x14ac:dyDescent="0.2">
      <c r="E173" s="89"/>
    </row>
    <row r="174" spans="5:5" x14ac:dyDescent="0.2">
      <c r="E174" s="89"/>
    </row>
    <row r="175" spans="5:5" x14ac:dyDescent="0.2">
      <c r="E175" s="89"/>
    </row>
    <row r="176" spans="5:5" x14ac:dyDescent="0.2">
      <c r="E176" s="89"/>
    </row>
    <row r="177" spans="5:5" x14ac:dyDescent="0.2">
      <c r="E177" s="89"/>
    </row>
    <row r="178" spans="5:5" x14ac:dyDescent="0.2">
      <c r="E178" s="89"/>
    </row>
    <row r="179" spans="5:5" x14ac:dyDescent="0.2">
      <c r="E179" s="89"/>
    </row>
    <row r="180" spans="5:5" x14ac:dyDescent="0.2">
      <c r="E180" s="89"/>
    </row>
    <row r="181" spans="5:5" x14ac:dyDescent="0.2">
      <c r="E181" s="89"/>
    </row>
    <row r="182" spans="5:5" x14ac:dyDescent="0.2">
      <c r="E182" s="89"/>
    </row>
    <row r="183" spans="5:5" x14ac:dyDescent="0.2">
      <c r="E183" s="89"/>
    </row>
    <row r="184" spans="5:5" x14ac:dyDescent="0.2">
      <c r="E184" s="89"/>
    </row>
    <row r="185" spans="5:5" x14ac:dyDescent="0.2">
      <c r="E185" s="89"/>
    </row>
    <row r="186" spans="5:5" x14ac:dyDescent="0.2">
      <c r="E186" s="89"/>
    </row>
    <row r="187" spans="5:5" x14ac:dyDescent="0.2">
      <c r="E187" s="89"/>
    </row>
    <row r="188" spans="5:5" x14ac:dyDescent="0.2">
      <c r="E188" s="89"/>
    </row>
    <row r="189" spans="5:5" x14ac:dyDescent="0.2">
      <c r="E189" s="89"/>
    </row>
    <row r="190" spans="5:5" x14ac:dyDescent="0.2">
      <c r="E190" s="89"/>
    </row>
    <row r="191" spans="5:5" x14ac:dyDescent="0.2">
      <c r="E191" s="89"/>
    </row>
    <row r="192" spans="5:5" x14ac:dyDescent="0.2">
      <c r="E192" s="89"/>
    </row>
    <row r="193" spans="5:5" x14ac:dyDescent="0.2">
      <c r="E193" s="89"/>
    </row>
    <row r="194" spans="5:5" x14ac:dyDescent="0.2">
      <c r="E194" s="89"/>
    </row>
    <row r="195" spans="5:5" x14ac:dyDescent="0.2">
      <c r="E195" s="89"/>
    </row>
    <row r="196" spans="5:5" x14ac:dyDescent="0.2">
      <c r="E196" s="89"/>
    </row>
    <row r="197" spans="5:5" x14ac:dyDescent="0.2">
      <c r="E197" s="89"/>
    </row>
    <row r="198" spans="5:5" x14ac:dyDescent="0.2">
      <c r="E198" s="89"/>
    </row>
    <row r="199" spans="5:5" x14ac:dyDescent="0.2">
      <c r="E199" s="89"/>
    </row>
    <row r="200" spans="5:5" x14ac:dyDescent="0.2">
      <c r="E200" s="89"/>
    </row>
    <row r="201" spans="5:5" x14ac:dyDescent="0.2">
      <c r="E201" s="89"/>
    </row>
    <row r="202" spans="5:5" x14ac:dyDescent="0.2">
      <c r="E202" s="89"/>
    </row>
    <row r="203" spans="5:5" x14ac:dyDescent="0.2">
      <c r="E203" s="89"/>
    </row>
    <row r="204" spans="5:5" x14ac:dyDescent="0.2">
      <c r="E204" s="89"/>
    </row>
    <row r="205" spans="5:5" x14ac:dyDescent="0.2">
      <c r="E205" s="89"/>
    </row>
    <row r="206" spans="5:5" x14ac:dyDescent="0.2">
      <c r="E206" s="89"/>
    </row>
    <row r="207" spans="5:5" x14ac:dyDescent="0.2">
      <c r="E207" s="89"/>
    </row>
    <row r="208" spans="5:5" x14ac:dyDescent="0.2">
      <c r="E208" s="89"/>
    </row>
    <row r="209" spans="5:5" x14ac:dyDescent="0.2">
      <c r="E209" s="89"/>
    </row>
    <row r="210" spans="5:5" x14ac:dyDescent="0.2">
      <c r="E210" s="89"/>
    </row>
    <row r="211" spans="5:5" x14ac:dyDescent="0.2">
      <c r="E211" s="89"/>
    </row>
    <row r="212" spans="5:5" x14ac:dyDescent="0.2">
      <c r="E212" s="89"/>
    </row>
    <row r="213" spans="5:5" x14ac:dyDescent="0.2">
      <c r="E213" s="89"/>
    </row>
    <row r="214" spans="5:5" x14ac:dyDescent="0.2">
      <c r="E214" s="89"/>
    </row>
    <row r="215" spans="5:5" x14ac:dyDescent="0.2">
      <c r="E215" s="89"/>
    </row>
    <row r="216" spans="5:5" x14ac:dyDescent="0.2">
      <c r="E216" s="89"/>
    </row>
    <row r="217" spans="5:5" x14ac:dyDescent="0.2">
      <c r="E217" s="89"/>
    </row>
    <row r="218" spans="5:5" x14ac:dyDescent="0.2">
      <c r="E218" s="89"/>
    </row>
    <row r="219" spans="5:5" x14ac:dyDescent="0.2">
      <c r="E219" s="89"/>
    </row>
    <row r="220" spans="5:5" x14ac:dyDescent="0.2">
      <c r="E220" s="89"/>
    </row>
    <row r="221" spans="5:5" x14ac:dyDescent="0.2">
      <c r="E221" s="89"/>
    </row>
    <row r="222" spans="5:5" x14ac:dyDescent="0.2">
      <c r="E222" s="89"/>
    </row>
    <row r="223" spans="5:5" x14ac:dyDescent="0.2">
      <c r="E223" s="89"/>
    </row>
    <row r="224" spans="5:5" x14ac:dyDescent="0.2">
      <c r="E224" s="89"/>
    </row>
    <row r="225" spans="5:5" x14ac:dyDescent="0.2">
      <c r="E225" s="89"/>
    </row>
    <row r="226" spans="5:5" x14ac:dyDescent="0.2">
      <c r="E226" s="89"/>
    </row>
    <row r="227" spans="5:5" x14ac:dyDescent="0.2">
      <c r="E227" s="89"/>
    </row>
    <row r="228" spans="5:5" x14ac:dyDescent="0.2">
      <c r="E228" s="89"/>
    </row>
    <row r="229" spans="5:5" x14ac:dyDescent="0.2">
      <c r="E229" s="89"/>
    </row>
    <row r="230" spans="5:5" x14ac:dyDescent="0.2">
      <c r="E230" s="89"/>
    </row>
    <row r="231" spans="5:5" x14ac:dyDescent="0.2">
      <c r="E231" s="89"/>
    </row>
    <row r="232" spans="5:5" x14ac:dyDescent="0.2">
      <c r="E232" s="89"/>
    </row>
    <row r="233" spans="5:5" x14ac:dyDescent="0.2">
      <c r="E233" s="89"/>
    </row>
    <row r="234" spans="5:5" x14ac:dyDescent="0.2">
      <c r="E234" s="89"/>
    </row>
    <row r="235" spans="5:5" x14ac:dyDescent="0.2">
      <c r="E235" s="89"/>
    </row>
    <row r="236" spans="5:5" x14ac:dyDescent="0.2">
      <c r="E236" s="89"/>
    </row>
    <row r="237" spans="5:5" x14ac:dyDescent="0.2">
      <c r="E237" s="89"/>
    </row>
    <row r="238" spans="5:5" x14ac:dyDescent="0.2">
      <c r="E238" s="89"/>
    </row>
    <row r="239" spans="5:5" x14ac:dyDescent="0.2">
      <c r="E239" s="89"/>
    </row>
    <row r="240" spans="5:5" x14ac:dyDescent="0.2">
      <c r="E240" s="89"/>
    </row>
    <row r="241" spans="5:5" x14ac:dyDescent="0.2">
      <c r="E241" s="89"/>
    </row>
    <row r="242" spans="5:5" x14ac:dyDescent="0.2">
      <c r="E242" s="89"/>
    </row>
    <row r="243" spans="5:5" x14ac:dyDescent="0.2">
      <c r="E243" s="89"/>
    </row>
    <row r="244" spans="5:5" x14ac:dyDescent="0.2">
      <c r="E244" s="89"/>
    </row>
    <row r="245" spans="5:5" x14ac:dyDescent="0.2">
      <c r="E245" s="89"/>
    </row>
    <row r="246" spans="5:5" x14ac:dyDescent="0.2">
      <c r="E246" s="89"/>
    </row>
    <row r="247" spans="5:5" x14ac:dyDescent="0.2">
      <c r="E247" s="89"/>
    </row>
    <row r="248" spans="5:5" x14ac:dyDescent="0.2">
      <c r="E248" s="89"/>
    </row>
    <row r="249" spans="5:5" x14ac:dyDescent="0.2">
      <c r="E249" s="89"/>
    </row>
    <row r="250" spans="5:5" x14ac:dyDescent="0.2">
      <c r="E250" s="89"/>
    </row>
    <row r="251" spans="5:5" x14ac:dyDescent="0.2">
      <c r="E251" s="89"/>
    </row>
    <row r="252" spans="5:5" x14ac:dyDescent="0.2">
      <c r="E252" s="89"/>
    </row>
    <row r="253" spans="5:5" x14ac:dyDescent="0.2">
      <c r="E253" s="89"/>
    </row>
    <row r="254" spans="5:5" x14ac:dyDescent="0.2">
      <c r="E254" s="89"/>
    </row>
    <row r="255" spans="5:5" x14ac:dyDescent="0.2">
      <c r="E255" s="89"/>
    </row>
    <row r="256" spans="5:5" x14ac:dyDescent="0.2">
      <c r="E256" s="89"/>
    </row>
    <row r="257" spans="5:5" x14ac:dyDescent="0.2">
      <c r="E257" s="89"/>
    </row>
    <row r="258" spans="5:5" x14ac:dyDescent="0.2">
      <c r="E258" s="89"/>
    </row>
    <row r="259" spans="5:5" x14ac:dyDescent="0.2">
      <c r="E259" s="89"/>
    </row>
    <row r="260" spans="5:5" x14ac:dyDescent="0.2">
      <c r="E260" s="89"/>
    </row>
    <row r="261" spans="5:5" x14ac:dyDescent="0.2">
      <c r="E261" s="89"/>
    </row>
    <row r="262" spans="5:5" x14ac:dyDescent="0.2">
      <c r="E262" s="89"/>
    </row>
    <row r="263" spans="5:5" x14ac:dyDescent="0.2">
      <c r="E263" s="89"/>
    </row>
    <row r="264" spans="5:5" x14ac:dyDescent="0.2">
      <c r="E264" s="89"/>
    </row>
    <row r="265" spans="5:5" x14ac:dyDescent="0.2">
      <c r="E265" s="89"/>
    </row>
    <row r="266" spans="5:5" x14ac:dyDescent="0.2">
      <c r="E266" s="89"/>
    </row>
    <row r="267" spans="5:5" x14ac:dyDescent="0.2">
      <c r="E267" s="89"/>
    </row>
    <row r="268" spans="5:5" x14ac:dyDescent="0.2">
      <c r="E268" s="89"/>
    </row>
    <row r="269" spans="5:5" x14ac:dyDescent="0.2">
      <c r="E269" s="89"/>
    </row>
    <row r="270" spans="5:5" x14ac:dyDescent="0.2">
      <c r="E270" s="89"/>
    </row>
    <row r="271" spans="5:5" x14ac:dyDescent="0.2">
      <c r="E271" s="89"/>
    </row>
    <row r="272" spans="5:5" x14ac:dyDescent="0.2">
      <c r="E272" s="89"/>
    </row>
    <row r="273" spans="5:5" x14ac:dyDescent="0.2">
      <c r="E273" s="89"/>
    </row>
    <row r="274" spans="5:5" x14ac:dyDescent="0.2">
      <c r="E274" s="89"/>
    </row>
    <row r="275" spans="5:5" x14ac:dyDescent="0.2">
      <c r="E275" s="89"/>
    </row>
    <row r="276" spans="5:5" x14ac:dyDescent="0.2">
      <c r="E276" s="89"/>
    </row>
    <row r="277" spans="5:5" x14ac:dyDescent="0.2">
      <c r="E277" s="89"/>
    </row>
    <row r="278" spans="5:5" x14ac:dyDescent="0.2">
      <c r="E278" s="89"/>
    </row>
    <row r="279" spans="5:5" x14ac:dyDescent="0.2">
      <c r="E279" s="89"/>
    </row>
    <row r="280" spans="5:5" x14ac:dyDescent="0.2">
      <c r="E280" s="89"/>
    </row>
    <row r="281" spans="5:5" x14ac:dyDescent="0.2">
      <c r="E281" s="89"/>
    </row>
    <row r="282" spans="5:5" x14ac:dyDescent="0.2">
      <c r="E282" s="89"/>
    </row>
    <row r="283" spans="5:5" x14ac:dyDescent="0.2">
      <c r="E283" s="89"/>
    </row>
    <row r="284" spans="5:5" x14ac:dyDescent="0.2">
      <c r="E284" s="89"/>
    </row>
    <row r="285" spans="5:5" x14ac:dyDescent="0.2">
      <c r="E285" s="89"/>
    </row>
    <row r="286" spans="5:5" x14ac:dyDescent="0.2">
      <c r="E286" s="89"/>
    </row>
    <row r="287" spans="5:5" x14ac:dyDescent="0.2">
      <c r="E287" s="89"/>
    </row>
    <row r="288" spans="5:5" x14ac:dyDescent="0.2">
      <c r="E288" s="89"/>
    </row>
    <row r="289" spans="5:5" x14ac:dyDescent="0.2">
      <c r="E289" s="89"/>
    </row>
    <row r="290" spans="5:5" x14ac:dyDescent="0.2">
      <c r="E290" s="89"/>
    </row>
    <row r="291" spans="5:5" x14ac:dyDescent="0.2">
      <c r="E291" s="89"/>
    </row>
    <row r="292" spans="5:5" x14ac:dyDescent="0.2">
      <c r="E292" s="89"/>
    </row>
    <row r="293" spans="5:5" x14ac:dyDescent="0.2">
      <c r="E293" s="89"/>
    </row>
    <row r="294" spans="5:5" x14ac:dyDescent="0.2">
      <c r="E294" s="89"/>
    </row>
    <row r="295" spans="5:5" x14ac:dyDescent="0.2">
      <c r="E295" s="89"/>
    </row>
    <row r="296" spans="5:5" x14ac:dyDescent="0.2">
      <c r="E296" s="89"/>
    </row>
    <row r="297" spans="5:5" x14ac:dyDescent="0.2">
      <c r="E297" s="89"/>
    </row>
    <row r="298" spans="5:5" x14ac:dyDescent="0.2">
      <c r="E298" s="89"/>
    </row>
    <row r="299" spans="5:5" x14ac:dyDescent="0.2">
      <c r="E299" s="89"/>
    </row>
    <row r="300" spans="5:5" x14ac:dyDescent="0.2">
      <c r="E300" s="89"/>
    </row>
    <row r="301" spans="5:5" x14ac:dyDescent="0.2">
      <c r="E301" s="89"/>
    </row>
    <row r="302" spans="5:5" x14ac:dyDescent="0.2">
      <c r="E302" s="89"/>
    </row>
    <row r="303" spans="5:5" x14ac:dyDescent="0.2">
      <c r="E303" s="89"/>
    </row>
  </sheetData>
  <sheetProtection algorithmName="SHA-512" hashValue="aaoZVCRFteiWwMT+fU+3LlUYg2b5eaRqja1/ZLT0z3Z9fUzlFDcFAYOd4pdKPiVYpISvSAq+oPZJezezW4ERFA==" saltValue="3xyCq9Zm6E1AEcKMYcLvjA==" spinCount="100000" sheet="1" formatCells="0" formatColumns="0" formatRows="0" insertColumns="0" insertRows="0" deleteColumns="0" deleteRows="0"/>
  <mergeCells count="9">
    <mergeCell ref="A18:D18"/>
    <mergeCell ref="A3:E3"/>
    <mergeCell ref="G3:I3"/>
    <mergeCell ref="K3:N3"/>
    <mergeCell ref="P3:T3"/>
    <mergeCell ref="A7:A8"/>
    <mergeCell ref="A9:A13"/>
    <mergeCell ref="A5:A6"/>
    <mergeCell ref="A14:A17"/>
  </mergeCells>
  <conditionalFormatting sqref="S5 S7:S17 M7:M17">
    <cfRule type="cellIs" dxfId="93" priority="23" operator="lessThan">
      <formula>0</formula>
    </cfRule>
    <cfRule type="cellIs" dxfId="92" priority="24" operator="greaterThan">
      <formula>0.01</formula>
    </cfRule>
  </conditionalFormatting>
  <conditionalFormatting sqref="M5">
    <cfRule type="cellIs" dxfId="91" priority="19" operator="lessThan">
      <formula>0</formula>
    </cfRule>
    <cfRule type="cellIs" dxfId="90" priority="20" operator="greaterThan">
      <formula>0.01</formula>
    </cfRule>
  </conditionalFormatting>
  <conditionalFormatting sqref="S6">
    <cfRule type="cellIs" dxfId="89" priority="3" operator="lessThan">
      <formula>0</formula>
    </cfRule>
    <cfRule type="cellIs" dxfId="88" priority="4" operator="greaterThan">
      <formula>0.01</formula>
    </cfRule>
  </conditionalFormatting>
  <conditionalFormatting sqref="M6">
    <cfRule type="cellIs" dxfId="87" priority="1" operator="lessThan">
      <formula>0</formula>
    </cfRule>
    <cfRule type="cellIs" dxfId="86" priority="2" operator="greaterThan">
      <formula>0.01</formula>
    </cfRule>
  </conditionalFormatting>
  <dataValidations count="4">
    <dataValidation type="list" allowBlank="1" showInputMessage="1" showErrorMessage="1" errorTitle="שימו לב" error="ניתן להגיש בקשה רק עד 4 כיתות" sqref="N1">
      <formula1>"1,2,3,4"</formula1>
    </dataValidation>
    <dataValidation type="list" allowBlank="1" showInputMessage="1" showErrorMessage="1" sqref="T1">
      <formula1>"1,2,3,4"</formula1>
    </dataValidation>
    <dataValidation type="list" allowBlank="1" showInputMessage="1" showErrorMessage="1" sqref="H5:H17">
      <formula1>"שמיש-אך נדרש עוד, בלוי-נדרש להחליף"</formula1>
    </dataValidation>
    <dataValidation type="list" allowBlank="1" showInputMessage="1" showErrorMessage="1" sqref="P5:P17">
      <formula1>"מאשר, מאשר חלקי, לא מאשר"</formula1>
    </dataValidation>
  </dataValidations>
  <pageMargins left="0.7" right="0.7" top="0.75" bottom="0.75" header="0.3" footer="0.3"/>
  <pageSetup paperSize="9" scale="94" orientation="portrait"/>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12"/>
  <sheetViews>
    <sheetView rightToLeft="1" zoomScale="75" zoomScaleNormal="75" workbookViewId="0">
      <pane ySplit="4" topLeftCell="A5" activePane="bottomLeft" state="frozen"/>
      <selection pane="bottomLeft" activeCell="K6" sqref="K6"/>
    </sheetView>
  </sheetViews>
  <sheetFormatPr defaultColWidth="9" defaultRowHeight="14.25" x14ac:dyDescent="0.2"/>
  <cols>
    <col min="1" max="1" width="18.75" style="36" customWidth="1"/>
    <col min="2" max="2" width="37.5" style="36" bestFit="1" customWidth="1"/>
    <col min="3" max="3" width="9" style="36"/>
    <col min="4" max="4" width="9" style="88"/>
    <col min="5" max="5" width="10.75" style="96" customWidth="1"/>
    <col min="6" max="6" width="3.125" style="36" customWidth="1"/>
    <col min="7" max="7" width="12.125" style="36" customWidth="1"/>
    <col min="8" max="8" width="16.75" style="36" customWidth="1"/>
    <col min="9" max="9" width="9" style="36"/>
    <col min="10" max="10" width="2.375" style="36" customWidth="1"/>
    <col min="11" max="12" width="9" style="36"/>
    <col min="13" max="13" width="9.625" style="36" customWidth="1"/>
    <col min="14" max="14" width="8" style="36" customWidth="1"/>
    <col min="15" max="15" width="3.625" style="36" customWidth="1"/>
    <col min="16" max="16" width="9" style="36"/>
    <col min="17" max="17" width="10.375" style="36" customWidth="1"/>
    <col min="18" max="18" width="9" style="36"/>
    <col min="19" max="19" width="9" style="36" customWidth="1"/>
    <col min="20" max="16384" width="9" style="36"/>
  </cols>
  <sheetData>
    <row r="1" spans="1:20" ht="19.5" thickBot="1" x14ac:dyDescent="0.35">
      <c r="B1" s="83" t="s">
        <v>136</v>
      </c>
      <c r="C1" s="86"/>
      <c r="D1" s="48"/>
      <c r="E1" s="48"/>
      <c r="K1" s="160"/>
      <c r="L1" s="160"/>
      <c r="M1" s="160"/>
      <c r="N1" s="49"/>
      <c r="O1" s="50"/>
      <c r="P1" s="160"/>
      <c r="Q1" s="160"/>
      <c r="R1" s="160"/>
      <c r="S1" s="50"/>
      <c r="T1" s="49"/>
    </row>
    <row r="2" spans="1:20" ht="28.5" thickBot="1" x14ac:dyDescent="0.45">
      <c r="A2" s="55" t="s">
        <v>565</v>
      </c>
      <c r="E2" s="89"/>
      <c r="G2" s="90"/>
      <c r="H2" s="90"/>
      <c r="I2" s="90"/>
      <c r="K2" s="90"/>
      <c r="L2" s="90"/>
      <c r="M2" s="90"/>
      <c r="N2" s="90"/>
      <c r="P2" s="87"/>
      <c r="Q2" s="87"/>
      <c r="R2" s="87"/>
      <c r="S2" s="87"/>
      <c r="T2" s="87"/>
    </row>
    <row r="3" spans="1:20" ht="27.75" x14ac:dyDescent="0.4">
      <c r="A3" s="324" t="s">
        <v>97</v>
      </c>
      <c r="B3" s="325"/>
      <c r="C3" s="325"/>
      <c r="D3" s="325"/>
      <c r="E3" s="326"/>
      <c r="F3" s="57"/>
      <c r="G3" s="324" t="s">
        <v>118</v>
      </c>
      <c r="H3" s="325"/>
      <c r="I3" s="326"/>
      <c r="J3" s="69"/>
      <c r="K3" s="324" t="s">
        <v>139</v>
      </c>
      <c r="L3" s="325"/>
      <c r="M3" s="325"/>
      <c r="N3" s="326"/>
      <c r="O3" s="69"/>
      <c r="P3" s="324" t="s">
        <v>140</v>
      </c>
      <c r="Q3" s="325"/>
      <c r="R3" s="325"/>
      <c r="S3" s="325"/>
      <c r="T3" s="326"/>
    </row>
    <row r="4" spans="1:20" ht="67.5" customHeight="1" x14ac:dyDescent="0.25">
      <c r="A4" s="155" t="s">
        <v>44</v>
      </c>
      <c r="B4" s="156" t="s">
        <v>45</v>
      </c>
      <c r="C4" s="156" t="s">
        <v>76</v>
      </c>
      <c r="D4" s="156" t="s">
        <v>77</v>
      </c>
      <c r="E4" s="71" t="s">
        <v>79</v>
      </c>
      <c r="G4" s="155" t="s">
        <v>121</v>
      </c>
      <c r="H4" s="156" t="s">
        <v>119</v>
      </c>
      <c r="I4" s="71" t="s">
        <v>120</v>
      </c>
      <c r="J4" s="68"/>
      <c r="K4" s="74" t="s">
        <v>143</v>
      </c>
      <c r="L4" s="75" t="s">
        <v>141</v>
      </c>
      <c r="M4" s="76" t="s">
        <v>102</v>
      </c>
      <c r="N4" s="71" t="s">
        <v>103</v>
      </c>
      <c r="O4" s="77"/>
      <c r="P4" s="74" t="s">
        <v>104</v>
      </c>
      <c r="Q4" s="75" t="s">
        <v>142</v>
      </c>
      <c r="R4" s="75" t="s">
        <v>124</v>
      </c>
      <c r="S4" s="156" t="s">
        <v>102</v>
      </c>
      <c r="T4" s="71" t="s">
        <v>106</v>
      </c>
    </row>
    <row r="5" spans="1:20" ht="18.75" x14ac:dyDescent="0.3">
      <c r="A5" s="374" t="s">
        <v>583</v>
      </c>
      <c r="B5" s="100" t="s">
        <v>566</v>
      </c>
      <c r="C5" s="97">
        <v>1</v>
      </c>
      <c r="D5" s="98">
        <v>8500</v>
      </c>
      <c r="E5" s="99">
        <f t="shared" ref="E5:E26" si="0">D5*C5</f>
        <v>8500</v>
      </c>
      <c r="G5" s="35"/>
      <c r="H5" s="46"/>
      <c r="I5" s="34"/>
      <c r="K5" s="35"/>
      <c r="L5" s="62">
        <f>K5*D5</f>
        <v>0</v>
      </c>
      <c r="M5" s="63" t="str">
        <f>IF(L5=0,"",IF(OR(L5-E5&gt;0,L5-E5&lt;0), (L5-E5)/E5, ""))</f>
        <v/>
      </c>
      <c r="N5" s="34"/>
      <c r="P5" s="269"/>
      <c r="Q5" s="270" t="str">
        <f>IF(ISBLANK(P5),"",IF(P5="מאשר",K5,IF(P5="לא מאשר",0,"נא למלא כמות מאושרת")))</f>
        <v/>
      </c>
      <c r="R5" s="62" t="str">
        <f>IFERROR(Q5*D5,"")</f>
        <v/>
      </c>
      <c r="S5" s="63" t="str">
        <f>IFERROR(IF(R5=0,"",IF(OR(R5-E5&gt;0,R5-E5&lt;0), (R5-E5)/E5, "")),"")</f>
        <v/>
      </c>
      <c r="T5" s="271"/>
    </row>
    <row r="6" spans="1:20" ht="18.75" x14ac:dyDescent="0.3">
      <c r="A6" s="374"/>
      <c r="B6" s="100" t="s">
        <v>567</v>
      </c>
      <c r="C6" s="97">
        <v>1</v>
      </c>
      <c r="D6" s="98">
        <v>2500</v>
      </c>
      <c r="E6" s="99">
        <f t="shared" si="0"/>
        <v>2500</v>
      </c>
      <c r="G6" s="35"/>
      <c r="H6" s="46"/>
      <c r="I6" s="34"/>
      <c r="K6" s="35"/>
      <c r="L6" s="62">
        <f t="shared" ref="L6:L26" si="1">K6*D6</f>
        <v>0</v>
      </c>
      <c r="M6" s="63" t="str">
        <f t="shared" ref="M6:M26" si="2">IF(L6=0,"",IF(OR(L6-E6&gt;0,L6-E6&lt;0), (L6-E6)/E6, ""))</f>
        <v/>
      </c>
      <c r="N6" s="34"/>
      <c r="P6" s="269"/>
      <c r="Q6" s="270" t="str">
        <f t="shared" ref="Q6:Q26" si="3">IF(ISBLANK(P6),"",IF(P6="מאשר",K6,IF(P6="לא מאשר",0,"נא למלא כמות מאושרת")))</f>
        <v/>
      </c>
      <c r="R6" s="62" t="str">
        <f t="shared" ref="R6:R26" si="4">IFERROR(Q6*D6,"")</f>
        <v/>
      </c>
      <c r="S6" s="63" t="str">
        <f t="shared" ref="S6:S26" si="5">IFERROR(IF(R6=0,"",IF(OR(R6-E6&gt;0,R6-E6&lt;0), (R6-E6)/E6, "")),"")</f>
        <v/>
      </c>
      <c r="T6" s="271"/>
    </row>
    <row r="7" spans="1:20" ht="18.75" x14ac:dyDescent="0.3">
      <c r="A7" s="374"/>
      <c r="B7" s="100" t="s">
        <v>568</v>
      </c>
      <c r="C7" s="97">
        <v>1</v>
      </c>
      <c r="D7" s="98">
        <v>1760</v>
      </c>
      <c r="E7" s="99">
        <f t="shared" si="0"/>
        <v>1760</v>
      </c>
      <c r="G7" s="35"/>
      <c r="H7" s="46"/>
      <c r="I7" s="34"/>
      <c r="K7" s="35"/>
      <c r="L7" s="62">
        <f t="shared" si="1"/>
        <v>0</v>
      </c>
      <c r="M7" s="63" t="str">
        <f t="shared" si="2"/>
        <v/>
      </c>
      <c r="N7" s="34"/>
      <c r="P7" s="269"/>
      <c r="Q7" s="270" t="str">
        <f t="shared" si="3"/>
        <v/>
      </c>
      <c r="R7" s="62" t="str">
        <f t="shared" si="4"/>
        <v/>
      </c>
      <c r="S7" s="63" t="str">
        <f t="shared" si="5"/>
        <v/>
      </c>
      <c r="T7" s="271"/>
    </row>
    <row r="8" spans="1:20" ht="18.75" x14ac:dyDescent="0.3">
      <c r="A8" s="374"/>
      <c r="B8" s="100" t="s">
        <v>569</v>
      </c>
      <c r="C8" s="97">
        <v>1</v>
      </c>
      <c r="D8" s="98">
        <v>5500</v>
      </c>
      <c r="E8" s="99">
        <f t="shared" si="0"/>
        <v>5500</v>
      </c>
      <c r="G8" s="35"/>
      <c r="H8" s="46"/>
      <c r="I8" s="34"/>
      <c r="K8" s="35"/>
      <c r="L8" s="62">
        <f t="shared" si="1"/>
        <v>0</v>
      </c>
      <c r="M8" s="63" t="str">
        <f t="shared" si="2"/>
        <v/>
      </c>
      <c r="N8" s="34"/>
      <c r="P8" s="269"/>
      <c r="Q8" s="270" t="str">
        <f t="shared" si="3"/>
        <v/>
      </c>
      <c r="R8" s="62" t="str">
        <f t="shared" si="4"/>
        <v/>
      </c>
      <c r="S8" s="63" t="str">
        <f t="shared" si="5"/>
        <v/>
      </c>
      <c r="T8" s="271"/>
    </row>
    <row r="9" spans="1:20" ht="16.5" customHeight="1" x14ac:dyDescent="0.3">
      <c r="A9" s="374" t="s">
        <v>584</v>
      </c>
      <c r="B9" s="100" t="s">
        <v>566</v>
      </c>
      <c r="C9" s="97">
        <v>1</v>
      </c>
      <c r="D9" s="98">
        <v>8500</v>
      </c>
      <c r="E9" s="99">
        <f t="shared" si="0"/>
        <v>8500</v>
      </c>
      <c r="G9" s="35"/>
      <c r="H9" s="46"/>
      <c r="I9" s="34"/>
      <c r="K9" s="35"/>
      <c r="L9" s="62">
        <f t="shared" si="1"/>
        <v>0</v>
      </c>
      <c r="M9" s="63" t="str">
        <f t="shared" si="2"/>
        <v/>
      </c>
      <c r="N9" s="34"/>
      <c r="P9" s="269"/>
      <c r="Q9" s="270" t="str">
        <f t="shared" si="3"/>
        <v/>
      </c>
      <c r="R9" s="62" t="str">
        <f t="shared" si="4"/>
        <v/>
      </c>
      <c r="S9" s="63" t="str">
        <f t="shared" si="5"/>
        <v/>
      </c>
      <c r="T9" s="271"/>
    </row>
    <row r="10" spans="1:20" ht="18.75" x14ac:dyDescent="0.3">
      <c r="A10" s="374"/>
      <c r="B10" s="100" t="s">
        <v>569</v>
      </c>
      <c r="C10" s="97">
        <v>1</v>
      </c>
      <c r="D10" s="98">
        <v>5500</v>
      </c>
      <c r="E10" s="99">
        <f t="shared" si="0"/>
        <v>5500</v>
      </c>
      <c r="G10" s="35"/>
      <c r="H10" s="46"/>
      <c r="I10" s="34"/>
      <c r="K10" s="35"/>
      <c r="L10" s="62">
        <f t="shared" si="1"/>
        <v>0</v>
      </c>
      <c r="M10" s="63" t="str">
        <f t="shared" si="2"/>
        <v/>
      </c>
      <c r="N10" s="34"/>
      <c r="P10" s="269"/>
      <c r="Q10" s="270" t="str">
        <f t="shared" si="3"/>
        <v/>
      </c>
      <c r="R10" s="62" t="str">
        <f t="shared" si="4"/>
        <v/>
      </c>
      <c r="S10" s="63" t="str">
        <f t="shared" si="5"/>
        <v/>
      </c>
      <c r="T10" s="271"/>
    </row>
    <row r="11" spans="1:20" ht="18.75" x14ac:dyDescent="0.3">
      <c r="A11" s="374"/>
      <c r="B11" s="100" t="s">
        <v>570</v>
      </c>
      <c r="C11" s="97">
        <v>1</v>
      </c>
      <c r="D11" s="98">
        <v>1250</v>
      </c>
      <c r="E11" s="99">
        <f t="shared" si="0"/>
        <v>1250</v>
      </c>
      <c r="G11" s="35"/>
      <c r="H11" s="46"/>
      <c r="I11" s="34"/>
      <c r="K11" s="35"/>
      <c r="L11" s="62">
        <f t="shared" si="1"/>
        <v>0</v>
      </c>
      <c r="M11" s="63" t="str">
        <f t="shared" si="2"/>
        <v/>
      </c>
      <c r="N11" s="34"/>
      <c r="P11" s="269"/>
      <c r="Q11" s="270" t="str">
        <f t="shared" si="3"/>
        <v/>
      </c>
      <c r="R11" s="62" t="str">
        <f t="shared" si="4"/>
        <v/>
      </c>
      <c r="S11" s="63" t="str">
        <f t="shared" si="5"/>
        <v/>
      </c>
      <c r="T11" s="271"/>
    </row>
    <row r="12" spans="1:20" ht="18.75" x14ac:dyDescent="0.3">
      <c r="A12" s="374"/>
      <c r="B12" s="100" t="s">
        <v>677</v>
      </c>
      <c r="C12" s="97">
        <v>1</v>
      </c>
      <c r="D12" s="98">
        <v>1450</v>
      </c>
      <c r="E12" s="99">
        <f t="shared" si="0"/>
        <v>1450</v>
      </c>
      <c r="G12" s="35"/>
      <c r="H12" s="46"/>
      <c r="I12" s="34"/>
      <c r="K12" s="35"/>
      <c r="L12" s="62">
        <f t="shared" si="1"/>
        <v>0</v>
      </c>
      <c r="M12" s="63" t="str">
        <f t="shared" si="2"/>
        <v/>
      </c>
      <c r="N12" s="34"/>
      <c r="P12" s="269"/>
      <c r="Q12" s="270" t="str">
        <f t="shared" si="3"/>
        <v/>
      </c>
      <c r="R12" s="62" t="str">
        <f t="shared" si="4"/>
        <v/>
      </c>
      <c r="S12" s="63" t="str">
        <f t="shared" si="5"/>
        <v/>
      </c>
      <c r="T12" s="271"/>
    </row>
    <row r="13" spans="1:20" ht="18.75" x14ac:dyDescent="0.3">
      <c r="A13" s="374"/>
      <c r="B13" s="100" t="s">
        <v>571</v>
      </c>
      <c r="C13" s="97">
        <v>1</v>
      </c>
      <c r="D13" s="98">
        <v>1760</v>
      </c>
      <c r="E13" s="99">
        <f t="shared" si="0"/>
        <v>1760</v>
      </c>
      <c r="G13" s="35"/>
      <c r="H13" s="46"/>
      <c r="I13" s="34"/>
      <c r="K13" s="35"/>
      <c r="L13" s="62">
        <f t="shared" si="1"/>
        <v>0</v>
      </c>
      <c r="M13" s="63" t="str">
        <f t="shared" si="2"/>
        <v/>
      </c>
      <c r="N13" s="34"/>
      <c r="P13" s="269"/>
      <c r="Q13" s="270" t="str">
        <f t="shared" si="3"/>
        <v/>
      </c>
      <c r="R13" s="62" t="str">
        <f t="shared" si="4"/>
        <v/>
      </c>
      <c r="S13" s="63" t="str">
        <f t="shared" si="5"/>
        <v/>
      </c>
      <c r="T13" s="271"/>
    </row>
    <row r="14" spans="1:20" ht="18.75" x14ac:dyDescent="0.3">
      <c r="A14" s="374"/>
      <c r="B14" s="100" t="s">
        <v>572</v>
      </c>
      <c r="C14" s="97">
        <v>1</v>
      </c>
      <c r="D14" s="98">
        <v>6800</v>
      </c>
      <c r="E14" s="99">
        <f t="shared" si="0"/>
        <v>6800</v>
      </c>
      <c r="G14" s="35"/>
      <c r="H14" s="46"/>
      <c r="I14" s="34"/>
      <c r="K14" s="35"/>
      <c r="L14" s="62">
        <f t="shared" si="1"/>
        <v>0</v>
      </c>
      <c r="M14" s="63" t="str">
        <f t="shared" si="2"/>
        <v/>
      </c>
      <c r="N14" s="34"/>
      <c r="P14" s="269"/>
      <c r="Q14" s="270" t="str">
        <f t="shared" si="3"/>
        <v/>
      </c>
      <c r="R14" s="62" t="str">
        <f t="shared" si="4"/>
        <v/>
      </c>
      <c r="S14" s="63" t="str">
        <f t="shared" si="5"/>
        <v/>
      </c>
      <c r="T14" s="271"/>
    </row>
    <row r="15" spans="1:20" ht="18.75" x14ac:dyDescent="0.3">
      <c r="A15" s="374" t="s">
        <v>585</v>
      </c>
      <c r="B15" s="100" t="s">
        <v>573</v>
      </c>
      <c r="C15" s="97">
        <v>1</v>
      </c>
      <c r="D15" s="98">
        <v>14000</v>
      </c>
      <c r="E15" s="99">
        <f t="shared" si="0"/>
        <v>14000</v>
      </c>
      <c r="G15" s="35"/>
      <c r="H15" s="46"/>
      <c r="I15" s="34"/>
      <c r="K15" s="35"/>
      <c r="L15" s="62">
        <f t="shared" si="1"/>
        <v>0</v>
      </c>
      <c r="M15" s="63" t="str">
        <f t="shared" si="2"/>
        <v/>
      </c>
      <c r="N15" s="34"/>
      <c r="P15" s="269"/>
      <c r="Q15" s="270" t="str">
        <f t="shared" si="3"/>
        <v/>
      </c>
      <c r="R15" s="62" t="str">
        <f t="shared" si="4"/>
        <v/>
      </c>
      <c r="S15" s="63" t="str">
        <f t="shared" si="5"/>
        <v/>
      </c>
      <c r="T15" s="271"/>
    </row>
    <row r="16" spans="1:20" ht="18.75" x14ac:dyDescent="0.3">
      <c r="A16" s="374"/>
      <c r="B16" s="100" t="s">
        <v>574</v>
      </c>
      <c r="C16" s="97">
        <v>1</v>
      </c>
      <c r="D16" s="98">
        <v>10500</v>
      </c>
      <c r="E16" s="99">
        <f t="shared" si="0"/>
        <v>10500</v>
      </c>
      <c r="G16" s="35"/>
      <c r="H16" s="46"/>
      <c r="I16" s="34"/>
      <c r="K16" s="35"/>
      <c r="L16" s="62">
        <f t="shared" si="1"/>
        <v>0</v>
      </c>
      <c r="M16" s="63" t="str">
        <f t="shared" si="2"/>
        <v/>
      </c>
      <c r="N16" s="34"/>
      <c r="P16" s="269"/>
      <c r="Q16" s="270" t="str">
        <f t="shared" si="3"/>
        <v/>
      </c>
      <c r="R16" s="62" t="str">
        <f t="shared" si="4"/>
        <v/>
      </c>
      <c r="S16" s="63" t="str">
        <f t="shared" si="5"/>
        <v/>
      </c>
      <c r="T16" s="271"/>
    </row>
    <row r="17" spans="1:20" ht="18.75" x14ac:dyDescent="0.3">
      <c r="A17" s="374"/>
      <c r="B17" s="100" t="s">
        <v>575</v>
      </c>
      <c r="C17" s="97">
        <v>1</v>
      </c>
      <c r="D17" s="98">
        <v>14750</v>
      </c>
      <c r="E17" s="99">
        <f t="shared" si="0"/>
        <v>14750</v>
      </c>
      <c r="G17" s="35"/>
      <c r="H17" s="46"/>
      <c r="I17" s="34"/>
      <c r="K17" s="35"/>
      <c r="L17" s="62">
        <f t="shared" si="1"/>
        <v>0</v>
      </c>
      <c r="M17" s="63" t="str">
        <f t="shared" si="2"/>
        <v/>
      </c>
      <c r="N17" s="34"/>
      <c r="P17" s="269"/>
      <c r="Q17" s="270" t="str">
        <f t="shared" si="3"/>
        <v/>
      </c>
      <c r="R17" s="62" t="str">
        <f t="shared" si="4"/>
        <v/>
      </c>
      <c r="S17" s="63" t="str">
        <f t="shared" si="5"/>
        <v/>
      </c>
      <c r="T17" s="271"/>
    </row>
    <row r="18" spans="1:20" ht="18.75" x14ac:dyDescent="0.3">
      <c r="A18" s="374"/>
      <c r="B18" s="100" t="s">
        <v>576</v>
      </c>
      <c r="C18" s="97">
        <v>1</v>
      </c>
      <c r="D18" s="98">
        <v>27000</v>
      </c>
      <c r="E18" s="99">
        <f t="shared" si="0"/>
        <v>27000</v>
      </c>
      <c r="G18" s="35"/>
      <c r="H18" s="46"/>
      <c r="I18" s="34"/>
      <c r="K18" s="35"/>
      <c r="L18" s="62">
        <f t="shared" si="1"/>
        <v>0</v>
      </c>
      <c r="M18" s="63" t="str">
        <f t="shared" si="2"/>
        <v/>
      </c>
      <c r="N18" s="34"/>
      <c r="P18" s="269"/>
      <c r="Q18" s="270" t="str">
        <f t="shared" si="3"/>
        <v/>
      </c>
      <c r="R18" s="62" t="str">
        <f t="shared" si="4"/>
        <v/>
      </c>
      <c r="S18" s="63" t="str">
        <f t="shared" si="5"/>
        <v/>
      </c>
      <c r="T18" s="271"/>
    </row>
    <row r="19" spans="1:20" ht="18.75" x14ac:dyDescent="0.3">
      <c r="A19" s="374" t="s">
        <v>586</v>
      </c>
      <c r="B19" s="100" t="s">
        <v>577</v>
      </c>
      <c r="C19" s="97">
        <v>1</v>
      </c>
      <c r="D19" s="98">
        <v>23500</v>
      </c>
      <c r="E19" s="99">
        <f t="shared" si="0"/>
        <v>23500</v>
      </c>
      <c r="G19" s="35"/>
      <c r="H19" s="46"/>
      <c r="I19" s="34"/>
      <c r="K19" s="35"/>
      <c r="L19" s="62">
        <f t="shared" si="1"/>
        <v>0</v>
      </c>
      <c r="M19" s="63" t="str">
        <f t="shared" si="2"/>
        <v/>
      </c>
      <c r="N19" s="34"/>
      <c r="P19" s="269"/>
      <c r="Q19" s="270" t="str">
        <f t="shared" si="3"/>
        <v/>
      </c>
      <c r="R19" s="62" t="str">
        <f t="shared" si="4"/>
        <v/>
      </c>
      <c r="S19" s="63" t="str">
        <f t="shared" si="5"/>
        <v/>
      </c>
      <c r="T19" s="271"/>
    </row>
    <row r="20" spans="1:20" ht="18.75" x14ac:dyDescent="0.3">
      <c r="A20" s="374"/>
      <c r="B20" s="100" t="s">
        <v>578</v>
      </c>
      <c r="C20" s="97">
        <v>1</v>
      </c>
      <c r="D20" s="98">
        <v>14500</v>
      </c>
      <c r="E20" s="99">
        <f t="shared" si="0"/>
        <v>14500</v>
      </c>
      <c r="G20" s="35"/>
      <c r="H20" s="46"/>
      <c r="I20" s="34"/>
      <c r="K20" s="35"/>
      <c r="L20" s="62">
        <f t="shared" si="1"/>
        <v>0</v>
      </c>
      <c r="M20" s="63" t="str">
        <f t="shared" si="2"/>
        <v/>
      </c>
      <c r="N20" s="34"/>
      <c r="P20" s="269"/>
      <c r="Q20" s="270" t="str">
        <f t="shared" si="3"/>
        <v/>
      </c>
      <c r="R20" s="62" t="str">
        <f t="shared" si="4"/>
        <v/>
      </c>
      <c r="S20" s="63" t="str">
        <f t="shared" si="5"/>
        <v/>
      </c>
      <c r="T20" s="271"/>
    </row>
    <row r="21" spans="1:20" ht="18.75" x14ac:dyDescent="0.3">
      <c r="A21" s="236" t="s">
        <v>587</v>
      </c>
      <c r="B21" s="100" t="s">
        <v>655</v>
      </c>
      <c r="C21" s="97">
        <v>1</v>
      </c>
      <c r="D21" s="98">
        <v>1600</v>
      </c>
      <c r="E21" s="99">
        <f t="shared" si="0"/>
        <v>1600</v>
      </c>
      <c r="G21" s="35"/>
      <c r="H21" s="46"/>
      <c r="I21" s="34"/>
      <c r="K21" s="35"/>
      <c r="L21" s="62">
        <f t="shared" si="1"/>
        <v>0</v>
      </c>
      <c r="M21" s="63" t="str">
        <f t="shared" si="2"/>
        <v/>
      </c>
      <c r="N21" s="34"/>
      <c r="P21" s="269"/>
      <c r="Q21" s="270" t="str">
        <f t="shared" si="3"/>
        <v/>
      </c>
      <c r="R21" s="62" t="str">
        <f t="shared" si="4"/>
        <v/>
      </c>
      <c r="S21" s="63" t="str">
        <f t="shared" si="5"/>
        <v/>
      </c>
      <c r="T21" s="271"/>
    </row>
    <row r="22" spans="1:20" ht="18.75" x14ac:dyDescent="0.3">
      <c r="A22" s="374" t="s">
        <v>588</v>
      </c>
      <c r="B22" s="100" t="s">
        <v>579</v>
      </c>
      <c r="C22" s="97">
        <v>1</v>
      </c>
      <c r="D22" s="98">
        <v>12000</v>
      </c>
      <c r="E22" s="99">
        <f t="shared" si="0"/>
        <v>12000</v>
      </c>
      <c r="G22" s="35"/>
      <c r="H22" s="46"/>
      <c r="I22" s="34"/>
      <c r="K22" s="35"/>
      <c r="L22" s="62">
        <f t="shared" si="1"/>
        <v>0</v>
      </c>
      <c r="M22" s="63" t="str">
        <f t="shared" si="2"/>
        <v/>
      </c>
      <c r="N22" s="34"/>
      <c r="P22" s="269"/>
      <c r="Q22" s="270" t="str">
        <f t="shared" si="3"/>
        <v/>
      </c>
      <c r="R22" s="62" t="str">
        <f t="shared" si="4"/>
        <v/>
      </c>
      <c r="S22" s="63" t="str">
        <f t="shared" si="5"/>
        <v/>
      </c>
      <c r="T22" s="271"/>
    </row>
    <row r="23" spans="1:20" ht="16.5" customHeight="1" x14ac:dyDescent="0.3">
      <c r="A23" s="374"/>
      <c r="B23" s="100" t="s">
        <v>654</v>
      </c>
      <c r="C23" s="97">
        <v>1</v>
      </c>
      <c r="D23" s="98">
        <v>1700</v>
      </c>
      <c r="E23" s="99">
        <f t="shared" si="0"/>
        <v>1700</v>
      </c>
      <c r="G23" s="35"/>
      <c r="H23" s="46"/>
      <c r="I23" s="34"/>
      <c r="K23" s="35"/>
      <c r="L23" s="62">
        <f t="shared" si="1"/>
        <v>0</v>
      </c>
      <c r="M23" s="63" t="str">
        <f t="shared" si="2"/>
        <v/>
      </c>
      <c r="N23" s="34"/>
      <c r="P23" s="269"/>
      <c r="Q23" s="270" t="str">
        <f t="shared" si="3"/>
        <v/>
      </c>
      <c r="R23" s="62" t="str">
        <f t="shared" si="4"/>
        <v/>
      </c>
      <c r="S23" s="63" t="str">
        <f t="shared" si="5"/>
        <v/>
      </c>
      <c r="T23" s="271"/>
    </row>
    <row r="24" spans="1:20" ht="18.75" x14ac:dyDescent="0.3">
      <c r="A24" s="374"/>
      <c r="B24" s="100" t="s">
        <v>580</v>
      </c>
      <c r="C24" s="97">
        <v>1</v>
      </c>
      <c r="D24" s="98">
        <v>8500</v>
      </c>
      <c r="E24" s="99">
        <f t="shared" si="0"/>
        <v>8500</v>
      </c>
      <c r="G24" s="35"/>
      <c r="H24" s="46"/>
      <c r="I24" s="34"/>
      <c r="K24" s="35"/>
      <c r="L24" s="62">
        <f t="shared" si="1"/>
        <v>0</v>
      </c>
      <c r="M24" s="63" t="str">
        <f t="shared" si="2"/>
        <v/>
      </c>
      <c r="N24" s="34"/>
      <c r="P24" s="269"/>
      <c r="Q24" s="270" t="str">
        <f t="shared" si="3"/>
        <v/>
      </c>
      <c r="R24" s="62" t="str">
        <f t="shared" si="4"/>
        <v/>
      </c>
      <c r="S24" s="63" t="str">
        <f t="shared" si="5"/>
        <v/>
      </c>
      <c r="T24" s="271"/>
    </row>
    <row r="25" spans="1:20" ht="18.75" x14ac:dyDescent="0.3">
      <c r="A25" s="374"/>
      <c r="B25" s="100" t="s">
        <v>581</v>
      </c>
      <c r="C25" s="97">
        <v>1</v>
      </c>
      <c r="D25" s="98">
        <v>400</v>
      </c>
      <c r="E25" s="99">
        <f t="shared" si="0"/>
        <v>400</v>
      </c>
      <c r="G25" s="35"/>
      <c r="H25" s="46"/>
      <c r="I25" s="34"/>
      <c r="K25" s="35"/>
      <c r="L25" s="62">
        <f t="shared" si="1"/>
        <v>0</v>
      </c>
      <c r="M25" s="63" t="str">
        <f t="shared" si="2"/>
        <v/>
      </c>
      <c r="N25" s="34"/>
      <c r="P25" s="269"/>
      <c r="Q25" s="270" t="str">
        <f t="shared" si="3"/>
        <v/>
      </c>
      <c r="R25" s="62" t="str">
        <f t="shared" si="4"/>
        <v/>
      </c>
      <c r="S25" s="63" t="str">
        <f t="shared" si="5"/>
        <v/>
      </c>
      <c r="T25" s="271"/>
    </row>
    <row r="26" spans="1:20" ht="18.75" x14ac:dyDescent="0.3">
      <c r="A26" s="374"/>
      <c r="B26" s="100" t="s">
        <v>582</v>
      </c>
      <c r="C26" s="97">
        <v>1</v>
      </c>
      <c r="D26" s="98">
        <v>2000</v>
      </c>
      <c r="E26" s="99">
        <f t="shared" si="0"/>
        <v>2000</v>
      </c>
      <c r="G26" s="35"/>
      <c r="H26" s="46"/>
      <c r="I26" s="34"/>
      <c r="K26" s="35"/>
      <c r="L26" s="62">
        <f t="shared" si="1"/>
        <v>0</v>
      </c>
      <c r="M26" s="63" t="str">
        <f t="shared" si="2"/>
        <v/>
      </c>
      <c r="N26" s="34"/>
      <c r="P26" s="269"/>
      <c r="Q26" s="270" t="str">
        <f t="shared" si="3"/>
        <v/>
      </c>
      <c r="R26" s="62" t="str">
        <f t="shared" si="4"/>
        <v/>
      </c>
      <c r="S26" s="63" t="str">
        <f t="shared" si="5"/>
        <v/>
      </c>
      <c r="T26" s="271"/>
    </row>
    <row r="27" spans="1:20" ht="19.5" thickBot="1" x14ac:dyDescent="0.35">
      <c r="A27" s="371" t="s">
        <v>47</v>
      </c>
      <c r="B27" s="372"/>
      <c r="C27" s="372"/>
      <c r="D27" s="372"/>
      <c r="E27" s="94">
        <f>SUM(E5:E26)</f>
        <v>173970</v>
      </c>
      <c r="F27" s="58"/>
      <c r="G27" s="59"/>
      <c r="H27" s="60"/>
      <c r="I27" s="61"/>
      <c r="J27" s="58"/>
      <c r="K27" s="59"/>
      <c r="L27" s="64">
        <f>SUM(L5:L26)</f>
        <v>0</v>
      </c>
      <c r="M27" s="65" t="str">
        <f>IF(L27=0,"",IF(OR(L27-E27&gt;0,L27-E27&lt;0), (L27-E27)/E27, ""))</f>
        <v/>
      </c>
      <c r="N27" s="61"/>
      <c r="O27" s="58"/>
      <c r="P27" s="182"/>
      <c r="Q27" s="64"/>
      <c r="R27" s="64">
        <f>SUM(R5:R26)</f>
        <v>0</v>
      </c>
      <c r="S27" s="65" t="str">
        <f>IFERROR(IF(R27=0,"",IF(OR(R27-E27&gt;0,R27-E27&lt;0), (R27-E27)/E27, "")),"")</f>
        <v/>
      </c>
      <c r="T27" s="183"/>
    </row>
    <row r="28" spans="1:20" x14ac:dyDescent="0.2">
      <c r="E28" s="89"/>
    </row>
    <row r="29" spans="1:20" ht="18.75" x14ac:dyDescent="0.3">
      <c r="A29" s="166"/>
      <c r="B29" s="166"/>
      <c r="C29" s="166"/>
      <c r="D29" s="166"/>
      <c r="E29" s="166"/>
    </row>
    <row r="30" spans="1:20" ht="18.75" x14ac:dyDescent="0.3">
      <c r="A30" s="245" t="s">
        <v>717</v>
      </c>
      <c r="B30" s="166"/>
      <c r="C30" s="166"/>
      <c r="D30" s="166"/>
      <c r="E30" s="166"/>
    </row>
    <row r="31" spans="1:20" ht="18.75" x14ac:dyDescent="0.3">
      <c r="A31" s="166" t="s">
        <v>716</v>
      </c>
      <c r="B31" s="166"/>
      <c r="C31" s="166"/>
      <c r="D31" s="166"/>
      <c r="E31" s="166"/>
    </row>
    <row r="32" spans="1:20" ht="18.75" x14ac:dyDescent="0.3">
      <c r="A32" s="166" t="s">
        <v>715</v>
      </c>
      <c r="B32" s="166"/>
      <c r="C32" s="166"/>
      <c r="D32" s="166"/>
      <c r="E32" s="166"/>
    </row>
    <row r="33" spans="5:5" x14ac:dyDescent="0.2">
      <c r="E33" s="89"/>
    </row>
    <row r="34" spans="5:5" x14ac:dyDescent="0.2">
      <c r="E34" s="89"/>
    </row>
    <row r="35" spans="5:5" x14ac:dyDescent="0.2">
      <c r="E35" s="89"/>
    </row>
    <row r="36" spans="5:5" x14ac:dyDescent="0.2">
      <c r="E36" s="89"/>
    </row>
    <row r="37" spans="5:5" x14ac:dyDescent="0.2">
      <c r="E37" s="89"/>
    </row>
    <row r="38" spans="5:5" x14ac:dyDescent="0.2">
      <c r="E38" s="89"/>
    </row>
    <row r="39" spans="5:5" x14ac:dyDescent="0.2">
      <c r="E39" s="89"/>
    </row>
    <row r="40" spans="5:5" x14ac:dyDescent="0.2">
      <c r="E40" s="89"/>
    </row>
    <row r="41" spans="5:5" x14ac:dyDescent="0.2">
      <c r="E41" s="89"/>
    </row>
    <row r="42" spans="5:5" x14ac:dyDescent="0.2">
      <c r="E42" s="89"/>
    </row>
    <row r="43" spans="5:5" x14ac:dyDescent="0.2">
      <c r="E43" s="89"/>
    </row>
    <row r="44" spans="5:5" x14ac:dyDescent="0.2">
      <c r="E44" s="89"/>
    </row>
    <row r="45" spans="5:5" x14ac:dyDescent="0.2">
      <c r="E45" s="89"/>
    </row>
    <row r="46" spans="5:5" x14ac:dyDescent="0.2">
      <c r="E46" s="89"/>
    </row>
    <row r="47" spans="5:5" x14ac:dyDescent="0.2">
      <c r="E47" s="89"/>
    </row>
    <row r="48" spans="5:5" x14ac:dyDescent="0.2">
      <c r="E48" s="89"/>
    </row>
    <row r="49" spans="5:5" x14ac:dyDescent="0.2">
      <c r="E49" s="89"/>
    </row>
    <row r="50" spans="5:5" x14ac:dyDescent="0.2">
      <c r="E50" s="89"/>
    </row>
    <row r="51" spans="5:5" x14ac:dyDescent="0.2">
      <c r="E51" s="89"/>
    </row>
    <row r="52" spans="5:5" x14ac:dyDescent="0.2">
      <c r="E52" s="89"/>
    </row>
    <row r="53" spans="5:5" x14ac:dyDescent="0.2">
      <c r="E53" s="89"/>
    </row>
    <row r="54" spans="5:5" x14ac:dyDescent="0.2">
      <c r="E54" s="89"/>
    </row>
    <row r="55" spans="5:5" x14ac:dyDescent="0.2">
      <c r="E55" s="89"/>
    </row>
    <row r="56" spans="5:5" x14ac:dyDescent="0.2">
      <c r="E56" s="89"/>
    </row>
    <row r="57" spans="5:5" x14ac:dyDescent="0.2">
      <c r="E57" s="89"/>
    </row>
    <row r="58" spans="5:5" x14ac:dyDescent="0.2">
      <c r="E58" s="89"/>
    </row>
    <row r="59" spans="5:5" x14ac:dyDescent="0.2">
      <c r="E59" s="89"/>
    </row>
    <row r="60" spans="5:5" x14ac:dyDescent="0.2">
      <c r="E60" s="89"/>
    </row>
    <row r="61" spans="5:5" x14ac:dyDescent="0.2">
      <c r="E61" s="89"/>
    </row>
    <row r="62" spans="5:5" x14ac:dyDescent="0.2">
      <c r="E62" s="89"/>
    </row>
    <row r="63" spans="5:5" x14ac:dyDescent="0.2">
      <c r="E63" s="89"/>
    </row>
    <row r="64" spans="5:5" x14ac:dyDescent="0.2">
      <c r="E64" s="89"/>
    </row>
    <row r="65" spans="5:5" x14ac:dyDescent="0.2">
      <c r="E65" s="89"/>
    </row>
    <row r="66" spans="5:5" x14ac:dyDescent="0.2">
      <c r="E66" s="89"/>
    </row>
    <row r="67" spans="5:5" x14ac:dyDescent="0.2">
      <c r="E67" s="89"/>
    </row>
    <row r="68" spans="5:5" x14ac:dyDescent="0.2">
      <c r="E68" s="89"/>
    </row>
    <row r="69" spans="5:5" x14ac:dyDescent="0.2">
      <c r="E69" s="89"/>
    </row>
    <row r="70" spans="5:5" x14ac:dyDescent="0.2">
      <c r="E70" s="89"/>
    </row>
    <row r="71" spans="5:5" x14ac:dyDescent="0.2">
      <c r="E71" s="89"/>
    </row>
    <row r="72" spans="5:5" x14ac:dyDescent="0.2">
      <c r="E72" s="89"/>
    </row>
    <row r="73" spans="5:5" x14ac:dyDescent="0.2">
      <c r="E73" s="89"/>
    </row>
    <row r="74" spans="5:5" x14ac:dyDescent="0.2">
      <c r="E74" s="89"/>
    </row>
    <row r="75" spans="5:5" x14ac:dyDescent="0.2">
      <c r="E75" s="89"/>
    </row>
    <row r="76" spans="5:5" x14ac:dyDescent="0.2">
      <c r="E76" s="89"/>
    </row>
    <row r="77" spans="5:5" x14ac:dyDescent="0.2">
      <c r="E77" s="89"/>
    </row>
    <row r="78" spans="5:5" x14ac:dyDescent="0.2">
      <c r="E78" s="89"/>
    </row>
    <row r="79" spans="5:5" x14ac:dyDescent="0.2">
      <c r="E79" s="89"/>
    </row>
    <row r="80" spans="5:5" x14ac:dyDescent="0.2">
      <c r="E80" s="89"/>
    </row>
    <row r="81" spans="5:5" x14ac:dyDescent="0.2">
      <c r="E81" s="89"/>
    </row>
    <row r="82" spans="5:5" x14ac:dyDescent="0.2">
      <c r="E82" s="89"/>
    </row>
    <row r="83" spans="5:5" x14ac:dyDescent="0.2">
      <c r="E83" s="89"/>
    </row>
    <row r="84" spans="5:5" x14ac:dyDescent="0.2">
      <c r="E84" s="89"/>
    </row>
    <row r="85" spans="5:5" x14ac:dyDescent="0.2">
      <c r="E85" s="89"/>
    </row>
    <row r="86" spans="5:5" x14ac:dyDescent="0.2">
      <c r="E86" s="89"/>
    </row>
    <row r="87" spans="5:5" x14ac:dyDescent="0.2">
      <c r="E87" s="89"/>
    </row>
    <row r="88" spans="5:5" x14ac:dyDescent="0.2">
      <c r="E88" s="89"/>
    </row>
    <row r="89" spans="5:5" x14ac:dyDescent="0.2">
      <c r="E89" s="89"/>
    </row>
    <row r="90" spans="5:5" x14ac:dyDescent="0.2">
      <c r="E90" s="89"/>
    </row>
    <row r="91" spans="5:5" x14ac:dyDescent="0.2">
      <c r="E91" s="89"/>
    </row>
    <row r="92" spans="5:5" x14ac:dyDescent="0.2">
      <c r="E92" s="89"/>
    </row>
    <row r="93" spans="5:5" x14ac:dyDescent="0.2">
      <c r="E93" s="89"/>
    </row>
    <row r="94" spans="5:5" x14ac:dyDescent="0.2">
      <c r="E94" s="89"/>
    </row>
    <row r="95" spans="5:5" x14ac:dyDescent="0.2">
      <c r="E95" s="89"/>
    </row>
    <row r="96" spans="5:5" x14ac:dyDescent="0.2">
      <c r="E96" s="89"/>
    </row>
    <row r="97" spans="5:5" x14ac:dyDescent="0.2">
      <c r="E97" s="89"/>
    </row>
    <row r="98" spans="5:5" x14ac:dyDescent="0.2">
      <c r="E98" s="89"/>
    </row>
    <row r="99" spans="5:5" x14ac:dyDescent="0.2">
      <c r="E99" s="89"/>
    </row>
    <row r="100" spans="5:5" x14ac:dyDescent="0.2">
      <c r="E100" s="89"/>
    </row>
    <row r="101" spans="5:5" x14ac:dyDescent="0.2">
      <c r="E101" s="89"/>
    </row>
    <row r="102" spans="5:5" x14ac:dyDescent="0.2">
      <c r="E102" s="89"/>
    </row>
    <row r="103" spans="5:5" x14ac:dyDescent="0.2">
      <c r="E103" s="89"/>
    </row>
    <row r="104" spans="5:5" x14ac:dyDescent="0.2">
      <c r="E104" s="89"/>
    </row>
    <row r="105" spans="5:5" x14ac:dyDescent="0.2">
      <c r="E105" s="89"/>
    </row>
    <row r="106" spans="5:5" x14ac:dyDescent="0.2">
      <c r="E106" s="89"/>
    </row>
    <row r="107" spans="5:5" x14ac:dyDescent="0.2">
      <c r="E107" s="89"/>
    </row>
    <row r="108" spans="5:5" x14ac:dyDescent="0.2">
      <c r="E108" s="89"/>
    </row>
    <row r="109" spans="5:5" x14ac:dyDescent="0.2">
      <c r="E109" s="89"/>
    </row>
    <row r="110" spans="5:5" x14ac:dyDescent="0.2">
      <c r="E110" s="89"/>
    </row>
    <row r="111" spans="5:5" x14ac:dyDescent="0.2">
      <c r="E111" s="89"/>
    </row>
    <row r="112" spans="5:5" x14ac:dyDescent="0.2">
      <c r="E112" s="89"/>
    </row>
    <row r="113" spans="5:5" x14ac:dyDescent="0.2">
      <c r="E113" s="89"/>
    </row>
    <row r="114" spans="5:5" x14ac:dyDescent="0.2">
      <c r="E114" s="89"/>
    </row>
    <row r="115" spans="5:5" x14ac:dyDescent="0.2">
      <c r="E115" s="89"/>
    </row>
    <row r="116" spans="5:5" x14ac:dyDescent="0.2">
      <c r="E116" s="89"/>
    </row>
    <row r="117" spans="5:5" x14ac:dyDescent="0.2">
      <c r="E117" s="89"/>
    </row>
    <row r="118" spans="5:5" x14ac:dyDescent="0.2">
      <c r="E118" s="89"/>
    </row>
    <row r="119" spans="5:5" x14ac:dyDescent="0.2">
      <c r="E119" s="89"/>
    </row>
    <row r="120" spans="5:5" x14ac:dyDescent="0.2">
      <c r="E120" s="89"/>
    </row>
    <row r="121" spans="5:5" x14ac:dyDescent="0.2">
      <c r="E121" s="89"/>
    </row>
    <row r="122" spans="5:5" x14ac:dyDescent="0.2">
      <c r="E122" s="89"/>
    </row>
    <row r="123" spans="5:5" x14ac:dyDescent="0.2">
      <c r="E123" s="89"/>
    </row>
    <row r="124" spans="5:5" x14ac:dyDescent="0.2">
      <c r="E124" s="89"/>
    </row>
    <row r="125" spans="5:5" x14ac:dyDescent="0.2">
      <c r="E125" s="89"/>
    </row>
    <row r="126" spans="5:5" x14ac:dyDescent="0.2">
      <c r="E126" s="89"/>
    </row>
    <row r="127" spans="5:5" x14ac:dyDescent="0.2">
      <c r="E127" s="89"/>
    </row>
    <row r="128" spans="5:5" x14ac:dyDescent="0.2">
      <c r="E128" s="89"/>
    </row>
    <row r="129" spans="5:5" x14ac:dyDescent="0.2">
      <c r="E129" s="89"/>
    </row>
    <row r="130" spans="5:5" x14ac:dyDescent="0.2">
      <c r="E130" s="89"/>
    </row>
    <row r="131" spans="5:5" x14ac:dyDescent="0.2">
      <c r="E131" s="89"/>
    </row>
    <row r="132" spans="5:5" x14ac:dyDescent="0.2">
      <c r="E132" s="89"/>
    </row>
    <row r="133" spans="5:5" x14ac:dyDescent="0.2">
      <c r="E133" s="89"/>
    </row>
    <row r="134" spans="5:5" x14ac:dyDescent="0.2">
      <c r="E134" s="89"/>
    </row>
    <row r="135" spans="5:5" x14ac:dyDescent="0.2">
      <c r="E135" s="89"/>
    </row>
    <row r="136" spans="5:5" x14ac:dyDescent="0.2">
      <c r="E136" s="89"/>
    </row>
    <row r="137" spans="5:5" x14ac:dyDescent="0.2">
      <c r="E137" s="89"/>
    </row>
    <row r="138" spans="5:5" x14ac:dyDescent="0.2">
      <c r="E138" s="89"/>
    </row>
    <row r="139" spans="5:5" x14ac:dyDescent="0.2">
      <c r="E139" s="89"/>
    </row>
    <row r="140" spans="5:5" x14ac:dyDescent="0.2">
      <c r="E140" s="89"/>
    </row>
    <row r="141" spans="5:5" x14ac:dyDescent="0.2">
      <c r="E141" s="89"/>
    </row>
    <row r="142" spans="5:5" x14ac:dyDescent="0.2">
      <c r="E142" s="89"/>
    </row>
    <row r="143" spans="5:5" x14ac:dyDescent="0.2">
      <c r="E143" s="89"/>
    </row>
    <row r="144" spans="5:5" x14ac:dyDescent="0.2">
      <c r="E144" s="89"/>
    </row>
    <row r="145" spans="5:5" x14ac:dyDescent="0.2">
      <c r="E145" s="89"/>
    </row>
    <row r="146" spans="5:5" x14ac:dyDescent="0.2">
      <c r="E146" s="89"/>
    </row>
    <row r="147" spans="5:5" x14ac:dyDescent="0.2">
      <c r="E147" s="89"/>
    </row>
    <row r="148" spans="5:5" x14ac:dyDescent="0.2">
      <c r="E148" s="89"/>
    </row>
    <row r="149" spans="5:5" x14ac:dyDescent="0.2">
      <c r="E149" s="89"/>
    </row>
    <row r="150" spans="5:5" x14ac:dyDescent="0.2">
      <c r="E150" s="89"/>
    </row>
    <row r="151" spans="5:5" x14ac:dyDescent="0.2">
      <c r="E151" s="89"/>
    </row>
    <row r="152" spans="5:5" x14ac:dyDescent="0.2">
      <c r="E152" s="89"/>
    </row>
    <row r="153" spans="5:5" x14ac:dyDescent="0.2">
      <c r="E153" s="89"/>
    </row>
    <row r="154" spans="5:5" x14ac:dyDescent="0.2">
      <c r="E154" s="89"/>
    </row>
    <row r="155" spans="5:5" x14ac:dyDescent="0.2">
      <c r="E155" s="89"/>
    </row>
    <row r="156" spans="5:5" x14ac:dyDescent="0.2">
      <c r="E156" s="89"/>
    </row>
    <row r="157" spans="5:5" x14ac:dyDescent="0.2">
      <c r="E157" s="89"/>
    </row>
    <row r="158" spans="5:5" x14ac:dyDescent="0.2">
      <c r="E158" s="89"/>
    </row>
    <row r="159" spans="5:5" x14ac:dyDescent="0.2">
      <c r="E159" s="89"/>
    </row>
    <row r="160" spans="5:5" x14ac:dyDescent="0.2">
      <c r="E160" s="89"/>
    </row>
    <row r="161" spans="5:5" x14ac:dyDescent="0.2">
      <c r="E161" s="89"/>
    </row>
    <row r="162" spans="5:5" x14ac:dyDescent="0.2">
      <c r="E162" s="89"/>
    </row>
    <row r="163" spans="5:5" x14ac:dyDescent="0.2">
      <c r="E163" s="89"/>
    </row>
    <row r="164" spans="5:5" x14ac:dyDescent="0.2">
      <c r="E164" s="89"/>
    </row>
    <row r="165" spans="5:5" x14ac:dyDescent="0.2">
      <c r="E165" s="89"/>
    </row>
    <row r="166" spans="5:5" x14ac:dyDescent="0.2">
      <c r="E166" s="89"/>
    </row>
    <row r="167" spans="5:5" x14ac:dyDescent="0.2">
      <c r="E167" s="89"/>
    </row>
    <row r="168" spans="5:5" x14ac:dyDescent="0.2">
      <c r="E168" s="89"/>
    </row>
    <row r="169" spans="5:5" x14ac:dyDescent="0.2">
      <c r="E169" s="89"/>
    </row>
    <row r="170" spans="5:5" x14ac:dyDescent="0.2">
      <c r="E170" s="89"/>
    </row>
    <row r="171" spans="5:5" x14ac:dyDescent="0.2">
      <c r="E171" s="89"/>
    </row>
    <row r="172" spans="5:5" x14ac:dyDescent="0.2">
      <c r="E172" s="89"/>
    </row>
    <row r="173" spans="5:5" x14ac:dyDescent="0.2">
      <c r="E173" s="89"/>
    </row>
    <row r="174" spans="5:5" x14ac:dyDescent="0.2">
      <c r="E174" s="89"/>
    </row>
    <row r="175" spans="5:5" x14ac:dyDescent="0.2">
      <c r="E175" s="89"/>
    </row>
    <row r="176" spans="5:5" x14ac:dyDescent="0.2">
      <c r="E176" s="89"/>
    </row>
    <row r="177" spans="5:5" x14ac:dyDescent="0.2">
      <c r="E177" s="89"/>
    </row>
    <row r="178" spans="5:5" x14ac:dyDescent="0.2">
      <c r="E178" s="89"/>
    </row>
    <row r="179" spans="5:5" x14ac:dyDescent="0.2">
      <c r="E179" s="89"/>
    </row>
    <row r="180" spans="5:5" x14ac:dyDescent="0.2">
      <c r="E180" s="89"/>
    </row>
    <row r="181" spans="5:5" x14ac:dyDescent="0.2">
      <c r="E181" s="89"/>
    </row>
    <row r="182" spans="5:5" x14ac:dyDescent="0.2">
      <c r="E182" s="89"/>
    </row>
    <row r="183" spans="5:5" x14ac:dyDescent="0.2">
      <c r="E183" s="89"/>
    </row>
    <row r="184" spans="5:5" x14ac:dyDescent="0.2">
      <c r="E184" s="89"/>
    </row>
    <row r="185" spans="5:5" x14ac:dyDescent="0.2">
      <c r="E185" s="89"/>
    </row>
    <row r="186" spans="5:5" x14ac:dyDescent="0.2">
      <c r="E186" s="89"/>
    </row>
    <row r="187" spans="5:5" x14ac:dyDescent="0.2">
      <c r="E187" s="89"/>
    </row>
    <row r="188" spans="5:5" x14ac:dyDescent="0.2">
      <c r="E188" s="89"/>
    </row>
    <row r="189" spans="5:5" x14ac:dyDescent="0.2">
      <c r="E189" s="89"/>
    </row>
    <row r="190" spans="5:5" x14ac:dyDescent="0.2">
      <c r="E190" s="89"/>
    </row>
    <row r="191" spans="5:5" x14ac:dyDescent="0.2">
      <c r="E191" s="89"/>
    </row>
    <row r="192" spans="5:5" x14ac:dyDescent="0.2">
      <c r="E192" s="89"/>
    </row>
    <row r="193" spans="5:5" x14ac:dyDescent="0.2">
      <c r="E193" s="89"/>
    </row>
    <row r="194" spans="5:5" x14ac:dyDescent="0.2">
      <c r="E194" s="89"/>
    </row>
    <row r="195" spans="5:5" x14ac:dyDescent="0.2">
      <c r="E195" s="89"/>
    </row>
    <row r="196" spans="5:5" x14ac:dyDescent="0.2">
      <c r="E196" s="89"/>
    </row>
    <row r="197" spans="5:5" x14ac:dyDescent="0.2">
      <c r="E197" s="89"/>
    </row>
    <row r="198" spans="5:5" x14ac:dyDescent="0.2">
      <c r="E198" s="89"/>
    </row>
    <row r="199" spans="5:5" x14ac:dyDescent="0.2">
      <c r="E199" s="89"/>
    </row>
    <row r="200" spans="5:5" x14ac:dyDescent="0.2">
      <c r="E200" s="89"/>
    </row>
    <row r="201" spans="5:5" x14ac:dyDescent="0.2">
      <c r="E201" s="89"/>
    </row>
    <row r="202" spans="5:5" x14ac:dyDescent="0.2">
      <c r="E202" s="89"/>
    </row>
    <row r="203" spans="5:5" x14ac:dyDescent="0.2">
      <c r="E203" s="89"/>
    </row>
    <row r="204" spans="5:5" x14ac:dyDescent="0.2">
      <c r="E204" s="89"/>
    </row>
    <row r="205" spans="5:5" x14ac:dyDescent="0.2">
      <c r="E205" s="89"/>
    </row>
    <row r="206" spans="5:5" x14ac:dyDescent="0.2">
      <c r="E206" s="89"/>
    </row>
    <row r="207" spans="5:5" x14ac:dyDescent="0.2">
      <c r="E207" s="89"/>
    </row>
    <row r="208" spans="5:5" x14ac:dyDescent="0.2">
      <c r="E208" s="89"/>
    </row>
    <row r="209" spans="5:5" x14ac:dyDescent="0.2">
      <c r="E209" s="89"/>
    </row>
    <row r="210" spans="5:5" x14ac:dyDescent="0.2">
      <c r="E210" s="89"/>
    </row>
    <row r="211" spans="5:5" x14ac:dyDescent="0.2">
      <c r="E211" s="89"/>
    </row>
    <row r="212" spans="5:5" x14ac:dyDescent="0.2">
      <c r="E212" s="89"/>
    </row>
    <row r="213" spans="5:5" x14ac:dyDescent="0.2">
      <c r="E213" s="89"/>
    </row>
    <row r="214" spans="5:5" x14ac:dyDescent="0.2">
      <c r="E214" s="89"/>
    </row>
    <row r="215" spans="5:5" x14ac:dyDescent="0.2">
      <c r="E215" s="89"/>
    </row>
    <row r="216" spans="5:5" x14ac:dyDescent="0.2">
      <c r="E216" s="89"/>
    </row>
    <row r="217" spans="5:5" x14ac:dyDescent="0.2">
      <c r="E217" s="89"/>
    </row>
    <row r="218" spans="5:5" x14ac:dyDescent="0.2">
      <c r="E218" s="89"/>
    </row>
    <row r="219" spans="5:5" x14ac:dyDescent="0.2">
      <c r="E219" s="89"/>
    </row>
    <row r="220" spans="5:5" x14ac:dyDescent="0.2">
      <c r="E220" s="89"/>
    </row>
    <row r="221" spans="5:5" x14ac:dyDescent="0.2">
      <c r="E221" s="89"/>
    </row>
    <row r="222" spans="5:5" x14ac:dyDescent="0.2">
      <c r="E222" s="89"/>
    </row>
    <row r="223" spans="5:5" x14ac:dyDescent="0.2">
      <c r="E223" s="89"/>
    </row>
    <row r="224" spans="5:5" x14ac:dyDescent="0.2">
      <c r="E224" s="89"/>
    </row>
    <row r="225" spans="5:5" x14ac:dyDescent="0.2">
      <c r="E225" s="89"/>
    </row>
    <row r="226" spans="5:5" x14ac:dyDescent="0.2">
      <c r="E226" s="89"/>
    </row>
    <row r="227" spans="5:5" x14ac:dyDescent="0.2">
      <c r="E227" s="89"/>
    </row>
    <row r="228" spans="5:5" x14ac:dyDescent="0.2">
      <c r="E228" s="89"/>
    </row>
    <row r="229" spans="5:5" x14ac:dyDescent="0.2">
      <c r="E229" s="89"/>
    </row>
    <row r="230" spans="5:5" x14ac:dyDescent="0.2">
      <c r="E230" s="89"/>
    </row>
    <row r="231" spans="5:5" x14ac:dyDescent="0.2">
      <c r="E231" s="89"/>
    </row>
    <row r="232" spans="5:5" x14ac:dyDescent="0.2">
      <c r="E232" s="89"/>
    </row>
    <row r="233" spans="5:5" x14ac:dyDescent="0.2">
      <c r="E233" s="89"/>
    </row>
    <row r="234" spans="5:5" x14ac:dyDescent="0.2">
      <c r="E234" s="89"/>
    </row>
    <row r="235" spans="5:5" x14ac:dyDescent="0.2">
      <c r="E235" s="89"/>
    </row>
    <row r="236" spans="5:5" x14ac:dyDescent="0.2">
      <c r="E236" s="89"/>
    </row>
    <row r="237" spans="5:5" x14ac:dyDescent="0.2">
      <c r="E237" s="89"/>
    </row>
    <row r="238" spans="5:5" x14ac:dyDescent="0.2">
      <c r="E238" s="89"/>
    </row>
    <row r="239" spans="5:5" x14ac:dyDescent="0.2">
      <c r="E239" s="89"/>
    </row>
    <row r="240" spans="5:5" x14ac:dyDescent="0.2">
      <c r="E240" s="89"/>
    </row>
    <row r="241" spans="5:5" x14ac:dyDescent="0.2">
      <c r="E241" s="89"/>
    </row>
    <row r="242" spans="5:5" x14ac:dyDescent="0.2">
      <c r="E242" s="89"/>
    </row>
    <row r="243" spans="5:5" x14ac:dyDescent="0.2">
      <c r="E243" s="89"/>
    </row>
    <row r="244" spans="5:5" x14ac:dyDescent="0.2">
      <c r="E244" s="89"/>
    </row>
    <row r="245" spans="5:5" x14ac:dyDescent="0.2">
      <c r="E245" s="89"/>
    </row>
    <row r="246" spans="5:5" x14ac:dyDescent="0.2">
      <c r="E246" s="89"/>
    </row>
    <row r="247" spans="5:5" x14ac:dyDescent="0.2">
      <c r="E247" s="89"/>
    </row>
    <row r="248" spans="5:5" x14ac:dyDescent="0.2">
      <c r="E248" s="89"/>
    </row>
    <row r="249" spans="5:5" x14ac:dyDescent="0.2">
      <c r="E249" s="89"/>
    </row>
    <row r="250" spans="5:5" x14ac:dyDescent="0.2">
      <c r="E250" s="89"/>
    </row>
    <row r="251" spans="5:5" x14ac:dyDescent="0.2">
      <c r="E251" s="89"/>
    </row>
    <row r="252" spans="5:5" x14ac:dyDescent="0.2">
      <c r="E252" s="89"/>
    </row>
    <row r="253" spans="5:5" x14ac:dyDescent="0.2">
      <c r="E253" s="89"/>
    </row>
    <row r="254" spans="5:5" x14ac:dyDescent="0.2">
      <c r="E254" s="89"/>
    </row>
    <row r="255" spans="5:5" x14ac:dyDescent="0.2">
      <c r="E255" s="89"/>
    </row>
    <row r="256" spans="5:5" x14ac:dyDescent="0.2">
      <c r="E256" s="89"/>
    </row>
    <row r="257" spans="5:5" x14ac:dyDescent="0.2">
      <c r="E257" s="89"/>
    </row>
    <row r="258" spans="5:5" x14ac:dyDescent="0.2">
      <c r="E258" s="89"/>
    </row>
    <row r="259" spans="5:5" x14ac:dyDescent="0.2">
      <c r="E259" s="89"/>
    </row>
    <row r="260" spans="5:5" x14ac:dyDescent="0.2">
      <c r="E260" s="89"/>
    </row>
    <row r="261" spans="5:5" x14ac:dyDescent="0.2">
      <c r="E261" s="89"/>
    </row>
    <row r="262" spans="5:5" x14ac:dyDescent="0.2">
      <c r="E262" s="89"/>
    </row>
    <row r="263" spans="5:5" x14ac:dyDescent="0.2">
      <c r="E263" s="89"/>
    </row>
    <row r="264" spans="5:5" x14ac:dyDescent="0.2">
      <c r="E264" s="89"/>
    </row>
    <row r="265" spans="5:5" x14ac:dyDescent="0.2">
      <c r="E265" s="89"/>
    </row>
    <row r="266" spans="5:5" x14ac:dyDescent="0.2">
      <c r="E266" s="89"/>
    </row>
    <row r="267" spans="5:5" x14ac:dyDescent="0.2">
      <c r="E267" s="89"/>
    </row>
    <row r="268" spans="5:5" x14ac:dyDescent="0.2">
      <c r="E268" s="89"/>
    </row>
    <row r="269" spans="5:5" x14ac:dyDescent="0.2">
      <c r="E269" s="89"/>
    </row>
    <row r="270" spans="5:5" x14ac:dyDescent="0.2">
      <c r="E270" s="89"/>
    </row>
    <row r="271" spans="5:5" x14ac:dyDescent="0.2">
      <c r="E271" s="89"/>
    </row>
    <row r="272" spans="5:5" x14ac:dyDescent="0.2">
      <c r="E272" s="89"/>
    </row>
    <row r="273" spans="5:5" x14ac:dyDescent="0.2">
      <c r="E273" s="89"/>
    </row>
    <row r="274" spans="5:5" x14ac:dyDescent="0.2">
      <c r="E274" s="89"/>
    </row>
    <row r="275" spans="5:5" x14ac:dyDescent="0.2">
      <c r="E275" s="89"/>
    </row>
    <row r="276" spans="5:5" x14ac:dyDescent="0.2">
      <c r="E276" s="89"/>
    </row>
    <row r="277" spans="5:5" x14ac:dyDescent="0.2">
      <c r="E277" s="89"/>
    </row>
    <row r="278" spans="5:5" x14ac:dyDescent="0.2">
      <c r="E278" s="89"/>
    </row>
    <row r="279" spans="5:5" x14ac:dyDescent="0.2">
      <c r="E279" s="89"/>
    </row>
    <row r="280" spans="5:5" x14ac:dyDescent="0.2">
      <c r="E280" s="89"/>
    </row>
    <row r="281" spans="5:5" x14ac:dyDescent="0.2">
      <c r="E281" s="89"/>
    </row>
    <row r="282" spans="5:5" x14ac:dyDescent="0.2">
      <c r="E282" s="89"/>
    </row>
    <row r="283" spans="5:5" x14ac:dyDescent="0.2">
      <c r="E283" s="89"/>
    </row>
    <row r="284" spans="5:5" x14ac:dyDescent="0.2">
      <c r="E284" s="89"/>
    </row>
    <row r="285" spans="5:5" x14ac:dyDescent="0.2">
      <c r="E285" s="89"/>
    </row>
    <row r="286" spans="5:5" x14ac:dyDescent="0.2">
      <c r="E286" s="89"/>
    </row>
    <row r="287" spans="5:5" x14ac:dyDescent="0.2">
      <c r="E287" s="89"/>
    </row>
    <row r="288" spans="5:5" x14ac:dyDescent="0.2">
      <c r="E288" s="89"/>
    </row>
    <row r="289" spans="5:5" x14ac:dyDescent="0.2">
      <c r="E289" s="89"/>
    </row>
    <row r="290" spans="5:5" x14ac:dyDescent="0.2">
      <c r="E290" s="89"/>
    </row>
    <row r="291" spans="5:5" x14ac:dyDescent="0.2">
      <c r="E291" s="89"/>
    </row>
    <row r="292" spans="5:5" x14ac:dyDescent="0.2">
      <c r="E292" s="89"/>
    </row>
    <row r="293" spans="5:5" x14ac:dyDescent="0.2">
      <c r="E293" s="89"/>
    </row>
    <row r="294" spans="5:5" x14ac:dyDescent="0.2">
      <c r="E294" s="89"/>
    </row>
    <row r="295" spans="5:5" x14ac:dyDescent="0.2">
      <c r="E295" s="89"/>
    </row>
    <row r="296" spans="5:5" x14ac:dyDescent="0.2">
      <c r="E296" s="89"/>
    </row>
    <row r="297" spans="5:5" x14ac:dyDescent="0.2">
      <c r="E297" s="89"/>
    </row>
    <row r="298" spans="5:5" x14ac:dyDescent="0.2">
      <c r="E298" s="89"/>
    </row>
    <row r="299" spans="5:5" x14ac:dyDescent="0.2">
      <c r="E299" s="89"/>
    </row>
    <row r="300" spans="5:5" x14ac:dyDescent="0.2">
      <c r="E300" s="89"/>
    </row>
    <row r="301" spans="5:5" x14ac:dyDescent="0.2">
      <c r="E301" s="89"/>
    </row>
    <row r="302" spans="5:5" x14ac:dyDescent="0.2">
      <c r="E302" s="89"/>
    </row>
    <row r="303" spans="5:5" x14ac:dyDescent="0.2">
      <c r="E303" s="89"/>
    </row>
    <row r="304" spans="5:5" x14ac:dyDescent="0.2">
      <c r="E304" s="89"/>
    </row>
    <row r="305" spans="5:5" x14ac:dyDescent="0.2">
      <c r="E305" s="89"/>
    </row>
    <row r="306" spans="5:5" x14ac:dyDescent="0.2">
      <c r="E306" s="89"/>
    </row>
    <row r="307" spans="5:5" x14ac:dyDescent="0.2">
      <c r="E307" s="89"/>
    </row>
    <row r="308" spans="5:5" x14ac:dyDescent="0.2">
      <c r="E308" s="89"/>
    </row>
    <row r="309" spans="5:5" x14ac:dyDescent="0.2">
      <c r="E309" s="89"/>
    </row>
    <row r="310" spans="5:5" x14ac:dyDescent="0.2">
      <c r="E310" s="89"/>
    </row>
    <row r="311" spans="5:5" x14ac:dyDescent="0.2">
      <c r="E311" s="89"/>
    </row>
    <row r="312" spans="5:5" x14ac:dyDescent="0.2">
      <c r="E312" s="89"/>
    </row>
  </sheetData>
  <sheetProtection algorithmName="SHA-512" hashValue="pg2c9XveAdZ4zKjcfYdtf6pjNzhJ9scNKdpiwOQrGSoU4eIiUXAhfNOOjyR3l0sT29XMM5vDWf1oz68iLq+rCA==" saltValue="TeduK7JWJ3SSxn8NcKbFFQ==" spinCount="100000" sheet="1" formatCells="0" formatColumns="0" formatRows="0" insertColumns="0" insertRows="0" deleteColumns="0" deleteRows="0"/>
  <mergeCells count="10">
    <mergeCell ref="A3:E3"/>
    <mergeCell ref="G3:I3"/>
    <mergeCell ref="K3:N3"/>
    <mergeCell ref="P3:T3"/>
    <mergeCell ref="A27:D27"/>
    <mergeCell ref="A5:A8"/>
    <mergeCell ref="A9:A14"/>
    <mergeCell ref="A15:A18"/>
    <mergeCell ref="A19:A20"/>
    <mergeCell ref="A22:A26"/>
  </mergeCells>
  <conditionalFormatting sqref="S5:S26">
    <cfRule type="cellIs" dxfId="85" priority="11" operator="lessThan">
      <formula>0</formula>
    </cfRule>
    <cfRule type="cellIs" dxfId="84" priority="12" operator="greaterThan">
      <formula>0.01</formula>
    </cfRule>
  </conditionalFormatting>
  <conditionalFormatting sqref="M5:M26">
    <cfRule type="cellIs" dxfId="83" priority="7" operator="lessThan">
      <formula>0</formula>
    </cfRule>
    <cfRule type="cellIs" dxfId="82" priority="8" operator="greaterThan">
      <formula>0.01</formula>
    </cfRule>
  </conditionalFormatting>
  <dataValidations count="4">
    <dataValidation type="list" allowBlank="1" showInputMessage="1" showErrorMessage="1" sqref="T1">
      <formula1>"1,2,3,4"</formula1>
    </dataValidation>
    <dataValidation type="list" allowBlank="1" showInputMessage="1" showErrorMessage="1" errorTitle="שימו לב" error="ניתן להגיש בקשה רק עד 4 כיתות" sqref="N1">
      <formula1>"1,2,3,4"</formula1>
    </dataValidation>
    <dataValidation type="list" allowBlank="1" showInputMessage="1" showErrorMessage="1" sqref="H5:H26">
      <formula1>"שמיש-אך נדרש עוד, בלוי-נדרש להחליף"</formula1>
    </dataValidation>
    <dataValidation type="list" allowBlank="1" showInputMessage="1" showErrorMessage="1" sqref="P5:P26">
      <formula1>"מאשר, מאשר חלקי, לא מאשר"</formula1>
    </dataValidation>
  </dataValidations>
  <pageMargins left="0.7" right="0.7" top="0.75" bottom="0.75" header="0.3" footer="0.3"/>
  <pageSetup paperSize="9" scale="94" orientation="portrait"/>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31"/>
  <sheetViews>
    <sheetView rightToLeft="1" zoomScale="75" zoomScaleNormal="75" workbookViewId="0">
      <pane ySplit="2" topLeftCell="A3" activePane="bottomLeft" state="frozen"/>
      <selection pane="bottomLeft" activeCell="K8" sqref="K8"/>
    </sheetView>
  </sheetViews>
  <sheetFormatPr defaultColWidth="9" defaultRowHeight="14.25" x14ac:dyDescent="0.2"/>
  <cols>
    <col min="1" max="1" width="9" style="230"/>
    <col min="2" max="2" width="41" style="36" customWidth="1"/>
    <col min="3" max="3" width="8.125" style="36" customWidth="1"/>
    <col min="4" max="4" width="8.125" style="56" customWidth="1"/>
    <col min="5" max="5" width="10.125" style="36" bestFit="1" customWidth="1"/>
    <col min="6" max="6" width="3.75" style="36" customWidth="1"/>
    <col min="7" max="7" width="10" style="36" customWidth="1"/>
    <col min="8" max="8" width="16.125" style="36" customWidth="1"/>
    <col min="9" max="9" width="9" style="36"/>
    <col min="10" max="10" width="3.75" style="36" customWidth="1"/>
    <col min="11" max="11" width="10" style="36" customWidth="1"/>
    <col min="12" max="14" width="9" style="36"/>
    <col min="15" max="15" width="3.625" style="36" customWidth="1"/>
    <col min="16" max="16" width="9" style="36"/>
    <col min="17" max="17" width="9.25" style="36" customWidth="1"/>
    <col min="18" max="16384" width="9" style="36"/>
  </cols>
  <sheetData>
    <row r="1" spans="2:23" ht="19.5" thickBot="1" x14ac:dyDescent="0.35">
      <c r="B1" s="83" t="s">
        <v>136</v>
      </c>
      <c r="C1" s="86"/>
      <c r="J1" s="50"/>
      <c r="K1" s="50"/>
      <c r="L1" s="50"/>
      <c r="M1" s="204"/>
      <c r="N1" s="49"/>
      <c r="O1" s="50"/>
      <c r="P1" s="50"/>
      <c r="Q1" s="50"/>
      <c r="R1" s="50"/>
      <c r="S1" s="204"/>
      <c r="T1" s="49"/>
      <c r="U1" s="50"/>
      <c r="V1" s="50"/>
      <c r="W1" s="50"/>
    </row>
    <row r="2" spans="2:23" ht="27.75" x14ac:dyDescent="0.4">
      <c r="B2" s="55" t="s">
        <v>700</v>
      </c>
      <c r="C2" s="161"/>
    </row>
    <row r="3" spans="2:23" ht="19.5" thickBot="1" x14ac:dyDescent="0.35">
      <c r="B3" s="91"/>
    </row>
    <row r="4" spans="2:23" ht="27.75" x14ac:dyDescent="0.4">
      <c r="B4" s="316" t="s">
        <v>97</v>
      </c>
      <c r="C4" s="317"/>
      <c r="D4" s="317"/>
      <c r="E4" s="318"/>
      <c r="F4" s="57"/>
      <c r="G4" s="324" t="s">
        <v>118</v>
      </c>
      <c r="H4" s="325"/>
      <c r="I4" s="326"/>
      <c r="J4" s="69"/>
      <c r="K4" s="324" t="s">
        <v>98</v>
      </c>
      <c r="L4" s="325"/>
      <c r="M4" s="325"/>
      <c r="N4" s="326"/>
      <c r="O4" s="69"/>
      <c r="P4" s="324" t="s">
        <v>99</v>
      </c>
      <c r="Q4" s="325"/>
      <c r="R4" s="325"/>
      <c r="S4" s="325"/>
      <c r="T4" s="326"/>
    </row>
    <row r="5" spans="2:23" ht="63.75" thickBot="1" x14ac:dyDescent="0.3">
      <c r="B5" s="155" t="s">
        <v>45</v>
      </c>
      <c r="C5" s="156" t="s">
        <v>76</v>
      </c>
      <c r="D5" s="156" t="s">
        <v>77</v>
      </c>
      <c r="E5" s="71" t="s">
        <v>78</v>
      </c>
      <c r="G5" s="155" t="s">
        <v>121</v>
      </c>
      <c r="H5" s="156" t="s">
        <v>119</v>
      </c>
      <c r="I5" s="71" t="s">
        <v>120</v>
      </c>
      <c r="J5" s="72"/>
      <c r="K5" s="74" t="s">
        <v>100</v>
      </c>
      <c r="L5" s="75" t="s">
        <v>101</v>
      </c>
      <c r="M5" s="76" t="s">
        <v>102</v>
      </c>
      <c r="N5" s="71" t="s">
        <v>103</v>
      </c>
      <c r="O5" s="77"/>
      <c r="P5" s="74" t="s">
        <v>104</v>
      </c>
      <c r="Q5" s="75" t="s">
        <v>105</v>
      </c>
      <c r="R5" s="75" t="s">
        <v>124</v>
      </c>
      <c r="S5" s="156" t="s">
        <v>102</v>
      </c>
      <c r="T5" s="71" t="s">
        <v>106</v>
      </c>
    </row>
    <row r="6" spans="2:23" ht="18.75" x14ac:dyDescent="0.3">
      <c r="B6" s="313" t="s">
        <v>665</v>
      </c>
      <c r="C6" s="314"/>
      <c r="D6" s="314"/>
      <c r="E6" s="315"/>
      <c r="F6" s="48"/>
      <c r="G6" s="335" t="str">
        <f>B6</f>
        <v>חממה טיפולית גודל חממה 5X8</v>
      </c>
      <c r="H6" s="336"/>
      <c r="I6" s="337"/>
      <c r="J6" s="48"/>
      <c r="K6" s="341" t="str">
        <f>B6</f>
        <v>חממה טיפולית גודל חממה 5X8</v>
      </c>
      <c r="L6" s="342"/>
      <c r="M6" s="342"/>
      <c r="N6" s="343"/>
      <c r="O6" s="201"/>
      <c r="P6" s="341" t="str">
        <f>B6</f>
        <v>חממה טיפולית גודל חממה 5X8</v>
      </c>
      <c r="Q6" s="342"/>
      <c r="R6" s="342"/>
      <c r="S6" s="342"/>
      <c r="T6" s="343"/>
    </row>
    <row r="7" spans="2:23" ht="18.75" x14ac:dyDescent="0.3">
      <c r="B7" s="218" t="s">
        <v>746</v>
      </c>
      <c r="C7" s="105">
        <v>1</v>
      </c>
      <c r="D7" s="106">
        <v>56400</v>
      </c>
      <c r="E7" s="115">
        <f>D7*C7</f>
        <v>56400</v>
      </c>
      <c r="G7" s="35"/>
      <c r="H7" s="46"/>
      <c r="I7" s="34"/>
      <c r="K7" s="35"/>
      <c r="L7" s="62">
        <f>K7*D7</f>
        <v>0</v>
      </c>
      <c r="M7" s="63" t="str">
        <f>IF(L7=0,"",IF(OR(L7-$E7&gt;0,L7-$E7&lt;0), (L7-$E7)/$E7, ""))</f>
        <v/>
      </c>
      <c r="N7" s="34"/>
      <c r="P7" s="269"/>
      <c r="Q7" s="270" t="str">
        <f t="shared" ref="Q7" si="0">IF(ISBLANK(P7),"",IF(P7="מאשר",K7,IF(P7="לא מאשר",0,"נא למלא כמות מאושרת")))</f>
        <v/>
      </c>
      <c r="R7" s="62" t="str">
        <f>IFERROR(Q7*D7,"")</f>
        <v/>
      </c>
      <c r="S7" s="63" t="str">
        <f>IFERROR(IF(R7=0,"",IF(OR(R7-$E7&gt;0,R7-$E7&lt;0), (R7-$E7)/$E7, "")),"")</f>
        <v/>
      </c>
      <c r="T7" s="271"/>
    </row>
    <row r="8" spans="2:23" ht="18.75" x14ac:dyDescent="0.3">
      <c r="B8" s="218" t="s">
        <v>747</v>
      </c>
      <c r="C8" s="105">
        <v>1</v>
      </c>
      <c r="D8" s="106">
        <v>16900</v>
      </c>
      <c r="E8" s="115">
        <f t="shared" ref="E8:E18" si="1">D8*C8</f>
        <v>16900</v>
      </c>
      <c r="G8" s="35"/>
      <c r="H8" s="46"/>
      <c r="I8" s="34"/>
      <c r="K8" s="35"/>
      <c r="L8" s="62">
        <f t="shared" ref="L8:L18" si="2">K8*D8</f>
        <v>0</v>
      </c>
      <c r="M8" s="63" t="str">
        <f t="shared" ref="M8:M19" si="3">IF(L8=0,"",IF(OR(L8-$E8&gt;0,L8-$E8&lt;0), (L8-$E8)/$E8, ""))</f>
        <v/>
      </c>
      <c r="N8" s="34"/>
      <c r="P8" s="269"/>
      <c r="Q8" s="270" t="str">
        <f t="shared" ref="Q8:Q18" si="4">IF(ISBLANK(P8),"",IF(P8="מאשר",K8,IF(P8="לא מאשר",0,"נא למלא כמות מאושרת")))</f>
        <v/>
      </c>
      <c r="R8" s="62" t="str">
        <f t="shared" ref="R8:R18" si="5">IFERROR(Q8*D8,"")</f>
        <v/>
      </c>
      <c r="S8" s="63" t="str">
        <f t="shared" ref="S8:S19" si="6">IFERROR(IF(R8=0,"",IF(OR(R8-$E8&gt;0,R8-$E8&lt;0), (R8-$E8)/$E8, "")),"")</f>
        <v/>
      </c>
      <c r="T8" s="271"/>
    </row>
    <row r="9" spans="2:23" ht="18.75" x14ac:dyDescent="0.3">
      <c r="B9" s="218" t="s">
        <v>748</v>
      </c>
      <c r="C9" s="105">
        <v>1</v>
      </c>
      <c r="D9" s="106">
        <v>11200</v>
      </c>
      <c r="E9" s="115">
        <f t="shared" si="1"/>
        <v>11200</v>
      </c>
      <c r="G9" s="35"/>
      <c r="H9" s="46"/>
      <c r="I9" s="34"/>
      <c r="K9" s="35"/>
      <c r="L9" s="62">
        <f t="shared" si="2"/>
        <v>0</v>
      </c>
      <c r="M9" s="63" t="str">
        <f t="shared" si="3"/>
        <v/>
      </c>
      <c r="N9" s="34"/>
      <c r="P9" s="269"/>
      <c r="Q9" s="270" t="str">
        <f t="shared" si="4"/>
        <v/>
      </c>
      <c r="R9" s="62" t="str">
        <f t="shared" si="5"/>
        <v/>
      </c>
      <c r="S9" s="63" t="str">
        <f t="shared" si="6"/>
        <v/>
      </c>
      <c r="T9" s="271"/>
    </row>
    <row r="10" spans="2:23" ht="18.75" x14ac:dyDescent="0.3">
      <c r="B10" s="218" t="s">
        <v>252</v>
      </c>
      <c r="C10" s="105">
        <v>1</v>
      </c>
      <c r="D10" s="106">
        <v>2600</v>
      </c>
      <c r="E10" s="115">
        <f t="shared" si="1"/>
        <v>2600</v>
      </c>
      <c r="G10" s="35"/>
      <c r="H10" s="46"/>
      <c r="I10" s="34"/>
      <c r="K10" s="35"/>
      <c r="L10" s="62">
        <f t="shared" si="2"/>
        <v>0</v>
      </c>
      <c r="M10" s="63" t="str">
        <f t="shared" si="3"/>
        <v/>
      </c>
      <c r="N10" s="34"/>
      <c r="P10" s="269"/>
      <c r="Q10" s="270" t="str">
        <f t="shared" si="4"/>
        <v/>
      </c>
      <c r="R10" s="62" t="str">
        <f t="shared" si="5"/>
        <v/>
      </c>
      <c r="S10" s="63" t="str">
        <f t="shared" si="6"/>
        <v/>
      </c>
      <c r="T10" s="271"/>
    </row>
    <row r="11" spans="2:23" ht="18.75" x14ac:dyDescent="0.3">
      <c r="B11" s="218" t="s">
        <v>253</v>
      </c>
      <c r="C11" s="105">
        <v>1</v>
      </c>
      <c r="D11" s="106">
        <v>1500</v>
      </c>
      <c r="E11" s="115">
        <f t="shared" si="1"/>
        <v>1500</v>
      </c>
      <c r="G11" s="35"/>
      <c r="H11" s="46"/>
      <c r="I11" s="34"/>
      <c r="K11" s="35"/>
      <c r="L11" s="62">
        <f t="shared" si="2"/>
        <v>0</v>
      </c>
      <c r="M11" s="63" t="str">
        <f t="shared" si="3"/>
        <v/>
      </c>
      <c r="N11" s="34"/>
      <c r="P11" s="269"/>
      <c r="Q11" s="270" t="str">
        <f t="shared" si="4"/>
        <v/>
      </c>
      <c r="R11" s="62" t="str">
        <f t="shared" si="5"/>
        <v/>
      </c>
      <c r="S11" s="63" t="str">
        <f t="shared" si="6"/>
        <v/>
      </c>
      <c r="T11" s="271"/>
    </row>
    <row r="12" spans="2:23" ht="56.25" x14ac:dyDescent="0.3">
      <c r="B12" s="219" t="s">
        <v>749</v>
      </c>
      <c r="C12" s="105">
        <v>1</v>
      </c>
      <c r="D12" s="106">
        <v>4200</v>
      </c>
      <c r="E12" s="115">
        <f t="shared" si="1"/>
        <v>4200</v>
      </c>
      <c r="G12" s="35"/>
      <c r="H12" s="46"/>
      <c r="I12" s="34"/>
      <c r="K12" s="35"/>
      <c r="L12" s="62">
        <f t="shared" si="2"/>
        <v>0</v>
      </c>
      <c r="M12" s="63" t="str">
        <f t="shared" si="3"/>
        <v/>
      </c>
      <c r="N12" s="34"/>
      <c r="P12" s="269"/>
      <c r="Q12" s="270" t="str">
        <f t="shared" si="4"/>
        <v/>
      </c>
      <c r="R12" s="62" t="str">
        <f t="shared" si="5"/>
        <v/>
      </c>
      <c r="S12" s="63" t="str">
        <f t="shared" si="6"/>
        <v/>
      </c>
      <c r="T12" s="271"/>
    </row>
    <row r="13" spans="2:23" ht="18.75" x14ac:dyDescent="0.3">
      <c r="B13" s="219" t="s">
        <v>254</v>
      </c>
      <c r="C13" s="105">
        <v>1</v>
      </c>
      <c r="D13" s="106">
        <v>3300</v>
      </c>
      <c r="E13" s="115">
        <f t="shared" si="1"/>
        <v>3300</v>
      </c>
      <c r="G13" s="35"/>
      <c r="H13" s="46"/>
      <c r="I13" s="34"/>
      <c r="K13" s="35"/>
      <c r="L13" s="62">
        <f t="shared" si="2"/>
        <v>0</v>
      </c>
      <c r="M13" s="63" t="str">
        <f t="shared" si="3"/>
        <v/>
      </c>
      <c r="N13" s="34"/>
      <c r="P13" s="269"/>
      <c r="Q13" s="270" t="str">
        <f t="shared" si="4"/>
        <v/>
      </c>
      <c r="R13" s="62" t="str">
        <f t="shared" si="5"/>
        <v/>
      </c>
      <c r="S13" s="63" t="str">
        <f t="shared" si="6"/>
        <v/>
      </c>
      <c r="T13" s="271"/>
    </row>
    <row r="14" spans="2:23" ht="18.75" x14ac:dyDescent="0.3">
      <c r="B14" s="219" t="s">
        <v>255</v>
      </c>
      <c r="C14" s="105">
        <v>1</v>
      </c>
      <c r="D14" s="106">
        <v>1400</v>
      </c>
      <c r="E14" s="115">
        <f t="shared" si="1"/>
        <v>1400</v>
      </c>
      <c r="G14" s="35"/>
      <c r="H14" s="46"/>
      <c r="I14" s="34"/>
      <c r="K14" s="35"/>
      <c r="L14" s="62">
        <f t="shared" si="2"/>
        <v>0</v>
      </c>
      <c r="M14" s="63" t="str">
        <f t="shared" si="3"/>
        <v/>
      </c>
      <c r="N14" s="34"/>
      <c r="P14" s="269"/>
      <c r="Q14" s="270" t="str">
        <f t="shared" si="4"/>
        <v/>
      </c>
      <c r="R14" s="62" t="str">
        <f t="shared" si="5"/>
        <v/>
      </c>
      <c r="S14" s="63" t="str">
        <f t="shared" si="6"/>
        <v/>
      </c>
      <c r="T14" s="271"/>
    </row>
    <row r="15" spans="2:23" ht="18.75" x14ac:dyDescent="0.3">
      <c r="B15" s="219" t="s">
        <v>256</v>
      </c>
      <c r="C15" s="105">
        <v>1</v>
      </c>
      <c r="D15" s="106">
        <v>1800</v>
      </c>
      <c r="E15" s="115">
        <f t="shared" si="1"/>
        <v>1800</v>
      </c>
      <c r="G15" s="35"/>
      <c r="H15" s="46"/>
      <c r="I15" s="34"/>
      <c r="K15" s="35"/>
      <c r="L15" s="62">
        <f t="shared" si="2"/>
        <v>0</v>
      </c>
      <c r="M15" s="63" t="str">
        <f t="shared" si="3"/>
        <v/>
      </c>
      <c r="N15" s="34"/>
      <c r="P15" s="269"/>
      <c r="Q15" s="270" t="str">
        <f t="shared" si="4"/>
        <v/>
      </c>
      <c r="R15" s="62" t="str">
        <f t="shared" si="5"/>
        <v/>
      </c>
      <c r="S15" s="63" t="str">
        <f t="shared" si="6"/>
        <v/>
      </c>
      <c r="T15" s="271"/>
    </row>
    <row r="16" spans="2:23" ht="18.75" x14ac:dyDescent="0.3">
      <c r="B16" s="219" t="s">
        <v>750</v>
      </c>
      <c r="C16" s="105">
        <v>1</v>
      </c>
      <c r="D16" s="106">
        <v>6800</v>
      </c>
      <c r="E16" s="115">
        <f t="shared" si="1"/>
        <v>6800</v>
      </c>
      <c r="G16" s="35"/>
      <c r="H16" s="46"/>
      <c r="I16" s="34"/>
      <c r="K16" s="35"/>
      <c r="L16" s="62">
        <f t="shared" si="2"/>
        <v>0</v>
      </c>
      <c r="M16" s="63" t="str">
        <f t="shared" si="3"/>
        <v/>
      </c>
      <c r="N16" s="34"/>
      <c r="P16" s="269"/>
      <c r="Q16" s="270" t="str">
        <f t="shared" si="4"/>
        <v/>
      </c>
      <c r="R16" s="62" t="str">
        <f>IFERROR(Q16*D16,"")</f>
        <v/>
      </c>
      <c r="S16" s="63" t="str">
        <f t="shared" si="6"/>
        <v/>
      </c>
      <c r="T16" s="271"/>
    </row>
    <row r="17" spans="2:20" ht="18.75" x14ac:dyDescent="0.3">
      <c r="B17" s="219" t="s">
        <v>257</v>
      </c>
      <c r="C17" s="105">
        <v>1</v>
      </c>
      <c r="D17" s="106">
        <v>900</v>
      </c>
      <c r="E17" s="115">
        <f t="shared" si="1"/>
        <v>900</v>
      </c>
      <c r="G17" s="35"/>
      <c r="H17" s="46"/>
      <c r="I17" s="34"/>
      <c r="K17" s="35"/>
      <c r="L17" s="62">
        <f t="shared" si="2"/>
        <v>0</v>
      </c>
      <c r="M17" s="63" t="str">
        <f t="shared" si="3"/>
        <v/>
      </c>
      <c r="N17" s="34"/>
      <c r="P17" s="269"/>
      <c r="Q17" s="270" t="str">
        <f t="shared" si="4"/>
        <v/>
      </c>
      <c r="R17" s="62" t="str">
        <f>IFERROR(Q17*D17,"")</f>
        <v/>
      </c>
      <c r="S17" s="63" t="str">
        <f t="shared" si="6"/>
        <v/>
      </c>
      <c r="T17" s="271"/>
    </row>
    <row r="18" spans="2:20" ht="38.25" thickBot="1" x14ac:dyDescent="0.35">
      <c r="B18" s="219" t="s">
        <v>751</v>
      </c>
      <c r="C18" s="105">
        <v>1</v>
      </c>
      <c r="D18" s="106">
        <v>14000</v>
      </c>
      <c r="E18" s="115">
        <f t="shared" si="1"/>
        <v>14000</v>
      </c>
      <c r="G18" s="35"/>
      <c r="H18" s="46"/>
      <c r="I18" s="34"/>
      <c r="K18" s="35"/>
      <c r="L18" s="62">
        <f t="shared" si="2"/>
        <v>0</v>
      </c>
      <c r="M18" s="63" t="str">
        <f t="shared" si="3"/>
        <v/>
      </c>
      <c r="N18" s="34"/>
      <c r="P18" s="269"/>
      <c r="Q18" s="270" t="str">
        <f t="shared" si="4"/>
        <v/>
      </c>
      <c r="R18" s="62" t="str">
        <f t="shared" si="5"/>
        <v/>
      </c>
      <c r="S18" s="63" t="str">
        <f t="shared" si="6"/>
        <v/>
      </c>
      <c r="T18" s="271"/>
    </row>
    <row r="19" spans="2:20" ht="16.5" customHeight="1" thickBot="1" x14ac:dyDescent="0.35">
      <c r="B19" s="308" t="s">
        <v>666</v>
      </c>
      <c r="C19" s="309"/>
      <c r="D19" s="310"/>
      <c r="E19" s="118">
        <f>SUM(E7:E18)</f>
        <v>121000</v>
      </c>
      <c r="G19" s="112"/>
      <c r="H19" s="113"/>
      <c r="I19" s="114"/>
      <c r="K19" s="112"/>
      <c r="L19" s="121">
        <f>SUM(L7:L18)</f>
        <v>0</v>
      </c>
      <c r="M19" s="122" t="str">
        <f t="shared" si="3"/>
        <v/>
      </c>
      <c r="N19" s="114"/>
      <c r="O19" s="58"/>
      <c r="P19" s="272"/>
      <c r="Q19" s="121"/>
      <c r="R19" s="121">
        <f>SUM(R7:R18)</f>
        <v>0</v>
      </c>
      <c r="S19" s="122" t="str">
        <f t="shared" si="6"/>
        <v/>
      </c>
      <c r="T19" s="273"/>
    </row>
    <row r="20" spans="2:20" ht="18.75" x14ac:dyDescent="0.3">
      <c r="B20" s="313" t="s">
        <v>280</v>
      </c>
      <c r="C20" s="314"/>
      <c r="D20" s="314"/>
      <c r="E20" s="315"/>
      <c r="F20" s="48"/>
      <c r="G20" s="335" t="str">
        <f>B20</f>
        <v>סדנת נגרות</v>
      </c>
      <c r="H20" s="336"/>
      <c r="I20" s="337"/>
      <c r="J20" s="48"/>
      <c r="K20" s="341" t="str">
        <f>B20</f>
        <v>סדנת נגרות</v>
      </c>
      <c r="L20" s="342"/>
      <c r="M20" s="342"/>
      <c r="N20" s="343"/>
      <c r="O20" s="201"/>
      <c r="P20" s="344" t="str">
        <f>B20</f>
        <v>סדנת נגרות</v>
      </c>
      <c r="Q20" s="345"/>
      <c r="R20" s="345"/>
      <c r="S20" s="345"/>
      <c r="T20" s="346"/>
    </row>
    <row r="21" spans="2:20" ht="16.5" customHeight="1" x14ac:dyDescent="0.3">
      <c r="B21" s="246" t="s">
        <v>258</v>
      </c>
      <c r="C21" s="105">
        <v>1</v>
      </c>
      <c r="D21" s="106">
        <v>1700</v>
      </c>
      <c r="E21" s="115">
        <f>D21*C21</f>
        <v>1700</v>
      </c>
      <c r="G21" s="35"/>
      <c r="H21" s="46"/>
      <c r="I21" s="34"/>
      <c r="K21" s="35"/>
      <c r="L21" s="62">
        <f>K21*D21</f>
        <v>0</v>
      </c>
      <c r="M21" s="63" t="str">
        <f>IF(L21=0,"",IF(OR(L21-$E21&gt;0,L21-$E21&lt;0), (L21-$E21)/$E21, ""))</f>
        <v/>
      </c>
      <c r="N21" s="34"/>
      <c r="P21" s="269"/>
      <c r="Q21" s="270" t="str">
        <f t="shared" ref="Q21:Q36" si="7">IF(ISBLANK(P21),"",IF(P21="מאשר",K21,IF(P21="לא מאשר",0,"נא למלא כמות מאושרת")))</f>
        <v/>
      </c>
      <c r="R21" s="62" t="str">
        <f>IFERROR(Q21*D21,"")</f>
        <v/>
      </c>
      <c r="S21" s="63" t="str">
        <f>IFERROR(IF(R21=0,"",IF(OR(R21-$E21&gt;0,R21-$E21&lt;0), (R21-$E21)/$E21, "")),"")</f>
        <v/>
      </c>
      <c r="T21" s="271"/>
    </row>
    <row r="22" spans="2:20" ht="16.5" customHeight="1" x14ac:dyDescent="0.3">
      <c r="B22" s="218" t="s">
        <v>259</v>
      </c>
      <c r="C22" s="105">
        <v>1</v>
      </c>
      <c r="D22" s="106">
        <v>1500</v>
      </c>
      <c r="E22" s="115">
        <f t="shared" ref="E22:E42" si="8">D22*C22</f>
        <v>1500</v>
      </c>
      <c r="G22" s="35"/>
      <c r="H22" s="46"/>
      <c r="I22" s="34"/>
      <c r="K22" s="35"/>
      <c r="L22" s="62">
        <f t="shared" ref="L22:L42" si="9">K22*D22</f>
        <v>0</v>
      </c>
      <c r="M22" s="63" t="str">
        <f t="shared" ref="M22:M42" si="10">IF(L22=0,"",IF(OR(L22-$E22&gt;0,L22-$E22&lt;0), (L22-$E22)/$E22, ""))</f>
        <v/>
      </c>
      <c r="N22" s="34"/>
      <c r="P22" s="269"/>
      <c r="Q22" s="270" t="str">
        <f t="shared" si="7"/>
        <v/>
      </c>
      <c r="R22" s="62" t="str">
        <f t="shared" ref="R22:R29" si="11">IFERROR(Q22*D22,"")</f>
        <v/>
      </c>
      <c r="S22" s="63" t="str">
        <f t="shared" ref="S22:S29" si="12">IFERROR(IF(R22=0,"",IF(OR(R22-$E22&gt;0,R22-$E22&lt;0), (R22-$E22)/$E22, "")),"")</f>
        <v/>
      </c>
      <c r="T22" s="271"/>
    </row>
    <row r="23" spans="2:20" ht="18.75" x14ac:dyDescent="0.3">
      <c r="B23" s="218" t="s">
        <v>260</v>
      </c>
      <c r="C23" s="105">
        <v>1</v>
      </c>
      <c r="D23" s="106">
        <v>1400</v>
      </c>
      <c r="E23" s="115">
        <f t="shared" si="8"/>
        <v>1400</v>
      </c>
      <c r="G23" s="35"/>
      <c r="H23" s="46"/>
      <c r="I23" s="34"/>
      <c r="K23" s="35"/>
      <c r="L23" s="62">
        <f t="shared" si="9"/>
        <v>0</v>
      </c>
      <c r="M23" s="63" t="str">
        <f t="shared" si="10"/>
        <v/>
      </c>
      <c r="N23" s="34"/>
      <c r="P23" s="269"/>
      <c r="Q23" s="270" t="str">
        <f t="shared" si="7"/>
        <v/>
      </c>
      <c r="R23" s="62" t="str">
        <f t="shared" si="11"/>
        <v/>
      </c>
      <c r="S23" s="63" t="str">
        <f t="shared" si="12"/>
        <v/>
      </c>
      <c r="T23" s="271"/>
    </row>
    <row r="24" spans="2:20" ht="16.5" customHeight="1" x14ac:dyDescent="0.3">
      <c r="B24" s="218" t="s">
        <v>261</v>
      </c>
      <c r="C24" s="105">
        <v>1</v>
      </c>
      <c r="D24" s="106">
        <v>1700</v>
      </c>
      <c r="E24" s="115">
        <f t="shared" si="8"/>
        <v>1700</v>
      </c>
      <c r="G24" s="35"/>
      <c r="H24" s="46"/>
      <c r="I24" s="34"/>
      <c r="K24" s="35"/>
      <c r="L24" s="62">
        <f t="shared" si="9"/>
        <v>0</v>
      </c>
      <c r="M24" s="63" t="str">
        <f t="shared" si="10"/>
        <v/>
      </c>
      <c r="N24" s="34"/>
      <c r="P24" s="269"/>
      <c r="Q24" s="270" t="str">
        <f t="shared" si="7"/>
        <v/>
      </c>
      <c r="R24" s="62" t="str">
        <f t="shared" si="11"/>
        <v/>
      </c>
      <c r="S24" s="63" t="str">
        <f t="shared" si="12"/>
        <v/>
      </c>
      <c r="T24" s="271"/>
    </row>
    <row r="25" spans="2:20" ht="16.5" customHeight="1" x14ac:dyDescent="0.3">
      <c r="B25" s="218" t="s">
        <v>262</v>
      </c>
      <c r="C25" s="105">
        <v>1</v>
      </c>
      <c r="D25" s="106">
        <v>1900</v>
      </c>
      <c r="E25" s="115">
        <f t="shared" si="8"/>
        <v>1900</v>
      </c>
      <c r="G25" s="35"/>
      <c r="H25" s="46"/>
      <c r="I25" s="34"/>
      <c r="K25" s="35"/>
      <c r="L25" s="62">
        <f t="shared" si="9"/>
        <v>0</v>
      </c>
      <c r="M25" s="63" t="str">
        <f t="shared" si="10"/>
        <v/>
      </c>
      <c r="N25" s="34"/>
      <c r="P25" s="269"/>
      <c r="Q25" s="270" t="str">
        <f t="shared" si="7"/>
        <v/>
      </c>
      <c r="R25" s="62" t="str">
        <f t="shared" si="11"/>
        <v/>
      </c>
      <c r="S25" s="63" t="str">
        <f t="shared" si="12"/>
        <v/>
      </c>
      <c r="T25" s="271"/>
    </row>
    <row r="26" spans="2:20" ht="16.5" customHeight="1" x14ac:dyDescent="0.3">
      <c r="B26" s="219" t="s">
        <v>263</v>
      </c>
      <c r="C26" s="105">
        <v>1</v>
      </c>
      <c r="D26" s="106">
        <v>1400</v>
      </c>
      <c r="E26" s="115">
        <f t="shared" si="8"/>
        <v>1400</v>
      </c>
      <c r="G26" s="35"/>
      <c r="H26" s="46"/>
      <c r="I26" s="34"/>
      <c r="K26" s="35"/>
      <c r="L26" s="62">
        <f t="shared" si="9"/>
        <v>0</v>
      </c>
      <c r="M26" s="63" t="str">
        <f t="shared" si="10"/>
        <v/>
      </c>
      <c r="N26" s="34"/>
      <c r="P26" s="269"/>
      <c r="Q26" s="270" t="str">
        <f t="shared" si="7"/>
        <v/>
      </c>
      <c r="R26" s="62" t="str">
        <f t="shared" si="11"/>
        <v/>
      </c>
      <c r="S26" s="63" t="str">
        <f t="shared" si="12"/>
        <v/>
      </c>
      <c r="T26" s="271"/>
    </row>
    <row r="27" spans="2:20" ht="16.5" customHeight="1" x14ac:dyDescent="0.3">
      <c r="B27" s="219" t="s">
        <v>264</v>
      </c>
      <c r="C27" s="105">
        <v>1</v>
      </c>
      <c r="D27" s="106">
        <v>4000</v>
      </c>
      <c r="E27" s="115">
        <f t="shared" si="8"/>
        <v>4000</v>
      </c>
      <c r="G27" s="35"/>
      <c r="H27" s="46"/>
      <c r="I27" s="34"/>
      <c r="K27" s="35"/>
      <c r="L27" s="62">
        <f t="shared" si="9"/>
        <v>0</v>
      </c>
      <c r="M27" s="63" t="str">
        <f t="shared" si="10"/>
        <v/>
      </c>
      <c r="N27" s="34"/>
      <c r="P27" s="269"/>
      <c r="Q27" s="270" t="str">
        <f t="shared" si="7"/>
        <v/>
      </c>
      <c r="R27" s="62" t="str">
        <f t="shared" si="11"/>
        <v/>
      </c>
      <c r="S27" s="63" t="str">
        <f t="shared" si="12"/>
        <v/>
      </c>
      <c r="T27" s="271"/>
    </row>
    <row r="28" spans="2:20" ht="16.5" customHeight="1" x14ac:dyDescent="0.3">
      <c r="B28" s="219" t="s">
        <v>265</v>
      </c>
      <c r="C28" s="105">
        <v>1</v>
      </c>
      <c r="D28" s="106">
        <v>500</v>
      </c>
      <c r="E28" s="115">
        <f t="shared" si="8"/>
        <v>500</v>
      </c>
      <c r="G28" s="35"/>
      <c r="H28" s="46"/>
      <c r="I28" s="34"/>
      <c r="K28" s="35"/>
      <c r="L28" s="62">
        <f t="shared" si="9"/>
        <v>0</v>
      </c>
      <c r="M28" s="63" t="str">
        <f t="shared" si="10"/>
        <v/>
      </c>
      <c r="N28" s="34"/>
      <c r="P28" s="269"/>
      <c r="Q28" s="270" t="str">
        <f t="shared" si="7"/>
        <v/>
      </c>
      <c r="R28" s="62" t="str">
        <f t="shared" si="11"/>
        <v/>
      </c>
      <c r="S28" s="63" t="str">
        <f t="shared" si="12"/>
        <v/>
      </c>
      <c r="T28" s="271"/>
    </row>
    <row r="29" spans="2:20" ht="16.5" customHeight="1" x14ac:dyDescent="0.3">
      <c r="B29" s="219" t="s">
        <v>266</v>
      </c>
      <c r="C29" s="105">
        <v>2</v>
      </c>
      <c r="D29" s="106">
        <v>500</v>
      </c>
      <c r="E29" s="115">
        <f t="shared" si="8"/>
        <v>1000</v>
      </c>
      <c r="G29" s="35"/>
      <c r="H29" s="46"/>
      <c r="I29" s="34"/>
      <c r="K29" s="35"/>
      <c r="L29" s="62">
        <f t="shared" si="9"/>
        <v>0</v>
      </c>
      <c r="M29" s="63" t="str">
        <f t="shared" si="10"/>
        <v/>
      </c>
      <c r="N29" s="34"/>
      <c r="P29" s="269"/>
      <c r="Q29" s="270" t="str">
        <f t="shared" si="7"/>
        <v/>
      </c>
      <c r="R29" s="62" t="str">
        <f t="shared" si="11"/>
        <v/>
      </c>
      <c r="S29" s="63" t="str">
        <f t="shared" si="12"/>
        <v/>
      </c>
      <c r="T29" s="271"/>
    </row>
    <row r="30" spans="2:20" ht="16.5" customHeight="1" x14ac:dyDescent="0.3">
      <c r="B30" s="219" t="s">
        <v>267</v>
      </c>
      <c r="C30" s="105">
        <v>1</v>
      </c>
      <c r="D30" s="106">
        <v>800</v>
      </c>
      <c r="E30" s="115">
        <f t="shared" si="8"/>
        <v>800</v>
      </c>
      <c r="G30" s="35"/>
      <c r="H30" s="46"/>
      <c r="I30" s="34"/>
      <c r="K30" s="35"/>
      <c r="L30" s="62">
        <f t="shared" si="9"/>
        <v>0</v>
      </c>
      <c r="M30" s="63" t="str">
        <f t="shared" si="10"/>
        <v/>
      </c>
      <c r="N30" s="34"/>
      <c r="P30" s="269"/>
      <c r="Q30" s="270" t="str">
        <f t="shared" si="7"/>
        <v/>
      </c>
      <c r="R30" s="62" t="str">
        <f t="shared" ref="R30:R42" si="13">IFERROR(Q30*D30,"")</f>
        <v/>
      </c>
      <c r="S30" s="63" t="str">
        <f t="shared" ref="S30:S42" si="14">IFERROR(IF(R30=0,"",IF(OR(R30-$E30&gt;0,R30-$E30&lt;0), (R30-$E30)/$E30, "")),"")</f>
        <v/>
      </c>
      <c r="T30" s="271"/>
    </row>
    <row r="31" spans="2:20" ht="16.5" customHeight="1" x14ac:dyDescent="0.3">
      <c r="B31" s="219" t="s">
        <v>268</v>
      </c>
      <c r="C31" s="105">
        <v>3</v>
      </c>
      <c r="D31" s="106">
        <v>800</v>
      </c>
      <c r="E31" s="115">
        <f t="shared" si="8"/>
        <v>2400</v>
      </c>
      <c r="G31" s="35"/>
      <c r="H31" s="46"/>
      <c r="I31" s="34"/>
      <c r="K31" s="35"/>
      <c r="L31" s="62">
        <f t="shared" si="9"/>
        <v>0</v>
      </c>
      <c r="M31" s="63" t="str">
        <f t="shared" si="10"/>
        <v/>
      </c>
      <c r="N31" s="34"/>
      <c r="P31" s="269"/>
      <c r="Q31" s="270" t="str">
        <f t="shared" si="7"/>
        <v/>
      </c>
      <c r="R31" s="62" t="str">
        <f t="shared" si="13"/>
        <v/>
      </c>
      <c r="S31" s="63" t="str">
        <f t="shared" si="14"/>
        <v/>
      </c>
      <c r="T31" s="271"/>
    </row>
    <row r="32" spans="2:20" ht="16.5" customHeight="1" x14ac:dyDescent="0.3">
      <c r="B32" s="219" t="s">
        <v>269</v>
      </c>
      <c r="C32" s="105">
        <v>2</v>
      </c>
      <c r="D32" s="106">
        <v>900</v>
      </c>
      <c r="E32" s="115">
        <f t="shared" si="8"/>
        <v>1800</v>
      </c>
      <c r="G32" s="35"/>
      <c r="H32" s="46"/>
      <c r="I32" s="34"/>
      <c r="K32" s="35"/>
      <c r="L32" s="62">
        <f t="shared" si="9"/>
        <v>0</v>
      </c>
      <c r="M32" s="63" t="str">
        <f t="shared" si="10"/>
        <v/>
      </c>
      <c r="N32" s="34"/>
      <c r="P32" s="269"/>
      <c r="Q32" s="270" t="str">
        <f t="shared" si="7"/>
        <v/>
      </c>
      <c r="R32" s="62" t="str">
        <f t="shared" si="13"/>
        <v/>
      </c>
      <c r="S32" s="63" t="str">
        <f t="shared" si="14"/>
        <v/>
      </c>
      <c r="T32" s="271"/>
    </row>
    <row r="33" spans="2:20" ht="16.5" customHeight="1" x14ac:dyDescent="0.3">
      <c r="B33" s="219" t="s">
        <v>270</v>
      </c>
      <c r="C33" s="105">
        <v>1</v>
      </c>
      <c r="D33" s="106">
        <v>500</v>
      </c>
      <c r="E33" s="115">
        <f t="shared" si="8"/>
        <v>500</v>
      </c>
      <c r="G33" s="35"/>
      <c r="H33" s="46"/>
      <c r="I33" s="34"/>
      <c r="K33" s="35"/>
      <c r="L33" s="62">
        <f t="shared" si="9"/>
        <v>0</v>
      </c>
      <c r="M33" s="63" t="str">
        <f t="shared" si="10"/>
        <v/>
      </c>
      <c r="N33" s="34"/>
      <c r="P33" s="269"/>
      <c r="Q33" s="270" t="str">
        <f t="shared" si="7"/>
        <v/>
      </c>
      <c r="R33" s="62" t="str">
        <f t="shared" si="13"/>
        <v/>
      </c>
      <c r="S33" s="63" t="str">
        <f t="shared" si="14"/>
        <v/>
      </c>
      <c r="T33" s="271"/>
    </row>
    <row r="34" spans="2:20" ht="16.5" customHeight="1" x14ac:dyDescent="0.3">
      <c r="B34" s="219" t="s">
        <v>271</v>
      </c>
      <c r="C34" s="105">
        <v>1</v>
      </c>
      <c r="D34" s="106">
        <v>800</v>
      </c>
      <c r="E34" s="115">
        <f t="shared" si="8"/>
        <v>800</v>
      </c>
      <c r="G34" s="35"/>
      <c r="H34" s="46"/>
      <c r="I34" s="34"/>
      <c r="K34" s="35"/>
      <c r="L34" s="62">
        <f t="shared" si="9"/>
        <v>0</v>
      </c>
      <c r="M34" s="63" t="str">
        <f t="shared" si="10"/>
        <v/>
      </c>
      <c r="N34" s="34"/>
      <c r="P34" s="269"/>
      <c r="Q34" s="270" t="str">
        <f t="shared" si="7"/>
        <v/>
      </c>
      <c r="R34" s="62" t="str">
        <f t="shared" si="13"/>
        <v/>
      </c>
      <c r="S34" s="63" t="str">
        <f t="shared" si="14"/>
        <v/>
      </c>
      <c r="T34" s="271"/>
    </row>
    <row r="35" spans="2:20" ht="16.5" customHeight="1" x14ac:dyDescent="0.3">
      <c r="B35" s="219" t="s">
        <v>272</v>
      </c>
      <c r="C35" s="105">
        <v>1</v>
      </c>
      <c r="D35" s="106">
        <v>500</v>
      </c>
      <c r="E35" s="115">
        <f t="shared" si="8"/>
        <v>500</v>
      </c>
      <c r="G35" s="35"/>
      <c r="H35" s="46"/>
      <c r="I35" s="34"/>
      <c r="K35" s="35"/>
      <c r="L35" s="62">
        <f t="shared" si="9"/>
        <v>0</v>
      </c>
      <c r="M35" s="63" t="str">
        <f t="shared" si="10"/>
        <v/>
      </c>
      <c r="N35" s="34"/>
      <c r="P35" s="269"/>
      <c r="Q35" s="270" t="str">
        <f t="shared" si="7"/>
        <v/>
      </c>
      <c r="R35" s="62" t="str">
        <f t="shared" si="13"/>
        <v/>
      </c>
      <c r="S35" s="63" t="str">
        <f t="shared" si="14"/>
        <v/>
      </c>
      <c r="T35" s="271"/>
    </row>
    <row r="36" spans="2:20" ht="16.5" customHeight="1" x14ac:dyDescent="0.3">
      <c r="B36" s="219" t="s">
        <v>273</v>
      </c>
      <c r="C36" s="105">
        <v>2</v>
      </c>
      <c r="D36" s="106">
        <v>350</v>
      </c>
      <c r="E36" s="115">
        <f t="shared" si="8"/>
        <v>700</v>
      </c>
      <c r="G36" s="35"/>
      <c r="H36" s="46"/>
      <c r="I36" s="34"/>
      <c r="K36" s="35"/>
      <c r="L36" s="62">
        <f t="shared" si="9"/>
        <v>0</v>
      </c>
      <c r="M36" s="63" t="str">
        <f t="shared" si="10"/>
        <v/>
      </c>
      <c r="N36" s="34"/>
      <c r="P36" s="269"/>
      <c r="Q36" s="270" t="str">
        <f t="shared" si="7"/>
        <v/>
      </c>
      <c r="R36" s="62" t="str">
        <f t="shared" si="13"/>
        <v/>
      </c>
      <c r="S36" s="63" t="str">
        <f t="shared" si="14"/>
        <v/>
      </c>
      <c r="T36" s="271"/>
    </row>
    <row r="37" spans="2:20" ht="16.5" customHeight="1" x14ac:dyDescent="0.3">
      <c r="B37" s="219" t="s">
        <v>274</v>
      </c>
      <c r="C37" s="105">
        <v>4</v>
      </c>
      <c r="D37" s="106">
        <v>150</v>
      </c>
      <c r="E37" s="115">
        <f t="shared" si="8"/>
        <v>600</v>
      </c>
      <c r="G37" s="35"/>
      <c r="H37" s="46"/>
      <c r="I37" s="34"/>
      <c r="K37" s="35"/>
      <c r="L37" s="62">
        <f t="shared" si="9"/>
        <v>0</v>
      </c>
      <c r="M37" s="63" t="str">
        <f t="shared" si="10"/>
        <v/>
      </c>
      <c r="N37" s="34"/>
      <c r="P37" s="269"/>
      <c r="Q37" s="270" t="str">
        <f t="shared" ref="Q37:Q42" si="15">IF(ISBLANK(P37),"",IF(P37="מאשר",K37,IF(P37="לא מאשר",0,"נא למלא כמות מאושרת")))</f>
        <v/>
      </c>
      <c r="R37" s="62" t="str">
        <f t="shared" si="13"/>
        <v/>
      </c>
      <c r="S37" s="63" t="str">
        <f t="shared" si="14"/>
        <v/>
      </c>
      <c r="T37" s="271"/>
    </row>
    <row r="38" spans="2:20" ht="16.5" customHeight="1" x14ac:dyDescent="0.3">
      <c r="B38" s="219" t="s">
        <v>275</v>
      </c>
      <c r="C38" s="105">
        <v>12</v>
      </c>
      <c r="D38" s="106">
        <v>150</v>
      </c>
      <c r="E38" s="115">
        <f t="shared" si="8"/>
        <v>1800</v>
      </c>
      <c r="G38" s="35"/>
      <c r="H38" s="46"/>
      <c r="I38" s="34"/>
      <c r="K38" s="35"/>
      <c r="L38" s="62">
        <f t="shared" si="9"/>
        <v>0</v>
      </c>
      <c r="M38" s="63" t="str">
        <f t="shared" si="10"/>
        <v/>
      </c>
      <c r="N38" s="34"/>
      <c r="P38" s="269"/>
      <c r="Q38" s="270" t="str">
        <f t="shared" si="15"/>
        <v/>
      </c>
      <c r="R38" s="62" t="str">
        <f t="shared" si="13"/>
        <v/>
      </c>
      <c r="S38" s="63" t="str">
        <f t="shared" si="14"/>
        <v/>
      </c>
      <c r="T38" s="271"/>
    </row>
    <row r="39" spans="2:20" ht="16.5" customHeight="1" x14ac:dyDescent="0.3">
      <c r="B39" s="219" t="s">
        <v>276</v>
      </c>
      <c r="C39" s="105">
        <v>1</v>
      </c>
      <c r="D39" s="106">
        <v>2100</v>
      </c>
      <c r="E39" s="115">
        <f t="shared" si="8"/>
        <v>2100</v>
      </c>
      <c r="G39" s="35"/>
      <c r="H39" s="46"/>
      <c r="I39" s="34"/>
      <c r="K39" s="35"/>
      <c r="L39" s="62">
        <f t="shared" si="9"/>
        <v>0</v>
      </c>
      <c r="M39" s="63" t="str">
        <f t="shared" si="10"/>
        <v/>
      </c>
      <c r="N39" s="34"/>
      <c r="P39" s="269"/>
      <c r="Q39" s="270" t="str">
        <f t="shared" si="15"/>
        <v/>
      </c>
      <c r="R39" s="62" t="str">
        <f t="shared" si="13"/>
        <v/>
      </c>
      <c r="S39" s="63" t="str">
        <f t="shared" si="14"/>
        <v/>
      </c>
      <c r="T39" s="271"/>
    </row>
    <row r="40" spans="2:20" ht="16.5" customHeight="1" x14ac:dyDescent="0.3">
      <c r="B40" s="219" t="s">
        <v>277</v>
      </c>
      <c r="C40" s="105">
        <v>1</v>
      </c>
      <c r="D40" s="106">
        <v>600</v>
      </c>
      <c r="E40" s="115">
        <f t="shared" si="8"/>
        <v>600</v>
      </c>
      <c r="G40" s="35"/>
      <c r="H40" s="46"/>
      <c r="I40" s="34"/>
      <c r="K40" s="35"/>
      <c r="L40" s="62">
        <f t="shared" si="9"/>
        <v>0</v>
      </c>
      <c r="M40" s="63" t="str">
        <f t="shared" si="10"/>
        <v/>
      </c>
      <c r="N40" s="34"/>
      <c r="P40" s="269"/>
      <c r="Q40" s="270" t="str">
        <f t="shared" si="15"/>
        <v/>
      </c>
      <c r="R40" s="62" t="str">
        <f t="shared" si="13"/>
        <v/>
      </c>
      <c r="S40" s="63" t="str">
        <f t="shared" si="14"/>
        <v/>
      </c>
      <c r="T40" s="271"/>
    </row>
    <row r="41" spans="2:20" ht="16.5" customHeight="1" x14ac:dyDescent="0.3">
      <c r="B41" s="219" t="s">
        <v>278</v>
      </c>
      <c r="C41" s="105">
        <v>1</v>
      </c>
      <c r="D41" s="106">
        <v>1000</v>
      </c>
      <c r="E41" s="115">
        <f t="shared" si="8"/>
        <v>1000</v>
      </c>
      <c r="G41" s="35"/>
      <c r="H41" s="46"/>
      <c r="I41" s="34"/>
      <c r="K41" s="35"/>
      <c r="L41" s="62">
        <f t="shared" si="9"/>
        <v>0</v>
      </c>
      <c r="M41" s="63" t="str">
        <f t="shared" si="10"/>
        <v/>
      </c>
      <c r="N41" s="34"/>
      <c r="P41" s="269"/>
      <c r="Q41" s="270" t="str">
        <f t="shared" si="15"/>
        <v/>
      </c>
      <c r="R41" s="62" t="str">
        <f t="shared" si="13"/>
        <v/>
      </c>
      <c r="S41" s="63" t="str">
        <f t="shared" si="14"/>
        <v/>
      </c>
      <c r="T41" s="271"/>
    </row>
    <row r="42" spans="2:20" ht="16.5" customHeight="1" thickBot="1" x14ac:dyDescent="0.35">
      <c r="B42" s="219" t="s">
        <v>279</v>
      </c>
      <c r="C42" s="105">
        <v>5</v>
      </c>
      <c r="D42" s="106">
        <v>20</v>
      </c>
      <c r="E42" s="115">
        <f t="shared" si="8"/>
        <v>100</v>
      </c>
      <c r="G42" s="35"/>
      <c r="H42" s="46"/>
      <c r="I42" s="34"/>
      <c r="K42" s="35"/>
      <c r="L42" s="62">
        <f t="shared" si="9"/>
        <v>0</v>
      </c>
      <c r="M42" s="63" t="str">
        <f t="shared" si="10"/>
        <v/>
      </c>
      <c r="N42" s="34"/>
      <c r="P42" s="269"/>
      <c r="Q42" s="270" t="str">
        <f t="shared" si="15"/>
        <v/>
      </c>
      <c r="R42" s="62" t="str">
        <f t="shared" si="13"/>
        <v/>
      </c>
      <c r="S42" s="63" t="str">
        <f t="shared" si="14"/>
        <v/>
      </c>
      <c r="T42" s="271"/>
    </row>
    <row r="43" spans="2:20" ht="16.5" customHeight="1" thickBot="1" x14ac:dyDescent="0.35">
      <c r="B43" s="308" t="s">
        <v>667</v>
      </c>
      <c r="C43" s="309"/>
      <c r="D43" s="310"/>
      <c r="E43" s="118">
        <f>SUM(E21:E42)</f>
        <v>28800</v>
      </c>
      <c r="G43" s="112"/>
      <c r="H43" s="113"/>
      <c r="I43" s="114"/>
      <c r="K43" s="112"/>
      <c r="L43" s="121">
        <f>SUM(L21:L42)</f>
        <v>0</v>
      </c>
      <c r="M43" s="122" t="str">
        <f>IF(L43=0,"",IF(OR(L43-$E43&gt;0,L43-$E43&lt;0), (L43-$E43)/$E43, ""))</f>
        <v/>
      </c>
      <c r="N43" s="114"/>
      <c r="O43" s="58"/>
      <c r="P43" s="272"/>
      <c r="Q43" s="121"/>
      <c r="R43" s="121">
        <f>SUM(R21:R42)</f>
        <v>0</v>
      </c>
      <c r="S43" s="122" t="str">
        <f t="shared" ref="S43" si="16">IFERROR(IF(R43=0,"",IF(OR(R43-$E43&gt;0,R43-$E43&lt;0), (R43-$E43)/$E43, "")),"")</f>
        <v/>
      </c>
      <c r="T43" s="273"/>
    </row>
    <row r="44" spans="2:20" ht="18.75" x14ac:dyDescent="0.3">
      <c r="B44" s="313" t="s">
        <v>287</v>
      </c>
      <c r="C44" s="314"/>
      <c r="D44" s="314"/>
      <c r="E44" s="315"/>
      <c r="F44" s="48"/>
      <c r="G44" s="335" t="str">
        <f>B44</f>
        <v>סדנת חקלאות וגינון</v>
      </c>
      <c r="H44" s="336"/>
      <c r="I44" s="337"/>
      <c r="J44" s="48"/>
      <c r="K44" s="341" t="str">
        <f>G44</f>
        <v>סדנת חקלאות וגינון</v>
      </c>
      <c r="L44" s="342"/>
      <c r="M44" s="342"/>
      <c r="N44" s="343"/>
      <c r="O44" s="201"/>
      <c r="P44" s="344" t="str">
        <f>B44</f>
        <v>סדנת חקלאות וגינון</v>
      </c>
      <c r="Q44" s="345"/>
      <c r="R44" s="345"/>
      <c r="S44" s="345"/>
      <c r="T44" s="346"/>
    </row>
    <row r="45" spans="2:20" ht="16.5" customHeight="1" x14ac:dyDescent="0.3">
      <c r="B45" s="247" t="s">
        <v>286</v>
      </c>
      <c r="C45" s="105">
        <v>1</v>
      </c>
      <c r="D45" s="106">
        <v>5500</v>
      </c>
      <c r="E45" s="115">
        <f>D45*C45</f>
        <v>5500</v>
      </c>
      <c r="G45" s="35"/>
      <c r="H45" s="46"/>
      <c r="I45" s="34"/>
      <c r="K45" s="35"/>
      <c r="L45" s="62">
        <f>K45*D45</f>
        <v>0</v>
      </c>
      <c r="M45" s="63" t="str">
        <f>IF(L45=0,"",IF(OR(L45-$E45&gt;0,L45-$E45&lt;0), (L45-$E45)/$E45, ""))</f>
        <v/>
      </c>
      <c r="N45" s="34"/>
      <c r="P45" s="269"/>
      <c r="Q45" s="270" t="str">
        <f t="shared" ref="Q45:Q51" si="17">IF(ISBLANK(P45),"",IF(P45="מאשר",K45,IF(P45="לא מאשר",0,"נא למלא כמות מאושרת")))</f>
        <v/>
      </c>
      <c r="R45" s="62" t="str">
        <f>IFERROR(Q45*D45,"")</f>
        <v/>
      </c>
      <c r="S45" s="63" t="str">
        <f>IFERROR(IF(R45=0,"",IF(OR(R45-$E45&gt;0,R45-$E45&lt;0), (R45-$E45)/$E45, "")),"")</f>
        <v/>
      </c>
      <c r="T45" s="271"/>
    </row>
    <row r="46" spans="2:20" ht="16.5" customHeight="1" x14ac:dyDescent="0.3">
      <c r="B46" s="218" t="s">
        <v>285</v>
      </c>
      <c r="C46" s="105">
        <v>1</v>
      </c>
      <c r="D46" s="106">
        <v>650</v>
      </c>
      <c r="E46" s="115">
        <f t="shared" ref="E46:E54" si="18">D46*C46</f>
        <v>650</v>
      </c>
      <c r="G46" s="35"/>
      <c r="H46" s="46"/>
      <c r="I46" s="34"/>
      <c r="K46" s="35"/>
      <c r="L46" s="62">
        <f t="shared" ref="L46:L51" si="19">K46*D46</f>
        <v>0</v>
      </c>
      <c r="M46" s="63" t="str">
        <f t="shared" ref="M46:M54" si="20">IF(L46=0,"",IF(OR(L46-$E46&gt;0,L46-$E46&lt;0), (L46-$E46)/$E46, ""))</f>
        <v/>
      </c>
      <c r="N46" s="34"/>
      <c r="P46" s="269"/>
      <c r="Q46" s="270" t="str">
        <f t="shared" si="17"/>
        <v/>
      </c>
      <c r="R46" s="62" t="str">
        <f t="shared" ref="R46:R54" si="21">IFERROR(Q46*D46,"")</f>
        <v/>
      </c>
      <c r="S46" s="63" t="str">
        <f t="shared" ref="S46:S54" si="22">IFERROR(IF(R46=0,"",IF(OR(R46-$E46&gt;0,R46-$E46&lt;0), (R46-$E46)/$E46, "")),"")</f>
        <v/>
      </c>
      <c r="T46" s="271"/>
    </row>
    <row r="47" spans="2:20" ht="16.5" customHeight="1" x14ac:dyDescent="0.3">
      <c r="B47" s="218" t="s">
        <v>284</v>
      </c>
      <c r="C47" s="105">
        <v>1</v>
      </c>
      <c r="D47" s="106">
        <v>1900</v>
      </c>
      <c r="E47" s="115">
        <f t="shared" si="18"/>
        <v>1900</v>
      </c>
      <c r="G47" s="35"/>
      <c r="H47" s="46"/>
      <c r="I47" s="34"/>
      <c r="K47" s="35"/>
      <c r="L47" s="62">
        <f t="shared" si="19"/>
        <v>0</v>
      </c>
      <c r="M47" s="63" t="str">
        <f t="shared" si="20"/>
        <v/>
      </c>
      <c r="N47" s="34"/>
      <c r="P47" s="269"/>
      <c r="Q47" s="270" t="str">
        <f t="shared" si="17"/>
        <v/>
      </c>
      <c r="R47" s="62" t="str">
        <f t="shared" si="21"/>
        <v/>
      </c>
      <c r="S47" s="63" t="str">
        <f t="shared" si="22"/>
        <v/>
      </c>
      <c r="T47" s="271"/>
    </row>
    <row r="48" spans="2:20" ht="16.5" customHeight="1" x14ac:dyDescent="0.3">
      <c r="B48" s="218" t="s">
        <v>283</v>
      </c>
      <c r="C48" s="105">
        <v>1</v>
      </c>
      <c r="D48" s="106">
        <v>1200</v>
      </c>
      <c r="E48" s="115">
        <f t="shared" si="18"/>
        <v>1200</v>
      </c>
      <c r="G48" s="35"/>
      <c r="H48" s="46"/>
      <c r="I48" s="34"/>
      <c r="K48" s="35"/>
      <c r="L48" s="62">
        <f t="shared" si="19"/>
        <v>0</v>
      </c>
      <c r="M48" s="63" t="str">
        <f t="shared" si="20"/>
        <v/>
      </c>
      <c r="N48" s="34"/>
      <c r="P48" s="269"/>
      <c r="Q48" s="270" t="str">
        <f t="shared" si="17"/>
        <v/>
      </c>
      <c r="R48" s="62" t="str">
        <f t="shared" si="21"/>
        <v/>
      </c>
      <c r="S48" s="63" t="str">
        <f t="shared" si="22"/>
        <v/>
      </c>
      <c r="T48" s="271"/>
    </row>
    <row r="49" spans="2:20" ht="16.5" customHeight="1" x14ac:dyDescent="0.3">
      <c r="B49" s="218" t="s">
        <v>282</v>
      </c>
      <c r="C49" s="105">
        <v>1</v>
      </c>
      <c r="D49" s="106">
        <v>1100</v>
      </c>
      <c r="E49" s="115">
        <f t="shared" si="18"/>
        <v>1100</v>
      </c>
      <c r="G49" s="35"/>
      <c r="H49" s="46"/>
      <c r="I49" s="34"/>
      <c r="K49" s="35"/>
      <c r="L49" s="62">
        <f t="shared" si="19"/>
        <v>0</v>
      </c>
      <c r="M49" s="63" t="str">
        <f t="shared" si="20"/>
        <v/>
      </c>
      <c r="N49" s="34"/>
      <c r="P49" s="269"/>
      <c r="Q49" s="270" t="str">
        <f t="shared" si="17"/>
        <v/>
      </c>
      <c r="R49" s="62" t="str">
        <f t="shared" si="21"/>
        <v/>
      </c>
      <c r="S49" s="63" t="str">
        <f t="shared" si="22"/>
        <v/>
      </c>
      <c r="T49" s="271"/>
    </row>
    <row r="50" spans="2:20" ht="16.5" customHeight="1" x14ac:dyDescent="0.3">
      <c r="B50" s="219" t="s">
        <v>281</v>
      </c>
      <c r="C50" s="105">
        <v>1</v>
      </c>
      <c r="D50" s="106">
        <v>2600</v>
      </c>
      <c r="E50" s="115">
        <f t="shared" si="18"/>
        <v>2600</v>
      </c>
      <c r="G50" s="35"/>
      <c r="H50" s="46"/>
      <c r="I50" s="34"/>
      <c r="K50" s="35"/>
      <c r="L50" s="62">
        <f t="shared" si="19"/>
        <v>0</v>
      </c>
      <c r="M50" s="63" t="str">
        <f t="shared" si="20"/>
        <v/>
      </c>
      <c r="N50" s="34"/>
      <c r="P50" s="269"/>
      <c r="Q50" s="270" t="str">
        <f t="shared" si="17"/>
        <v/>
      </c>
      <c r="R50" s="62" t="str">
        <f t="shared" si="21"/>
        <v/>
      </c>
      <c r="S50" s="63" t="str">
        <f t="shared" si="22"/>
        <v/>
      </c>
      <c r="T50" s="271"/>
    </row>
    <row r="51" spans="2:20" ht="16.5" customHeight="1" thickBot="1" x14ac:dyDescent="0.35">
      <c r="B51" s="219" t="s">
        <v>752</v>
      </c>
      <c r="C51" s="105">
        <v>1</v>
      </c>
      <c r="D51" s="106">
        <v>7000</v>
      </c>
      <c r="E51" s="115">
        <f t="shared" si="18"/>
        <v>7000</v>
      </c>
      <c r="G51" s="35"/>
      <c r="H51" s="46"/>
      <c r="I51" s="34"/>
      <c r="K51" s="35"/>
      <c r="L51" s="62">
        <f t="shared" si="19"/>
        <v>0</v>
      </c>
      <c r="M51" s="63" t="str">
        <f t="shared" si="20"/>
        <v/>
      </c>
      <c r="N51" s="34"/>
      <c r="P51" s="269"/>
      <c r="Q51" s="270" t="str">
        <f t="shared" si="17"/>
        <v/>
      </c>
      <c r="R51" s="62" t="str">
        <f t="shared" si="21"/>
        <v/>
      </c>
      <c r="S51" s="63" t="str">
        <f t="shared" si="22"/>
        <v/>
      </c>
      <c r="T51" s="271"/>
    </row>
    <row r="52" spans="2:20" ht="16.5" customHeight="1" thickBot="1" x14ac:dyDescent="0.35">
      <c r="B52" s="308" t="s">
        <v>668</v>
      </c>
      <c r="C52" s="309"/>
      <c r="D52" s="310"/>
      <c r="E52" s="118">
        <f>SUM(E45:E51)</f>
        <v>19950</v>
      </c>
      <c r="G52" s="112"/>
      <c r="H52" s="113"/>
      <c r="I52" s="114"/>
      <c r="K52" s="112"/>
      <c r="L52" s="121">
        <f>SUM(L45:L51)</f>
        <v>0</v>
      </c>
      <c r="M52" s="122" t="str">
        <f>IF(L52=0,"",IF(OR(L52-$E52&gt;0,L52-$E52&lt;0), (L52-$E52)/$E52, ""))</f>
        <v/>
      </c>
      <c r="N52" s="114"/>
      <c r="O52" s="58"/>
      <c r="P52" s="272"/>
      <c r="Q52" s="121"/>
      <c r="R52" s="121">
        <f>SUM(R45:R51)</f>
        <v>0</v>
      </c>
      <c r="S52" s="122" t="str">
        <f t="shared" si="22"/>
        <v/>
      </c>
      <c r="T52" s="273"/>
    </row>
    <row r="53" spans="2:20" ht="18.75" x14ac:dyDescent="0.3">
      <c r="B53" s="313" t="s">
        <v>609</v>
      </c>
      <c r="C53" s="314"/>
      <c r="D53" s="314"/>
      <c r="E53" s="315"/>
      <c r="F53" s="48"/>
      <c r="G53" s="335" t="str">
        <f>B53</f>
        <v>סדנת קרמיקה</v>
      </c>
      <c r="H53" s="336"/>
      <c r="I53" s="337"/>
      <c r="J53" s="48"/>
      <c r="K53" s="341" t="str">
        <f>B53</f>
        <v>סדנת קרמיקה</v>
      </c>
      <c r="L53" s="342"/>
      <c r="M53" s="342"/>
      <c r="N53" s="343"/>
      <c r="O53" s="201"/>
      <c r="P53" s="344" t="str">
        <f>B53</f>
        <v>סדנת קרמיקה</v>
      </c>
      <c r="Q53" s="345"/>
      <c r="R53" s="345"/>
      <c r="S53" s="345"/>
      <c r="T53" s="346"/>
    </row>
    <row r="54" spans="2:20" ht="16.5" customHeight="1" thickBot="1" x14ac:dyDescent="0.35">
      <c r="B54" s="219" t="s">
        <v>288</v>
      </c>
      <c r="C54" s="105">
        <v>1</v>
      </c>
      <c r="D54" s="106">
        <v>14500</v>
      </c>
      <c r="E54" s="115">
        <f t="shared" si="18"/>
        <v>14500</v>
      </c>
      <c r="G54" s="35"/>
      <c r="H54" s="46"/>
      <c r="I54" s="34"/>
      <c r="K54" s="35"/>
      <c r="L54" s="62">
        <f>K54*D54</f>
        <v>0</v>
      </c>
      <c r="M54" s="63" t="str">
        <f t="shared" si="20"/>
        <v/>
      </c>
      <c r="N54" s="34"/>
      <c r="P54" s="269"/>
      <c r="Q54" s="270" t="str">
        <f t="shared" ref="Q54" si="23">IF(ISBLANK(P54),"",IF(P54="מאשר",K54,IF(P54="לא מאשר",0,"נא למלא כמות מאושרת")))</f>
        <v/>
      </c>
      <c r="R54" s="62" t="str">
        <f t="shared" si="21"/>
        <v/>
      </c>
      <c r="S54" s="63" t="str">
        <f t="shared" si="22"/>
        <v/>
      </c>
      <c r="T54" s="271"/>
    </row>
    <row r="55" spans="2:20" ht="16.5" customHeight="1" thickBot="1" x14ac:dyDescent="0.35">
      <c r="B55" s="308" t="s">
        <v>669</v>
      </c>
      <c r="C55" s="309"/>
      <c r="D55" s="310"/>
      <c r="E55" s="118">
        <f>SUM(E54)</f>
        <v>14500</v>
      </c>
      <c r="G55" s="112"/>
      <c r="H55" s="113"/>
      <c r="I55" s="114"/>
      <c r="K55" s="112"/>
      <c r="L55" s="121">
        <f>SUM(L54)</f>
        <v>0</v>
      </c>
      <c r="M55" s="122" t="str">
        <f>IF(L55=0,"",IF(OR(L55-$E55&gt;0,L55-$E55&lt;0), (L55-$E55)/$E55, ""))</f>
        <v/>
      </c>
      <c r="N55" s="114"/>
      <c r="O55" s="58"/>
      <c r="P55" s="272"/>
      <c r="Q55" s="121"/>
      <c r="R55" s="121">
        <f>SUM(R54)</f>
        <v>0</v>
      </c>
      <c r="S55" s="122" t="str">
        <f t="shared" ref="S55" si="24">IFERROR(IF(R55=0,"",IF(OR(R55-$E55&gt;0,R55-$E55&lt;0), (R55-$E55)/$E55, "")),"")</f>
        <v/>
      </c>
      <c r="T55" s="273"/>
    </row>
    <row r="56" spans="2:20" ht="18.75" x14ac:dyDescent="0.3">
      <c r="B56" s="313" t="s">
        <v>734</v>
      </c>
      <c r="C56" s="314"/>
      <c r="D56" s="314"/>
      <c r="E56" s="315"/>
      <c r="F56" s="48"/>
      <c r="G56" s="335" t="str">
        <f>B56</f>
        <v>סדנת מולטימדיה וקולנוע- לקבוצה של 5 תלמידים ומורה</v>
      </c>
      <c r="H56" s="336"/>
      <c r="I56" s="337"/>
      <c r="J56" s="48"/>
      <c r="K56" s="341" t="str">
        <f>B56</f>
        <v>סדנת מולטימדיה וקולנוע- לקבוצה של 5 תלמידים ומורה</v>
      </c>
      <c r="L56" s="342"/>
      <c r="M56" s="342"/>
      <c r="N56" s="343"/>
      <c r="O56" s="201"/>
      <c r="P56" s="344" t="str">
        <f>B56</f>
        <v>סדנת מולטימדיה וקולנוע- לקבוצה של 5 תלמידים ומורה</v>
      </c>
      <c r="Q56" s="345"/>
      <c r="R56" s="345"/>
      <c r="S56" s="345"/>
      <c r="T56" s="346"/>
    </row>
    <row r="57" spans="2:20" ht="16.5" customHeight="1" x14ac:dyDescent="0.3">
      <c r="B57" s="219" t="s">
        <v>753</v>
      </c>
      <c r="C57" s="105">
        <v>5</v>
      </c>
      <c r="D57" s="106">
        <v>12300</v>
      </c>
      <c r="E57" s="115">
        <f>D57*C57</f>
        <v>61500</v>
      </c>
      <c r="G57" s="35"/>
      <c r="H57" s="46"/>
      <c r="I57" s="34"/>
      <c r="K57" s="35"/>
      <c r="L57" s="62">
        <f t="shared" ref="L57:L82" si="25">K57*D57</f>
        <v>0</v>
      </c>
      <c r="M57" s="63" t="str">
        <f t="shared" ref="M57:M81" si="26">IF(L57=0,"",IF(OR(L57-$E57&gt;0,L57-$E57&lt;0), (L57-$E57)/$E57, ""))</f>
        <v/>
      </c>
      <c r="N57" s="34"/>
      <c r="P57" s="269"/>
      <c r="Q57" s="270" t="str">
        <f t="shared" ref="Q57:Q82" si="27">IF(ISBLANK(P57),"",IF(P57="מאשר",K57,IF(P57="לא מאשר",0,"נא למלא כמות מאושרת")))</f>
        <v/>
      </c>
      <c r="R57" s="62" t="str">
        <f>IFERROR(Q57*D57,"")</f>
        <v/>
      </c>
      <c r="S57" s="63" t="str">
        <f>IFERROR(IF(R57=0,"",IF(OR(R57-$E57&gt;0,R57-$E57&lt;0), (R57-$E57)/$E57, "")),"")</f>
        <v/>
      </c>
      <c r="T57" s="271"/>
    </row>
    <row r="58" spans="2:20" ht="16.5" customHeight="1" x14ac:dyDescent="0.3">
      <c r="B58" s="246" t="s">
        <v>754</v>
      </c>
      <c r="C58" s="105">
        <v>1</v>
      </c>
      <c r="D58" s="106">
        <v>21100</v>
      </c>
      <c r="E58" s="115">
        <f>D58*C58</f>
        <v>21100</v>
      </c>
      <c r="G58" s="35"/>
      <c r="H58" s="46"/>
      <c r="I58" s="34"/>
      <c r="K58" s="35"/>
      <c r="L58" s="62">
        <f t="shared" si="25"/>
        <v>0</v>
      </c>
      <c r="M58" s="63" t="str">
        <f t="shared" si="26"/>
        <v/>
      </c>
      <c r="N58" s="34"/>
      <c r="P58" s="269"/>
      <c r="Q58" s="270" t="str">
        <f t="shared" si="27"/>
        <v/>
      </c>
      <c r="R58" s="62" t="str">
        <f t="shared" ref="R58:R81" si="28">IFERROR(Q58*D58,"")</f>
        <v/>
      </c>
      <c r="S58" s="63" t="str">
        <f>IFERROR(IF(R58=0,"",IF(OR(R58-$E58&gt;0,R58-$E58&lt;0), (R58-$E58)/$E58, "")),"")</f>
        <v/>
      </c>
      <c r="T58" s="271"/>
    </row>
    <row r="59" spans="2:20" ht="16.5" customHeight="1" x14ac:dyDescent="0.3">
      <c r="B59" s="218" t="s">
        <v>289</v>
      </c>
      <c r="C59" s="105">
        <v>1</v>
      </c>
      <c r="D59" s="106">
        <v>600</v>
      </c>
      <c r="E59" s="115">
        <f t="shared" ref="E59:E82" si="29">D59*C59</f>
        <v>600</v>
      </c>
      <c r="G59" s="35"/>
      <c r="H59" s="46"/>
      <c r="I59" s="34"/>
      <c r="K59" s="35"/>
      <c r="L59" s="62">
        <f t="shared" si="25"/>
        <v>0</v>
      </c>
      <c r="M59" s="63" t="str">
        <f t="shared" si="26"/>
        <v/>
      </c>
      <c r="N59" s="34"/>
      <c r="P59" s="269"/>
      <c r="Q59" s="270" t="str">
        <f t="shared" si="27"/>
        <v/>
      </c>
      <c r="R59" s="62" t="str">
        <f t="shared" si="28"/>
        <v/>
      </c>
      <c r="S59" s="63" t="str">
        <f t="shared" ref="S59:S82" si="30">IFERROR(IF(R59=0,"",IF(OR(R59-$E59&gt;0,R59-$E59&lt;0), (R59-$E59)/$E59, "")),"")</f>
        <v/>
      </c>
      <c r="T59" s="271"/>
    </row>
    <row r="60" spans="2:20" ht="16.5" customHeight="1" x14ac:dyDescent="0.3">
      <c r="B60" s="218" t="s">
        <v>290</v>
      </c>
      <c r="C60" s="105">
        <v>1</v>
      </c>
      <c r="D60" s="106">
        <v>550</v>
      </c>
      <c r="E60" s="115">
        <f t="shared" si="29"/>
        <v>550</v>
      </c>
      <c r="G60" s="35"/>
      <c r="H60" s="46"/>
      <c r="I60" s="34"/>
      <c r="K60" s="35"/>
      <c r="L60" s="62">
        <f t="shared" si="25"/>
        <v>0</v>
      </c>
      <c r="M60" s="63" t="str">
        <f t="shared" si="26"/>
        <v/>
      </c>
      <c r="N60" s="34"/>
      <c r="P60" s="269"/>
      <c r="Q60" s="270" t="str">
        <f t="shared" si="27"/>
        <v/>
      </c>
      <c r="R60" s="62" t="str">
        <f t="shared" si="28"/>
        <v/>
      </c>
      <c r="S60" s="63" t="str">
        <f t="shared" si="30"/>
        <v/>
      </c>
      <c r="T60" s="271"/>
    </row>
    <row r="61" spans="2:20" ht="16.5" customHeight="1" x14ac:dyDescent="0.3">
      <c r="B61" s="218" t="s">
        <v>291</v>
      </c>
      <c r="C61" s="105">
        <v>6</v>
      </c>
      <c r="D61" s="106">
        <v>300</v>
      </c>
      <c r="E61" s="115">
        <f t="shared" si="29"/>
        <v>1800</v>
      </c>
      <c r="G61" s="35"/>
      <c r="H61" s="46"/>
      <c r="I61" s="34"/>
      <c r="K61" s="35"/>
      <c r="L61" s="62">
        <f t="shared" si="25"/>
        <v>0</v>
      </c>
      <c r="M61" s="63" t="str">
        <f t="shared" si="26"/>
        <v/>
      </c>
      <c r="N61" s="34"/>
      <c r="P61" s="269"/>
      <c r="Q61" s="270" t="str">
        <f t="shared" si="27"/>
        <v/>
      </c>
      <c r="R61" s="62" t="str">
        <f t="shared" si="28"/>
        <v/>
      </c>
      <c r="S61" s="63" t="str">
        <f t="shared" si="30"/>
        <v/>
      </c>
      <c r="T61" s="271"/>
    </row>
    <row r="62" spans="2:20" ht="16.5" customHeight="1" x14ac:dyDescent="0.3">
      <c r="B62" s="218" t="s">
        <v>755</v>
      </c>
      <c r="C62" s="105">
        <v>1</v>
      </c>
      <c r="D62" s="106">
        <v>10900</v>
      </c>
      <c r="E62" s="115">
        <f t="shared" si="29"/>
        <v>10900</v>
      </c>
      <c r="G62" s="35"/>
      <c r="H62" s="46"/>
      <c r="I62" s="34"/>
      <c r="K62" s="35"/>
      <c r="L62" s="62">
        <f t="shared" si="25"/>
        <v>0</v>
      </c>
      <c r="M62" s="63" t="str">
        <f t="shared" si="26"/>
        <v/>
      </c>
      <c r="N62" s="34"/>
      <c r="P62" s="269"/>
      <c r="Q62" s="270" t="str">
        <f t="shared" si="27"/>
        <v/>
      </c>
      <c r="R62" s="62" t="str">
        <f t="shared" si="28"/>
        <v/>
      </c>
      <c r="S62" s="63" t="str">
        <f t="shared" si="30"/>
        <v/>
      </c>
      <c r="T62" s="271"/>
    </row>
    <row r="63" spans="2:20" ht="16.5" customHeight="1" x14ac:dyDescent="0.3">
      <c r="B63" s="219" t="s">
        <v>292</v>
      </c>
      <c r="C63" s="105">
        <v>2</v>
      </c>
      <c r="D63" s="106">
        <v>1900</v>
      </c>
      <c r="E63" s="115">
        <f t="shared" si="29"/>
        <v>3800</v>
      </c>
      <c r="G63" s="35"/>
      <c r="H63" s="46"/>
      <c r="I63" s="34"/>
      <c r="K63" s="35"/>
      <c r="L63" s="62">
        <f t="shared" si="25"/>
        <v>0</v>
      </c>
      <c r="M63" s="63" t="str">
        <f t="shared" si="26"/>
        <v/>
      </c>
      <c r="N63" s="34"/>
      <c r="P63" s="269"/>
      <c r="Q63" s="270" t="str">
        <f t="shared" si="27"/>
        <v/>
      </c>
      <c r="R63" s="62" t="str">
        <f t="shared" si="28"/>
        <v/>
      </c>
      <c r="S63" s="63" t="str">
        <f t="shared" si="30"/>
        <v/>
      </c>
      <c r="T63" s="271"/>
    </row>
    <row r="64" spans="2:20" ht="16.5" customHeight="1" x14ac:dyDescent="0.3">
      <c r="B64" s="219" t="s">
        <v>293</v>
      </c>
      <c r="C64" s="105">
        <v>6</v>
      </c>
      <c r="D64" s="106">
        <v>300</v>
      </c>
      <c r="E64" s="115">
        <f t="shared" si="29"/>
        <v>1800</v>
      </c>
      <c r="G64" s="35"/>
      <c r="H64" s="46"/>
      <c r="I64" s="34"/>
      <c r="K64" s="35"/>
      <c r="L64" s="62">
        <f t="shared" si="25"/>
        <v>0</v>
      </c>
      <c r="M64" s="63" t="str">
        <f t="shared" si="26"/>
        <v/>
      </c>
      <c r="N64" s="34"/>
      <c r="P64" s="269"/>
      <c r="Q64" s="270" t="str">
        <f t="shared" si="27"/>
        <v/>
      </c>
      <c r="R64" s="62" t="str">
        <f t="shared" si="28"/>
        <v/>
      </c>
      <c r="S64" s="63" t="str">
        <f t="shared" si="30"/>
        <v/>
      </c>
      <c r="T64" s="271"/>
    </row>
    <row r="65" spans="2:20" ht="16.5" customHeight="1" x14ac:dyDescent="0.3">
      <c r="B65" s="219" t="s">
        <v>294</v>
      </c>
      <c r="C65" s="105">
        <v>1</v>
      </c>
      <c r="D65" s="106">
        <v>2400</v>
      </c>
      <c r="E65" s="115">
        <f t="shared" si="29"/>
        <v>2400</v>
      </c>
      <c r="G65" s="35"/>
      <c r="H65" s="46"/>
      <c r="I65" s="34"/>
      <c r="K65" s="35"/>
      <c r="L65" s="62">
        <f t="shared" si="25"/>
        <v>0</v>
      </c>
      <c r="M65" s="63" t="str">
        <f t="shared" si="26"/>
        <v/>
      </c>
      <c r="N65" s="34"/>
      <c r="P65" s="269"/>
      <c r="Q65" s="270" t="str">
        <f t="shared" si="27"/>
        <v/>
      </c>
      <c r="R65" s="62" t="str">
        <f t="shared" si="28"/>
        <v/>
      </c>
      <c r="S65" s="63" t="str">
        <f t="shared" si="30"/>
        <v/>
      </c>
      <c r="T65" s="271"/>
    </row>
    <row r="66" spans="2:20" ht="16.5" customHeight="1" x14ac:dyDescent="0.3">
      <c r="B66" s="219" t="s">
        <v>295</v>
      </c>
      <c r="C66" s="105">
        <v>3</v>
      </c>
      <c r="D66" s="106">
        <v>1100</v>
      </c>
      <c r="E66" s="115">
        <f t="shared" si="29"/>
        <v>3300</v>
      </c>
      <c r="G66" s="35"/>
      <c r="H66" s="46"/>
      <c r="I66" s="34"/>
      <c r="K66" s="35"/>
      <c r="L66" s="62">
        <f t="shared" si="25"/>
        <v>0</v>
      </c>
      <c r="M66" s="63" t="str">
        <f t="shared" si="26"/>
        <v/>
      </c>
      <c r="N66" s="34"/>
      <c r="P66" s="269"/>
      <c r="Q66" s="270" t="str">
        <f t="shared" si="27"/>
        <v/>
      </c>
      <c r="R66" s="62" t="str">
        <f t="shared" si="28"/>
        <v/>
      </c>
      <c r="S66" s="63" t="str">
        <f t="shared" si="30"/>
        <v/>
      </c>
      <c r="T66" s="271"/>
    </row>
    <row r="67" spans="2:20" ht="16.5" customHeight="1" x14ac:dyDescent="0.3">
      <c r="B67" s="219" t="s">
        <v>296</v>
      </c>
      <c r="C67" s="105">
        <v>3</v>
      </c>
      <c r="D67" s="106">
        <v>700</v>
      </c>
      <c r="E67" s="115">
        <f t="shared" si="29"/>
        <v>2100</v>
      </c>
      <c r="G67" s="35"/>
      <c r="H67" s="46"/>
      <c r="I67" s="34"/>
      <c r="K67" s="35"/>
      <c r="L67" s="62">
        <f t="shared" si="25"/>
        <v>0</v>
      </c>
      <c r="M67" s="63" t="str">
        <f t="shared" si="26"/>
        <v/>
      </c>
      <c r="N67" s="34"/>
      <c r="P67" s="269"/>
      <c r="Q67" s="270" t="str">
        <f t="shared" si="27"/>
        <v/>
      </c>
      <c r="R67" s="62" t="str">
        <f t="shared" si="28"/>
        <v/>
      </c>
      <c r="S67" s="63" t="str">
        <f t="shared" si="30"/>
        <v/>
      </c>
      <c r="T67" s="271"/>
    </row>
    <row r="68" spans="2:20" ht="16.5" customHeight="1" x14ac:dyDescent="0.3">
      <c r="B68" s="219" t="s">
        <v>297</v>
      </c>
      <c r="C68" s="105">
        <v>1</v>
      </c>
      <c r="D68" s="106">
        <v>250</v>
      </c>
      <c r="E68" s="115">
        <f t="shared" si="29"/>
        <v>250</v>
      </c>
      <c r="G68" s="35"/>
      <c r="H68" s="46"/>
      <c r="I68" s="34"/>
      <c r="K68" s="35"/>
      <c r="L68" s="62">
        <f t="shared" si="25"/>
        <v>0</v>
      </c>
      <c r="M68" s="63" t="str">
        <f t="shared" si="26"/>
        <v/>
      </c>
      <c r="N68" s="34"/>
      <c r="P68" s="269"/>
      <c r="Q68" s="270" t="str">
        <f t="shared" si="27"/>
        <v/>
      </c>
      <c r="R68" s="62" t="str">
        <f t="shared" si="28"/>
        <v/>
      </c>
      <c r="S68" s="63" t="str">
        <f t="shared" si="30"/>
        <v/>
      </c>
      <c r="T68" s="271"/>
    </row>
    <row r="69" spans="2:20" ht="16.5" customHeight="1" x14ac:dyDescent="0.3">
      <c r="B69" s="219" t="s">
        <v>298</v>
      </c>
      <c r="C69" s="105">
        <v>2</v>
      </c>
      <c r="D69" s="106">
        <v>430</v>
      </c>
      <c r="E69" s="115">
        <f t="shared" si="29"/>
        <v>860</v>
      </c>
      <c r="G69" s="35"/>
      <c r="H69" s="46"/>
      <c r="I69" s="34"/>
      <c r="K69" s="35"/>
      <c r="L69" s="62">
        <f t="shared" si="25"/>
        <v>0</v>
      </c>
      <c r="M69" s="63" t="str">
        <f t="shared" si="26"/>
        <v/>
      </c>
      <c r="N69" s="34"/>
      <c r="P69" s="269"/>
      <c r="Q69" s="270" t="str">
        <f t="shared" si="27"/>
        <v/>
      </c>
      <c r="R69" s="62" t="str">
        <f t="shared" si="28"/>
        <v/>
      </c>
      <c r="S69" s="63" t="str">
        <f t="shared" si="30"/>
        <v/>
      </c>
      <c r="T69" s="271"/>
    </row>
    <row r="70" spans="2:20" ht="16.5" customHeight="1" x14ac:dyDescent="0.3">
      <c r="B70" s="219" t="s">
        <v>299</v>
      </c>
      <c r="C70" s="105">
        <v>2</v>
      </c>
      <c r="D70" s="106">
        <v>470</v>
      </c>
      <c r="E70" s="115">
        <f t="shared" si="29"/>
        <v>940</v>
      </c>
      <c r="G70" s="35"/>
      <c r="H70" s="46"/>
      <c r="I70" s="34"/>
      <c r="K70" s="35"/>
      <c r="L70" s="62">
        <f t="shared" si="25"/>
        <v>0</v>
      </c>
      <c r="M70" s="63" t="str">
        <f t="shared" si="26"/>
        <v/>
      </c>
      <c r="N70" s="34"/>
      <c r="P70" s="269"/>
      <c r="Q70" s="270" t="str">
        <f t="shared" si="27"/>
        <v/>
      </c>
      <c r="R70" s="62" t="str">
        <f t="shared" si="28"/>
        <v/>
      </c>
      <c r="S70" s="63" t="str">
        <f t="shared" si="30"/>
        <v/>
      </c>
      <c r="T70" s="271"/>
    </row>
    <row r="71" spans="2:20" ht="16.5" customHeight="1" x14ac:dyDescent="0.3">
      <c r="B71" s="219" t="s">
        <v>300</v>
      </c>
      <c r="C71" s="105">
        <v>1</v>
      </c>
      <c r="D71" s="106">
        <v>1900</v>
      </c>
      <c r="E71" s="115">
        <f t="shared" si="29"/>
        <v>1900</v>
      </c>
      <c r="G71" s="35"/>
      <c r="H71" s="46"/>
      <c r="I71" s="34"/>
      <c r="K71" s="35"/>
      <c r="L71" s="62">
        <f t="shared" si="25"/>
        <v>0</v>
      </c>
      <c r="M71" s="63" t="str">
        <f t="shared" si="26"/>
        <v/>
      </c>
      <c r="N71" s="34"/>
      <c r="P71" s="269"/>
      <c r="Q71" s="270" t="str">
        <f t="shared" si="27"/>
        <v/>
      </c>
      <c r="R71" s="62" t="str">
        <f t="shared" si="28"/>
        <v/>
      </c>
      <c r="S71" s="63" t="str">
        <f t="shared" si="30"/>
        <v/>
      </c>
      <c r="T71" s="271"/>
    </row>
    <row r="72" spans="2:20" ht="16.5" customHeight="1" x14ac:dyDescent="0.3">
      <c r="B72" s="219" t="s">
        <v>301</v>
      </c>
      <c r="C72" s="105">
        <v>5</v>
      </c>
      <c r="D72" s="106">
        <v>1200</v>
      </c>
      <c r="E72" s="115">
        <f t="shared" si="29"/>
        <v>6000</v>
      </c>
      <c r="G72" s="35"/>
      <c r="H72" s="46"/>
      <c r="I72" s="34"/>
      <c r="K72" s="35"/>
      <c r="L72" s="62">
        <f t="shared" si="25"/>
        <v>0</v>
      </c>
      <c r="M72" s="63" t="str">
        <f t="shared" si="26"/>
        <v/>
      </c>
      <c r="N72" s="34"/>
      <c r="P72" s="269"/>
      <c r="Q72" s="270" t="str">
        <f t="shared" si="27"/>
        <v/>
      </c>
      <c r="R72" s="62" t="str">
        <f t="shared" si="28"/>
        <v/>
      </c>
      <c r="S72" s="63" t="str">
        <f t="shared" si="30"/>
        <v/>
      </c>
      <c r="T72" s="271"/>
    </row>
    <row r="73" spans="2:20" ht="16.5" customHeight="1" x14ac:dyDescent="0.3">
      <c r="B73" s="219" t="s">
        <v>302</v>
      </c>
      <c r="C73" s="105">
        <v>1</v>
      </c>
      <c r="D73" s="106">
        <v>530</v>
      </c>
      <c r="E73" s="115">
        <f t="shared" si="29"/>
        <v>530</v>
      </c>
      <c r="G73" s="35"/>
      <c r="H73" s="46"/>
      <c r="I73" s="34"/>
      <c r="K73" s="35"/>
      <c r="L73" s="62">
        <f t="shared" si="25"/>
        <v>0</v>
      </c>
      <c r="M73" s="63" t="str">
        <f t="shared" si="26"/>
        <v/>
      </c>
      <c r="N73" s="34"/>
      <c r="P73" s="269"/>
      <c r="Q73" s="270" t="str">
        <f t="shared" si="27"/>
        <v/>
      </c>
      <c r="R73" s="62" t="str">
        <f t="shared" si="28"/>
        <v/>
      </c>
      <c r="S73" s="63" t="str">
        <f t="shared" si="30"/>
        <v/>
      </c>
      <c r="T73" s="271"/>
    </row>
    <row r="74" spans="2:20" ht="16.5" customHeight="1" x14ac:dyDescent="0.3">
      <c r="B74" s="219" t="s">
        <v>303</v>
      </c>
      <c r="C74" s="105">
        <v>1</v>
      </c>
      <c r="D74" s="106">
        <v>400</v>
      </c>
      <c r="E74" s="115">
        <f t="shared" si="29"/>
        <v>400</v>
      </c>
      <c r="G74" s="35"/>
      <c r="H74" s="46"/>
      <c r="I74" s="34"/>
      <c r="K74" s="35"/>
      <c r="L74" s="62">
        <f t="shared" si="25"/>
        <v>0</v>
      </c>
      <c r="M74" s="63" t="str">
        <f t="shared" si="26"/>
        <v/>
      </c>
      <c r="N74" s="34"/>
      <c r="P74" s="269"/>
      <c r="Q74" s="270" t="str">
        <f t="shared" si="27"/>
        <v/>
      </c>
      <c r="R74" s="62" t="str">
        <f t="shared" si="28"/>
        <v/>
      </c>
      <c r="S74" s="63" t="str">
        <f t="shared" si="30"/>
        <v/>
      </c>
      <c r="T74" s="271"/>
    </row>
    <row r="75" spans="2:20" ht="16.5" customHeight="1" x14ac:dyDescent="0.3">
      <c r="B75" s="219" t="s">
        <v>304</v>
      </c>
      <c r="C75" s="105">
        <v>1</v>
      </c>
      <c r="D75" s="106">
        <v>13500</v>
      </c>
      <c r="E75" s="115">
        <f t="shared" si="29"/>
        <v>13500</v>
      </c>
      <c r="G75" s="35"/>
      <c r="H75" s="46"/>
      <c r="I75" s="34"/>
      <c r="K75" s="35"/>
      <c r="L75" s="62">
        <f t="shared" si="25"/>
        <v>0</v>
      </c>
      <c r="M75" s="63" t="str">
        <f t="shared" si="26"/>
        <v/>
      </c>
      <c r="N75" s="34"/>
      <c r="P75" s="269"/>
      <c r="Q75" s="270" t="str">
        <f t="shared" si="27"/>
        <v/>
      </c>
      <c r="R75" s="62" t="str">
        <f t="shared" si="28"/>
        <v/>
      </c>
      <c r="S75" s="63" t="str">
        <f t="shared" si="30"/>
        <v/>
      </c>
      <c r="T75" s="271"/>
    </row>
    <row r="76" spans="2:20" ht="16.5" customHeight="1" x14ac:dyDescent="0.3">
      <c r="B76" s="219" t="s">
        <v>305</v>
      </c>
      <c r="C76" s="105">
        <v>4</v>
      </c>
      <c r="D76" s="106">
        <v>600</v>
      </c>
      <c r="E76" s="115">
        <f t="shared" si="29"/>
        <v>2400</v>
      </c>
      <c r="G76" s="35"/>
      <c r="H76" s="46"/>
      <c r="I76" s="34"/>
      <c r="K76" s="35"/>
      <c r="L76" s="62">
        <f t="shared" si="25"/>
        <v>0</v>
      </c>
      <c r="M76" s="63" t="str">
        <f t="shared" si="26"/>
        <v/>
      </c>
      <c r="N76" s="34"/>
      <c r="P76" s="269"/>
      <c r="Q76" s="270" t="str">
        <f t="shared" si="27"/>
        <v/>
      </c>
      <c r="R76" s="62" t="str">
        <f t="shared" si="28"/>
        <v/>
      </c>
      <c r="S76" s="63" t="str">
        <f t="shared" si="30"/>
        <v/>
      </c>
      <c r="T76" s="271"/>
    </row>
    <row r="77" spans="2:20" ht="16.5" customHeight="1" x14ac:dyDescent="0.3">
      <c r="B77" s="219" t="s">
        <v>306</v>
      </c>
      <c r="C77" s="105">
        <v>1</v>
      </c>
      <c r="D77" s="106">
        <v>1630</v>
      </c>
      <c r="E77" s="115">
        <f t="shared" si="29"/>
        <v>1630</v>
      </c>
      <c r="G77" s="35"/>
      <c r="H77" s="46"/>
      <c r="I77" s="34"/>
      <c r="K77" s="35"/>
      <c r="L77" s="62">
        <f t="shared" si="25"/>
        <v>0</v>
      </c>
      <c r="M77" s="63" t="str">
        <f t="shared" si="26"/>
        <v/>
      </c>
      <c r="N77" s="34"/>
      <c r="P77" s="269"/>
      <c r="Q77" s="270" t="str">
        <f t="shared" si="27"/>
        <v/>
      </c>
      <c r="R77" s="62" t="str">
        <f t="shared" si="28"/>
        <v/>
      </c>
      <c r="S77" s="63" t="str">
        <f t="shared" si="30"/>
        <v/>
      </c>
      <c r="T77" s="271"/>
    </row>
    <row r="78" spans="2:20" ht="16.5" customHeight="1" x14ac:dyDescent="0.3">
      <c r="B78" s="219" t="s">
        <v>307</v>
      </c>
      <c r="C78" s="105">
        <v>2</v>
      </c>
      <c r="D78" s="106">
        <v>130</v>
      </c>
      <c r="E78" s="115">
        <f t="shared" si="29"/>
        <v>260</v>
      </c>
      <c r="G78" s="35"/>
      <c r="H78" s="46"/>
      <c r="I78" s="34"/>
      <c r="K78" s="35"/>
      <c r="L78" s="62">
        <f t="shared" si="25"/>
        <v>0</v>
      </c>
      <c r="M78" s="63" t="str">
        <f t="shared" si="26"/>
        <v/>
      </c>
      <c r="N78" s="34"/>
      <c r="P78" s="269"/>
      <c r="Q78" s="270" t="str">
        <f t="shared" si="27"/>
        <v/>
      </c>
      <c r="R78" s="62" t="str">
        <f t="shared" si="28"/>
        <v/>
      </c>
      <c r="S78" s="63" t="str">
        <f t="shared" si="30"/>
        <v/>
      </c>
      <c r="T78" s="271"/>
    </row>
    <row r="79" spans="2:20" ht="16.5" customHeight="1" x14ac:dyDescent="0.3">
      <c r="B79" s="219" t="s">
        <v>310</v>
      </c>
      <c r="C79" s="105">
        <v>5</v>
      </c>
      <c r="D79" s="106">
        <v>2400</v>
      </c>
      <c r="E79" s="115">
        <f t="shared" si="29"/>
        <v>12000</v>
      </c>
      <c r="G79" s="35"/>
      <c r="H79" s="46"/>
      <c r="I79" s="34"/>
      <c r="K79" s="35"/>
      <c r="L79" s="62">
        <f t="shared" si="25"/>
        <v>0</v>
      </c>
      <c r="M79" s="63" t="str">
        <f t="shared" si="26"/>
        <v/>
      </c>
      <c r="N79" s="34"/>
      <c r="P79" s="269"/>
      <c r="Q79" s="270" t="str">
        <f t="shared" si="27"/>
        <v/>
      </c>
      <c r="R79" s="62" t="str">
        <f t="shared" si="28"/>
        <v/>
      </c>
      <c r="S79" s="63" t="str">
        <f t="shared" si="30"/>
        <v/>
      </c>
      <c r="T79" s="271"/>
    </row>
    <row r="80" spans="2:20" ht="16.5" customHeight="1" x14ac:dyDescent="0.3">
      <c r="B80" s="219" t="s">
        <v>311</v>
      </c>
      <c r="C80" s="105">
        <v>10</v>
      </c>
      <c r="D80" s="106">
        <v>200</v>
      </c>
      <c r="E80" s="115">
        <f t="shared" si="29"/>
        <v>2000</v>
      </c>
      <c r="G80" s="35"/>
      <c r="H80" s="46"/>
      <c r="I80" s="34"/>
      <c r="K80" s="35"/>
      <c r="L80" s="62">
        <f t="shared" si="25"/>
        <v>0</v>
      </c>
      <c r="M80" s="63" t="str">
        <f t="shared" si="26"/>
        <v/>
      </c>
      <c r="N80" s="34"/>
      <c r="P80" s="269"/>
      <c r="Q80" s="270" t="str">
        <f t="shared" si="27"/>
        <v/>
      </c>
      <c r="R80" s="62" t="str">
        <f t="shared" si="28"/>
        <v/>
      </c>
      <c r="S80" s="63" t="str">
        <f t="shared" si="30"/>
        <v/>
      </c>
      <c r="T80" s="271"/>
    </row>
    <row r="81" spans="2:20" ht="16.5" customHeight="1" x14ac:dyDescent="0.3">
      <c r="B81" s="219" t="s">
        <v>308</v>
      </c>
      <c r="C81" s="105">
        <v>6</v>
      </c>
      <c r="D81" s="106">
        <v>530</v>
      </c>
      <c r="E81" s="115">
        <f t="shared" si="29"/>
        <v>3180</v>
      </c>
      <c r="G81" s="35"/>
      <c r="H81" s="46"/>
      <c r="I81" s="34"/>
      <c r="K81" s="35"/>
      <c r="L81" s="62">
        <f t="shared" si="25"/>
        <v>0</v>
      </c>
      <c r="M81" s="63" t="str">
        <f t="shared" si="26"/>
        <v/>
      </c>
      <c r="N81" s="34"/>
      <c r="P81" s="269"/>
      <c r="Q81" s="270" t="str">
        <f t="shared" si="27"/>
        <v/>
      </c>
      <c r="R81" s="62" t="str">
        <f t="shared" si="28"/>
        <v/>
      </c>
      <c r="S81" s="63" t="str">
        <f t="shared" si="30"/>
        <v/>
      </c>
      <c r="T81" s="271"/>
    </row>
    <row r="82" spans="2:20" ht="16.5" customHeight="1" thickBot="1" x14ac:dyDescent="0.35">
      <c r="B82" s="219" t="s">
        <v>309</v>
      </c>
      <c r="C82" s="105">
        <v>8</v>
      </c>
      <c r="D82" s="106">
        <v>470</v>
      </c>
      <c r="E82" s="115">
        <f t="shared" si="29"/>
        <v>3760</v>
      </c>
      <c r="G82" s="35"/>
      <c r="H82" s="46"/>
      <c r="I82" s="34"/>
      <c r="K82" s="35"/>
      <c r="L82" s="62">
        <f t="shared" si="25"/>
        <v>0</v>
      </c>
      <c r="M82" s="63" t="str">
        <f t="shared" ref="M82" si="31">IF(L82=0,"",IF(OR(L82-$E82&gt;0,L82-$E82&lt;0), (L82-$E82)/$E82, ""))</f>
        <v/>
      </c>
      <c r="N82" s="34"/>
      <c r="P82" s="269"/>
      <c r="Q82" s="270" t="str">
        <f t="shared" si="27"/>
        <v/>
      </c>
      <c r="R82" s="62" t="str">
        <f>IFERROR(Q82*D82,"")</f>
        <v/>
      </c>
      <c r="S82" s="63" t="str">
        <f t="shared" si="30"/>
        <v/>
      </c>
      <c r="T82" s="271"/>
    </row>
    <row r="83" spans="2:20" ht="16.5" customHeight="1" thickBot="1" x14ac:dyDescent="0.35">
      <c r="B83" s="308" t="s">
        <v>670</v>
      </c>
      <c r="C83" s="309"/>
      <c r="D83" s="310"/>
      <c r="E83" s="118">
        <f>SUM(E57:E82)</f>
        <v>159460</v>
      </c>
      <c r="G83" s="112"/>
      <c r="H83" s="113"/>
      <c r="I83" s="114"/>
      <c r="K83" s="112"/>
      <c r="L83" s="121">
        <f>SUM(L57:L82)</f>
        <v>0</v>
      </c>
      <c r="M83" s="122" t="str">
        <f>IF(L83=0,"",IF(OR(L83-$E83&gt;0,L83-$E83&lt;0), (L83-$E83)/$E83, ""))</f>
        <v/>
      </c>
      <c r="N83" s="114"/>
      <c r="O83" s="58"/>
      <c r="P83" s="272"/>
      <c r="Q83" s="121"/>
      <c r="R83" s="121">
        <f>SUM(R57:R82)</f>
        <v>0</v>
      </c>
      <c r="S83" s="122" t="str">
        <f t="shared" ref="S83" si="32">IFERROR(IF(R83=0,"",IF(OR(R83-$E83&gt;0,R83-$E83&lt;0), (R83-$E83)/$E83, "")),"")</f>
        <v/>
      </c>
      <c r="T83" s="273"/>
    </row>
    <row r="84" spans="2:20" ht="18.75" x14ac:dyDescent="0.3">
      <c r="B84" s="313" t="s">
        <v>323</v>
      </c>
      <c r="C84" s="314"/>
      <c r="D84" s="314"/>
      <c r="E84" s="315"/>
      <c r="F84" s="48"/>
      <c r="G84" s="335" t="str">
        <f>B84</f>
        <v>סדנת בישול ואפיה</v>
      </c>
      <c r="H84" s="336"/>
      <c r="I84" s="337"/>
      <c r="J84" s="48"/>
      <c r="K84" s="341" t="str">
        <f>B84</f>
        <v>סדנת בישול ואפיה</v>
      </c>
      <c r="L84" s="342"/>
      <c r="M84" s="342"/>
      <c r="N84" s="343"/>
      <c r="O84" s="201"/>
      <c r="P84" s="344" t="str">
        <f>B84</f>
        <v>סדנת בישול ואפיה</v>
      </c>
      <c r="Q84" s="345"/>
      <c r="R84" s="345"/>
      <c r="S84" s="345"/>
      <c r="T84" s="346"/>
    </row>
    <row r="85" spans="2:20" ht="16.5" customHeight="1" x14ac:dyDescent="0.3">
      <c r="B85" s="218" t="s">
        <v>312</v>
      </c>
      <c r="C85" s="105">
        <v>2</v>
      </c>
      <c r="D85" s="106">
        <v>200</v>
      </c>
      <c r="E85" s="115">
        <f>D85*C85</f>
        <v>400</v>
      </c>
      <c r="G85" s="35"/>
      <c r="H85" s="46"/>
      <c r="I85" s="34"/>
      <c r="K85" s="35"/>
      <c r="L85" s="62">
        <f>K85*D85</f>
        <v>0</v>
      </c>
      <c r="M85" s="63" t="str">
        <f>IF(L85=0,"",IF(OR(L85-$E85&gt;0,L85-$E85&lt;0), (L85-$E85)/$E85, ""))</f>
        <v/>
      </c>
      <c r="N85" s="34"/>
      <c r="P85" s="269"/>
      <c r="Q85" s="270" t="str">
        <f t="shared" ref="Q85:Q98" si="33">IF(ISBLANK(P85),"",IF(P85="מאשר",K85,IF(P85="לא מאשר",0,"נא למלא כמות מאושרת")))</f>
        <v/>
      </c>
      <c r="R85" s="62" t="str">
        <f>IFERROR(Q85*D85,"")</f>
        <v/>
      </c>
      <c r="S85" s="63" t="str">
        <f>IFERROR(IF(R85=0,"",IF(OR(R85-$E85&gt;0,R85-$E85&lt;0), (R85-$E85)/$E85, "")),"")</f>
        <v/>
      </c>
      <c r="T85" s="271"/>
    </row>
    <row r="86" spans="2:20" ht="16.5" customHeight="1" x14ac:dyDescent="0.3">
      <c r="B86" s="218" t="s">
        <v>313</v>
      </c>
      <c r="C86" s="105">
        <v>1</v>
      </c>
      <c r="D86" s="106">
        <v>2100</v>
      </c>
      <c r="E86" s="115">
        <f t="shared" ref="E86:E152" si="34">D86*C86</f>
        <v>2100</v>
      </c>
      <c r="G86" s="35"/>
      <c r="H86" s="46"/>
      <c r="I86" s="34"/>
      <c r="K86" s="35"/>
      <c r="L86" s="62">
        <f t="shared" ref="L86:L98" si="35">K86*D86</f>
        <v>0</v>
      </c>
      <c r="M86" s="63" t="str">
        <f t="shared" ref="M86:M98" si="36">IF(L86=0,"",IF(OR(L86-$E86&gt;0,L86-$E86&lt;0), (L86-$E86)/$E86, ""))</f>
        <v/>
      </c>
      <c r="N86" s="34"/>
      <c r="P86" s="269"/>
      <c r="Q86" s="270" t="str">
        <f t="shared" si="33"/>
        <v/>
      </c>
      <c r="R86" s="62" t="str">
        <f t="shared" ref="R86:R93" si="37">IFERROR(Q86*D86,"")</f>
        <v/>
      </c>
      <c r="S86" s="63" t="str">
        <f t="shared" ref="S86:S93" si="38">IFERROR(IF(R86=0,"",IF(OR(R86-$E86&gt;0,R86-$E86&lt;0), (R86-$E86)/$E86, "")),"")</f>
        <v/>
      </c>
      <c r="T86" s="271"/>
    </row>
    <row r="87" spans="2:20" ht="16.5" customHeight="1" x14ac:dyDescent="0.3">
      <c r="B87" s="218" t="s">
        <v>314</v>
      </c>
      <c r="C87" s="105">
        <v>1</v>
      </c>
      <c r="D87" s="106">
        <v>180</v>
      </c>
      <c r="E87" s="115">
        <f t="shared" si="34"/>
        <v>180</v>
      </c>
      <c r="G87" s="35"/>
      <c r="H87" s="46"/>
      <c r="I87" s="34"/>
      <c r="K87" s="35"/>
      <c r="L87" s="62">
        <f t="shared" si="35"/>
        <v>0</v>
      </c>
      <c r="M87" s="63" t="str">
        <f t="shared" si="36"/>
        <v/>
      </c>
      <c r="N87" s="34"/>
      <c r="P87" s="269"/>
      <c r="Q87" s="270" t="str">
        <f t="shared" si="33"/>
        <v/>
      </c>
      <c r="R87" s="62" t="str">
        <f t="shared" si="37"/>
        <v/>
      </c>
      <c r="S87" s="63" t="str">
        <f t="shared" si="38"/>
        <v/>
      </c>
      <c r="T87" s="271"/>
    </row>
    <row r="88" spans="2:20" ht="16.5" customHeight="1" x14ac:dyDescent="0.3">
      <c r="B88" s="218" t="s">
        <v>315</v>
      </c>
      <c r="C88" s="105">
        <v>1</v>
      </c>
      <c r="D88" s="106">
        <v>3800</v>
      </c>
      <c r="E88" s="115">
        <f t="shared" si="34"/>
        <v>3800</v>
      </c>
      <c r="G88" s="35"/>
      <c r="H88" s="46"/>
      <c r="I88" s="34"/>
      <c r="K88" s="35"/>
      <c r="L88" s="62">
        <f t="shared" si="35"/>
        <v>0</v>
      </c>
      <c r="M88" s="63" t="str">
        <f t="shared" si="36"/>
        <v/>
      </c>
      <c r="N88" s="34"/>
      <c r="P88" s="269"/>
      <c r="Q88" s="270" t="str">
        <f t="shared" si="33"/>
        <v/>
      </c>
      <c r="R88" s="62" t="str">
        <f t="shared" si="37"/>
        <v/>
      </c>
      <c r="S88" s="63" t="str">
        <f t="shared" si="38"/>
        <v/>
      </c>
      <c r="T88" s="271"/>
    </row>
    <row r="89" spans="2:20" ht="16.5" customHeight="1" x14ac:dyDescent="0.3">
      <c r="B89" s="218" t="s">
        <v>316</v>
      </c>
      <c r="C89" s="105">
        <v>1</v>
      </c>
      <c r="D89" s="106">
        <v>2900</v>
      </c>
      <c r="E89" s="115">
        <f t="shared" si="34"/>
        <v>2900</v>
      </c>
      <c r="G89" s="35"/>
      <c r="H89" s="46"/>
      <c r="I89" s="34"/>
      <c r="K89" s="35"/>
      <c r="L89" s="62">
        <f t="shared" si="35"/>
        <v>0</v>
      </c>
      <c r="M89" s="63" t="str">
        <f t="shared" si="36"/>
        <v/>
      </c>
      <c r="N89" s="34"/>
      <c r="P89" s="269"/>
      <c r="Q89" s="270" t="str">
        <f t="shared" si="33"/>
        <v/>
      </c>
      <c r="R89" s="62" t="str">
        <f t="shared" si="37"/>
        <v/>
      </c>
      <c r="S89" s="63" t="str">
        <f t="shared" si="38"/>
        <v/>
      </c>
      <c r="T89" s="271"/>
    </row>
    <row r="90" spans="2:20" ht="16.5" customHeight="1" x14ac:dyDescent="0.3">
      <c r="B90" s="219" t="s">
        <v>317</v>
      </c>
      <c r="C90" s="105">
        <v>1</v>
      </c>
      <c r="D90" s="106">
        <v>1900</v>
      </c>
      <c r="E90" s="115">
        <f t="shared" si="34"/>
        <v>1900</v>
      </c>
      <c r="G90" s="35"/>
      <c r="H90" s="46"/>
      <c r="I90" s="34"/>
      <c r="K90" s="35"/>
      <c r="L90" s="62">
        <f t="shared" si="35"/>
        <v>0</v>
      </c>
      <c r="M90" s="63" t="str">
        <f t="shared" si="36"/>
        <v/>
      </c>
      <c r="N90" s="34"/>
      <c r="P90" s="269"/>
      <c r="Q90" s="270" t="str">
        <f t="shared" si="33"/>
        <v/>
      </c>
      <c r="R90" s="62" t="str">
        <f t="shared" si="37"/>
        <v/>
      </c>
      <c r="S90" s="63" t="str">
        <f t="shared" si="38"/>
        <v/>
      </c>
      <c r="T90" s="271"/>
    </row>
    <row r="91" spans="2:20" ht="16.5" customHeight="1" x14ac:dyDescent="0.3">
      <c r="B91" s="219" t="s">
        <v>318</v>
      </c>
      <c r="C91" s="105">
        <v>1</v>
      </c>
      <c r="D91" s="106">
        <v>3300</v>
      </c>
      <c r="E91" s="115">
        <f t="shared" si="34"/>
        <v>3300</v>
      </c>
      <c r="G91" s="35"/>
      <c r="H91" s="46"/>
      <c r="I91" s="34"/>
      <c r="K91" s="35"/>
      <c r="L91" s="62">
        <f t="shared" si="35"/>
        <v>0</v>
      </c>
      <c r="M91" s="63" t="str">
        <f t="shared" si="36"/>
        <v/>
      </c>
      <c r="N91" s="34"/>
      <c r="P91" s="269"/>
      <c r="Q91" s="270" t="str">
        <f t="shared" si="33"/>
        <v/>
      </c>
      <c r="R91" s="62" t="str">
        <f t="shared" si="37"/>
        <v/>
      </c>
      <c r="S91" s="63" t="str">
        <f t="shared" si="38"/>
        <v/>
      </c>
      <c r="T91" s="271"/>
    </row>
    <row r="92" spans="2:20" ht="16.5" customHeight="1" x14ac:dyDescent="0.3">
      <c r="B92" s="219" t="s">
        <v>319</v>
      </c>
      <c r="C92" s="105">
        <v>2</v>
      </c>
      <c r="D92" s="106">
        <v>4100</v>
      </c>
      <c r="E92" s="115">
        <f t="shared" si="34"/>
        <v>8200</v>
      </c>
      <c r="G92" s="35"/>
      <c r="H92" s="46"/>
      <c r="I92" s="34"/>
      <c r="K92" s="35"/>
      <c r="L92" s="62">
        <f t="shared" si="35"/>
        <v>0</v>
      </c>
      <c r="M92" s="63" t="str">
        <f t="shared" si="36"/>
        <v/>
      </c>
      <c r="N92" s="34"/>
      <c r="P92" s="269"/>
      <c r="Q92" s="270" t="str">
        <f t="shared" si="33"/>
        <v/>
      </c>
      <c r="R92" s="62" t="str">
        <f t="shared" si="37"/>
        <v/>
      </c>
      <c r="S92" s="63" t="str">
        <f t="shared" si="38"/>
        <v/>
      </c>
      <c r="T92" s="271"/>
    </row>
    <row r="93" spans="2:20" ht="16.5" customHeight="1" x14ac:dyDescent="0.3">
      <c r="B93" s="219" t="s">
        <v>320</v>
      </c>
      <c r="C93" s="105">
        <v>1</v>
      </c>
      <c r="D93" s="106">
        <v>5900</v>
      </c>
      <c r="E93" s="115">
        <f t="shared" si="34"/>
        <v>5900</v>
      </c>
      <c r="G93" s="35"/>
      <c r="H93" s="46"/>
      <c r="I93" s="34"/>
      <c r="K93" s="35"/>
      <c r="L93" s="62">
        <f t="shared" si="35"/>
        <v>0</v>
      </c>
      <c r="M93" s="63" t="str">
        <f t="shared" si="36"/>
        <v/>
      </c>
      <c r="N93" s="34"/>
      <c r="P93" s="269"/>
      <c r="Q93" s="270" t="str">
        <f t="shared" si="33"/>
        <v/>
      </c>
      <c r="R93" s="62" t="str">
        <f t="shared" si="37"/>
        <v/>
      </c>
      <c r="S93" s="63" t="str">
        <f t="shared" si="38"/>
        <v/>
      </c>
      <c r="T93" s="271"/>
    </row>
    <row r="94" spans="2:20" ht="16.5" customHeight="1" x14ac:dyDescent="0.3">
      <c r="B94" s="219" t="s">
        <v>211</v>
      </c>
      <c r="C94" s="105">
        <v>1</v>
      </c>
      <c r="D94" s="106">
        <v>1150</v>
      </c>
      <c r="E94" s="115">
        <f t="shared" si="34"/>
        <v>1150</v>
      </c>
      <c r="G94" s="35"/>
      <c r="H94" s="46"/>
      <c r="I94" s="34"/>
      <c r="K94" s="35"/>
      <c r="L94" s="62">
        <f t="shared" si="35"/>
        <v>0</v>
      </c>
      <c r="M94" s="63" t="str">
        <f t="shared" si="36"/>
        <v/>
      </c>
      <c r="N94" s="34"/>
      <c r="P94" s="269"/>
      <c r="Q94" s="270" t="str">
        <f t="shared" si="33"/>
        <v/>
      </c>
      <c r="R94" s="62" t="str">
        <f t="shared" ref="R94:R98" si="39">IFERROR(Q94*D94,"")</f>
        <v/>
      </c>
      <c r="S94" s="63" t="str">
        <f t="shared" ref="S94:S98" si="40">IFERROR(IF(R94=0,"",IF(OR(R94-$E94&gt;0,R94-$E94&lt;0), (R94-$E94)/$E94, "")),"")</f>
        <v/>
      </c>
      <c r="T94" s="271"/>
    </row>
    <row r="95" spans="2:20" ht="16.5" customHeight="1" x14ac:dyDescent="0.3">
      <c r="B95" s="219" t="s">
        <v>321</v>
      </c>
      <c r="C95" s="105">
        <v>1</v>
      </c>
      <c r="D95" s="106">
        <v>670</v>
      </c>
      <c r="E95" s="115">
        <f t="shared" si="34"/>
        <v>670</v>
      </c>
      <c r="G95" s="35"/>
      <c r="H95" s="46"/>
      <c r="I95" s="34"/>
      <c r="K95" s="35"/>
      <c r="L95" s="62">
        <f t="shared" si="35"/>
        <v>0</v>
      </c>
      <c r="M95" s="63" t="str">
        <f t="shared" si="36"/>
        <v/>
      </c>
      <c r="N95" s="34"/>
      <c r="P95" s="269"/>
      <c r="Q95" s="270" t="str">
        <f t="shared" si="33"/>
        <v/>
      </c>
      <c r="R95" s="62" t="str">
        <f t="shared" si="39"/>
        <v/>
      </c>
      <c r="S95" s="63" t="str">
        <f t="shared" si="40"/>
        <v/>
      </c>
      <c r="T95" s="271"/>
    </row>
    <row r="96" spans="2:20" ht="16.5" customHeight="1" x14ac:dyDescent="0.3">
      <c r="B96" s="219" t="s">
        <v>322</v>
      </c>
      <c r="C96" s="105">
        <v>3</v>
      </c>
      <c r="D96" s="106">
        <v>200</v>
      </c>
      <c r="E96" s="115">
        <f t="shared" si="34"/>
        <v>600</v>
      </c>
      <c r="G96" s="35"/>
      <c r="H96" s="46"/>
      <c r="I96" s="34"/>
      <c r="K96" s="35"/>
      <c r="L96" s="62">
        <f t="shared" si="35"/>
        <v>0</v>
      </c>
      <c r="M96" s="63" t="str">
        <f t="shared" si="36"/>
        <v/>
      </c>
      <c r="N96" s="34"/>
      <c r="P96" s="269"/>
      <c r="Q96" s="270" t="str">
        <f t="shared" si="33"/>
        <v/>
      </c>
      <c r="R96" s="62" t="str">
        <f t="shared" si="39"/>
        <v/>
      </c>
      <c r="S96" s="63" t="str">
        <f t="shared" si="40"/>
        <v/>
      </c>
      <c r="T96" s="271"/>
    </row>
    <row r="97" spans="2:20" ht="16.5" customHeight="1" x14ac:dyDescent="0.3">
      <c r="B97" s="219" t="s">
        <v>756</v>
      </c>
      <c r="C97" s="105">
        <v>1</v>
      </c>
      <c r="D97" s="106">
        <v>70000</v>
      </c>
      <c r="E97" s="115">
        <f t="shared" si="34"/>
        <v>70000</v>
      </c>
      <c r="G97" s="35"/>
      <c r="H97" s="46"/>
      <c r="I97" s="34"/>
      <c r="K97" s="35"/>
      <c r="L97" s="62">
        <f t="shared" si="35"/>
        <v>0</v>
      </c>
      <c r="M97" s="63" t="str">
        <f t="shared" si="36"/>
        <v/>
      </c>
      <c r="N97" s="34"/>
      <c r="P97" s="269"/>
      <c r="Q97" s="270" t="str">
        <f t="shared" si="33"/>
        <v/>
      </c>
      <c r="R97" s="62" t="str">
        <f t="shared" si="39"/>
        <v/>
      </c>
      <c r="S97" s="63" t="str">
        <f t="shared" si="40"/>
        <v/>
      </c>
      <c r="T97" s="271"/>
    </row>
    <row r="98" spans="2:20" ht="16.5" customHeight="1" thickBot="1" x14ac:dyDescent="0.35">
      <c r="B98" s="219" t="s">
        <v>757</v>
      </c>
      <c r="C98" s="105">
        <v>4</v>
      </c>
      <c r="D98" s="106">
        <v>5300</v>
      </c>
      <c r="E98" s="115">
        <f t="shared" si="34"/>
        <v>21200</v>
      </c>
      <c r="G98" s="35"/>
      <c r="H98" s="46"/>
      <c r="I98" s="34"/>
      <c r="K98" s="35"/>
      <c r="L98" s="62">
        <f t="shared" si="35"/>
        <v>0</v>
      </c>
      <c r="M98" s="63" t="str">
        <f t="shared" si="36"/>
        <v/>
      </c>
      <c r="N98" s="34"/>
      <c r="P98" s="269"/>
      <c r="Q98" s="270" t="str">
        <f t="shared" si="33"/>
        <v/>
      </c>
      <c r="R98" s="62" t="str">
        <f t="shared" si="39"/>
        <v/>
      </c>
      <c r="S98" s="63" t="str">
        <f t="shared" si="40"/>
        <v/>
      </c>
      <c r="T98" s="271"/>
    </row>
    <row r="99" spans="2:20" ht="16.5" customHeight="1" thickBot="1" x14ac:dyDescent="0.35">
      <c r="B99" s="308" t="s">
        <v>671</v>
      </c>
      <c r="C99" s="309"/>
      <c r="D99" s="310"/>
      <c r="E99" s="118">
        <f>SUM(E85:E98)</f>
        <v>122300</v>
      </c>
      <c r="G99" s="112"/>
      <c r="H99" s="113"/>
      <c r="I99" s="114"/>
      <c r="K99" s="112"/>
      <c r="L99" s="121">
        <f>SUM(L85:L98)</f>
        <v>0</v>
      </c>
      <c r="M99" s="122" t="str">
        <f>IF(L99=0,"",IF(OR(L99-$E99&gt;0,L99-$E99&lt;0), (L99-$E99)/$E99, ""))</f>
        <v/>
      </c>
      <c r="N99" s="114"/>
      <c r="O99" s="58"/>
      <c r="P99" s="272"/>
      <c r="Q99" s="121"/>
      <c r="R99" s="121">
        <f>SUM(R85:R98)</f>
        <v>0</v>
      </c>
      <c r="S99" s="122" t="str">
        <f t="shared" ref="S99" si="41">IFERROR(IF(R99=0,"",IF(OR(R99-$E99&gt;0,R99-$E99&lt;0), (R99-$E99)/$E99, "")),"")</f>
        <v/>
      </c>
      <c r="T99" s="273"/>
    </row>
    <row r="100" spans="2:20" ht="18.75" x14ac:dyDescent="0.3">
      <c r="B100" s="313" t="s">
        <v>736</v>
      </c>
      <c r="C100" s="314"/>
      <c r="D100" s="314"/>
      <c r="E100" s="315"/>
      <c r="F100" s="48"/>
      <c r="G100" s="335" t="str">
        <f>B100</f>
        <v>סדנת נגרות, רתכות, מסגרות</v>
      </c>
      <c r="H100" s="336"/>
      <c r="I100" s="337"/>
      <c r="J100" s="48"/>
      <c r="K100" s="341" t="str">
        <f>B100</f>
        <v>סדנת נגרות, רתכות, מסגרות</v>
      </c>
      <c r="L100" s="342"/>
      <c r="M100" s="342"/>
      <c r="N100" s="343"/>
      <c r="O100" s="201"/>
      <c r="P100" s="344" t="str">
        <f>B100</f>
        <v>סדנת נגרות, רתכות, מסגרות</v>
      </c>
      <c r="Q100" s="345"/>
      <c r="R100" s="345"/>
      <c r="S100" s="345"/>
      <c r="T100" s="346"/>
    </row>
    <row r="101" spans="2:20" ht="16.5" customHeight="1" x14ac:dyDescent="0.3">
      <c r="B101" s="219" t="s">
        <v>324</v>
      </c>
      <c r="C101" s="105">
        <v>1</v>
      </c>
      <c r="D101" s="106">
        <v>340</v>
      </c>
      <c r="E101" s="115">
        <f t="shared" si="34"/>
        <v>340</v>
      </c>
      <c r="G101" s="35"/>
      <c r="H101" s="46"/>
      <c r="I101" s="34"/>
      <c r="K101" s="35"/>
      <c r="L101" s="62">
        <f t="shared" ref="L101" si="42">K101*D101</f>
        <v>0</v>
      </c>
      <c r="M101" s="63" t="str">
        <f t="shared" ref="M101" si="43">IF(L101=0,"",IF(OR(L101-$E101&gt;0,L101-$E101&lt;0), (L101-$E101)/$E101, ""))</f>
        <v/>
      </c>
      <c r="N101" s="34"/>
      <c r="P101" s="269"/>
      <c r="Q101" s="270" t="str">
        <f t="shared" ref="Q101:Q122" si="44">IF(ISBLANK(P101),"",IF(P101="מאשר",K101,IF(P101="לא מאשר",0,"נא למלא כמות מאושרת")))</f>
        <v/>
      </c>
      <c r="R101" s="62" t="str">
        <f t="shared" ref="R101" si="45">IFERROR(Q101*D101,"")</f>
        <v/>
      </c>
      <c r="S101" s="63" t="str">
        <f t="shared" ref="S101" si="46">IFERROR(IF(R101=0,"",IF(OR(R101-$E101&gt;0,R101-$E101&lt;0), (R101-$E101)/$E101, "")),"")</f>
        <v/>
      </c>
      <c r="T101" s="271"/>
    </row>
    <row r="102" spans="2:20" ht="16.5" customHeight="1" x14ac:dyDescent="0.3">
      <c r="B102" s="219" t="s">
        <v>325</v>
      </c>
      <c r="C102" s="105">
        <v>1</v>
      </c>
      <c r="D102" s="106">
        <v>580</v>
      </c>
      <c r="E102" s="115">
        <f t="shared" si="34"/>
        <v>580</v>
      </c>
      <c r="G102" s="35"/>
      <c r="H102" s="46"/>
      <c r="I102" s="34"/>
      <c r="K102" s="35"/>
      <c r="L102" s="62">
        <f t="shared" ref="L102:L116" si="47">K102*D102</f>
        <v>0</v>
      </c>
      <c r="M102" s="63" t="str">
        <f t="shared" ref="M102:M116" si="48">IF(L102=0,"",IF(OR(L102-$E102&gt;0,L102-$E102&lt;0), (L102-$E102)/$E102, ""))</f>
        <v/>
      </c>
      <c r="N102" s="34"/>
      <c r="P102" s="269"/>
      <c r="Q102" s="270" t="str">
        <f t="shared" si="44"/>
        <v/>
      </c>
      <c r="R102" s="62" t="str">
        <f t="shared" ref="R102:R116" si="49">IFERROR(Q102*D102,"")</f>
        <v/>
      </c>
      <c r="S102" s="63" t="str">
        <f t="shared" ref="S102:S116" si="50">IFERROR(IF(R102=0,"",IF(OR(R102-$E102&gt;0,R102-$E102&lt;0), (R102-$E102)/$E102, "")),"")</f>
        <v/>
      </c>
      <c r="T102" s="271"/>
    </row>
    <row r="103" spans="2:20" ht="16.5" customHeight="1" x14ac:dyDescent="0.3">
      <c r="B103" s="219" t="s">
        <v>326</v>
      </c>
      <c r="C103" s="105">
        <v>1</v>
      </c>
      <c r="D103" s="106">
        <v>820</v>
      </c>
      <c r="E103" s="115">
        <f t="shared" si="34"/>
        <v>820</v>
      </c>
      <c r="G103" s="35"/>
      <c r="H103" s="46"/>
      <c r="I103" s="34"/>
      <c r="K103" s="35"/>
      <c r="L103" s="62">
        <f t="shared" si="47"/>
        <v>0</v>
      </c>
      <c r="M103" s="63" t="str">
        <f t="shared" si="48"/>
        <v/>
      </c>
      <c r="N103" s="34"/>
      <c r="P103" s="269"/>
      <c r="Q103" s="270" t="str">
        <f t="shared" si="44"/>
        <v/>
      </c>
      <c r="R103" s="62" t="str">
        <f t="shared" si="49"/>
        <v/>
      </c>
      <c r="S103" s="63" t="str">
        <f t="shared" si="50"/>
        <v/>
      </c>
      <c r="T103" s="271"/>
    </row>
    <row r="104" spans="2:20" ht="16.5" customHeight="1" x14ac:dyDescent="0.3">
      <c r="B104" s="219" t="s">
        <v>327</v>
      </c>
      <c r="C104" s="105">
        <v>2</v>
      </c>
      <c r="D104" s="106">
        <v>350</v>
      </c>
      <c r="E104" s="115">
        <f t="shared" si="34"/>
        <v>700</v>
      </c>
      <c r="G104" s="35"/>
      <c r="H104" s="46"/>
      <c r="I104" s="34"/>
      <c r="K104" s="35"/>
      <c r="L104" s="62">
        <f t="shared" si="47"/>
        <v>0</v>
      </c>
      <c r="M104" s="63" t="str">
        <f t="shared" si="48"/>
        <v/>
      </c>
      <c r="N104" s="34"/>
      <c r="P104" s="269"/>
      <c r="Q104" s="270" t="str">
        <f t="shared" si="44"/>
        <v/>
      </c>
      <c r="R104" s="62" t="str">
        <f t="shared" si="49"/>
        <v/>
      </c>
      <c r="S104" s="63" t="str">
        <f t="shared" si="50"/>
        <v/>
      </c>
      <c r="T104" s="271"/>
    </row>
    <row r="105" spans="2:20" ht="16.5" customHeight="1" x14ac:dyDescent="0.3">
      <c r="B105" s="219" t="s">
        <v>328</v>
      </c>
      <c r="C105" s="105">
        <v>1</v>
      </c>
      <c r="D105" s="106">
        <v>160</v>
      </c>
      <c r="E105" s="115">
        <f t="shared" si="34"/>
        <v>160</v>
      </c>
      <c r="G105" s="35"/>
      <c r="H105" s="46"/>
      <c r="I105" s="34"/>
      <c r="K105" s="35"/>
      <c r="L105" s="62">
        <f t="shared" si="47"/>
        <v>0</v>
      </c>
      <c r="M105" s="63" t="str">
        <f t="shared" si="48"/>
        <v/>
      </c>
      <c r="N105" s="34"/>
      <c r="P105" s="269"/>
      <c r="Q105" s="270" t="str">
        <f t="shared" si="44"/>
        <v/>
      </c>
      <c r="R105" s="62" t="str">
        <f t="shared" si="49"/>
        <v/>
      </c>
      <c r="S105" s="63" t="str">
        <f t="shared" si="50"/>
        <v/>
      </c>
      <c r="T105" s="271"/>
    </row>
    <row r="106" spans="2:20" ht="16.5" customHeight="1" x14ac:dyDescent="0.3">
      <c r="B106" s="219" t="s">
        <v>329</v>
      </c>
      <c r="C106" s="105">
        <v>1</v>
      </c>
      <c r="D106" s="106">
        <v>530</v>
      </c>
      <c r="E106" s="115">
        <f t="shared" si="34"/>
        <v>530</v>
      </c>
      <c r="G106" s="35"/>
      <c r="H106" s="46"/>
      <c r="I106" s="34"/>
      <c r="K106" s="35"/>
      <c r="L106" s="62">
        <f t="shared" si="47"/>
        <v>0</v>
      </c>
      <c r="M106" s="63" t="str">
        <f t="shared" si="48"/>
        <v/>
      </c>
      <c r="N106" s="34"/>
      <c r="P106" s="269"/>
      <c r="Q106" s="270" t="str">
        <f t="shared" si="44"/>
        <v/>
      </c>
      <c r="R106" s="62" t="str">
        <f t="shared" si="49"/>
        <v/>
      </c>
      <c r="S106" s="63" t="str">
        <f t="shared" si="50"/>
        <v/>
      </c>
      <c r="T106" s="271"/>
    </row>
    <row r="107" spans="2:20" ht="16.5" customHeight="1" x14ac:dyDescent="0.3">
      <c r="B107" s="219" t="s">
        <v>330</v>
      </c>
      <c r="C107" s="105">
        <v>2</v>
      </c>
      <c r="D107" s="106">
        <v>60</v>
      </c>
      <c r="E107" s="115">
        <f t="shared" si="34"/>
        <v>120</v>
      </c>
      <c r="G107" s="35"/>
      <c r="H107" s="46"/>
      <c r="I107" s="34"/>
      <c r="K107" s="35"/>
      <c r="L107" s="62">
        <f t="shared" si="47"/>
        <v>0</v>
      </c>
      <c r="M107" s="63" t="str">
        <f t="shared" si="48"/>
        <v/>
      </c>
      <c r="N107" s="34"/>
      <c r="P107" s="269"/>
      <c r="Q107" s="270" t="str">
        <f t="shared" si="44"/>
        <v/>
      </c>
      <c r="R107" s="62" t="str">
        <f t="shared" si="49"/>
        <v/>
      </c>
      <c r="S107" s="63" t="str">
        <f t="shared" si="50"/>
        <v/>
      </c>
      <c r="T107" s="271"/>
    </row>
    <row r="108" spans="2:20" ht="16.5" customHeight="1" x14ac:dyDescent="0.3">
      <c r="B108" s="219" t="s">
        <v>331</v>
      </c>
      <c r="C108" s="105">
        <v>2</v>
      </c>
      <c r="D108" s="106">
        <v>80</v>
      </c>
      <c r="E108" s="115">
        <f t="shared" si="34"/>
        <v>160</v>
      </c>
      <c r="G108" s="35"/>
      <c r="H108" s="46"/>
      <c r="I108" s="34"/>
      <c r="K108" s="35"/>
      <c r="L108" s="62">
        <f t="shared" si="47"/>
        <v>0</v>
      </c>
      <c r="M108" s="63" t="str">
        <f t="shared" si="48"/>
        <v/>
      </c>
      <c r="N108" s="34"/>
      <c r="P108" s="269"/>
      <c r="Q108" s="270" t="str">
        <f t="shared" si="44"/>
        <v/>
      </c>
      <c r="R108" s="62" t="str">
        <f t="shared" si="49"/>
        <v/>
      </c>
      <c r="S108" s="63" t="str">
        <f t="shared" si="50"/>
        <v/>
      </c>
      <c r="T108" s="271"/>
    </row>
    <row r="109" spans="2:20" ht="16.5" customHeight="1" x14ac:dyDescent="0.3">
      <c r="B109" s="219" t="s">
        <v>332</v>
      </c>
      <c r="C109" s="105">
        <v>8</v>
      </c>
      <c r="D109" s="106">
        <v>160</v>
      </c>
      <c r="E109" s="115">
        <f t="shared" si="34"/>
        <v>1280</v>
      </c>
      <c r="G109" s="35"/>
      <c r="H109" s="46"/>
      <c r="I109" s="34"/>
      <c r="K109" s="35"/>
      <c r="L109" s="62">
        <f t="shared" si="47"/>
        <v>0</v>
      </c>
      <c r="M109" s="63" t="str">
        <f t="shared" si="48"/>
        <v/>
      </c>
      <c r="N109" s="34"/>
      <c r="P109" s="269"/>
      <c r="Q109" s="270" t="str">
        <f t="shared" si="44"/>
        <v/>
      </c>
      <c r="R109" s="62" t="str">
        <f t="shared" si="49"/>
        <v/>
      </c>
      <c r="S109" s="63" t="str">
        <f t="shared" si="50"/>
        <v/>
      </c>
      <c r="T109" s="271"/>
    </row>
    <row r="110" spans="2:20" ht="16.5" customHeight="1" x14ac:dyDescent="0.3">
      <c r="B110" s="219" t="s">
        <v>333</v>
      </c>
      <c r="C110" s="105">
        <v>1</v>
      </c>
      <c r="D110" s="106">
        <v>430</v>
      </c>
      <c r="E110" s="115">
        <f t="shared" si="34"/>
        <v>430</v>
      </c>
      <c r="G110" s="35"/>
      <c r="H110" s="46"/>
      <c r="I110" s="34"/>
      <c r="K110" s="35"/>
      <c r="L110" s="62">
        <f t="shared" si="47"/>
        <v>0</v>
      </c>
      <c r="M110" s="63" t="str">
        <f t="shared" si="48"/>
        <v/>
      </c>
      <c r="N110" s="34"/>
      <c r="P110" s="269"/>
      <c r="Q110" s="270" t="str">
        <f t="shared" si="44"/>
        <v/>
      </c>
      <c r="R110" s="62" t="str">
        <f t="shared" si="49"/>
        <v/>
      </c>
      <c r="S110" s="63" t="str">
        <f t="shared" si="50"/>
        <v/>
      </c>
      <c r="T110" s="271"/>
    </row>
    <row r="111" spans="2:20" ht="16.5" customHeight="1" x14ac:dyDescent="0.3">
      <c r="B111" s="219" t="s">
        <v>334</v>
      </c>
      <c r="C111" s="105">
        <v>1</v>
      </c>
      <c r="D111" s="106">
        <v>120</v>
      </c>
      <c r="E111" s="115">
        <f t="shared" si="34"/>
        <v>120</v>
      </c>
      <c r="G111" s="35"/>
      <c r="H111" s="46"/>
      <c r="I111" s="34"/>
      <c r="K111" s="35"/>
      <c r="L111" s="62">
        <f t="shared" si="47"/>
        <v>0</v>
      </c>
      <c r="M111" s="63" t="str">
        <f t="shared" si="48"/>
        <v/>
      </c>
      <c r="N111" s="34"/>
      <c r="P111" s="269"/>
      <c r="Q111" s="270" t="str">
        <f t="shared" si="44"/>
        <v/>
      </c>
      <c r="R111" s="62" t="str">
        <f t="shared" si="49"/>
        <v/>
      </c>
      <c r="S111" s="63" t="str">
        <f t="shared" si="50"/>
        <v/>
      </c>
      <c r="T111" s="271"/>
    </row>
    <row r="112" spans="2:20" ht="16.5" customHeight="1" x14ac:dyDescent="0.3">
      <c r="B112" s="219" t="s">
        <v>335</v>
      </c>
      <c r="C112" s="105">
        <v>1</v>
      </c>
      <c r="D112" s="106">
        <v>80</v>
      </c>
      <c r="E112" s="115">
        <f t="shared" si="34"/>
        <v>80</v>
      </c>
      <c r="G112" s="35"/>
      <c r="H112" s="46"/>
      <c r="I112" s="34"/>
      <c r="K112" s="35"/>
      <c r="L112" s="62">
        <f t="shared" si="47"/>
        <v>0</v>
      </c>
      <c r="M112" s="63" t="str">
        <f t="shared" si="48"/>
        <v/>
      </c>
      <c r="N112" s="34"/>
      <c r="P112" s="269"/>
      <c r="Q112" s="270" t="str">
        <f t="shared" si="44"/>
        <v/>
      </c>
      <c r="R112" s="62" t="str">
        <f t="shared" si="49"/>
        <v/>
      </c>
      <c r="S112" s="63" t="str">
        <f t="shared" si="50"/>
        <v/>
      </c>
      <c r="T112" s="271"/>
    </row>
    <row r="113" spans="2:20" ht="16.5" customHeight="1" x14ac:dyDescent="0.3">
      <c r="B113" s="219" t="s">
        <v>336</v>
      </c>
      <c r="C113" s="105">
        <v>1</v>
      </c>
      <c r="D113" s="106">
        <v>70</v>
      </c>
      <c r="E113" s="115">
        <f t="shared" si="34"/>
        <v>70</v>
      </c>
      <c r="G113" s="35"/>
      <c r="H113" s="46"/>
      <c r="I113" s="34"/>
      <c r="K113" s="35"/>
      <c r="L113" s="62">
        <f t="shared" si="47"/>
        <v>0</v>
      </c>
      <c r="M113" s="63" t="str">
        <f t="shared" si="48"/>
        <v/>
      </c>
      <c r="N113" s="34"/>
      <c r="P113" s="269"/>
      <c r="Q113" s="270" t="str">
        <f t="shared" si="44"/>
        <v/>
      </c>
      <c r="R113" s="62" t="str">
        <f t="shared" si="49"/>
        <v/>
      </c>
      <c r="S113" s="63" t="str">
        <f t="shared" si="50"/>
        <v/>
      </c>
      <c r="T113" s="271"/>
    </row>
    <row r="114" spans="2:20" ht="16.5" customHeight="1" x14ac:dyDescent="0.3">
      <c r="B114" s="219" t="s">
        <v>337</v>
      </c>
      <c r="C114" s="105">
        <v>1</v>
      </c>
      <c r="D114" s="106">
        <v>60</v>
      </c>
      <c r="E114" s="115">
        <f t="shared" si="34"/>
        <v>60</v>
      </c>
      <c r="G114" s="35"/>
      <c r="H114" s="46"/>
      <c r="I114" s="34"/>
      <c r="K114" s="35"/>
      <c r="L114" s="62">
        <f t="shared" si="47"/>
        <v>0</v>
      </c>
      <c r="M114" s="63" t="str">
        <f t="shared" si="48"/>
        <v/>
      </c>
      <c r="N114" s="34"/>
      <c r="P114" s="269"/>
      <c r="Q114" s="270" t="str">
        <f t="shared" si="44"/>
        <v/>
      </c>
      <c r="R114" s="62" t="str">
        <f t="shared" si="49"/>
        <v/>
      </c>
      <c r="S114" s="63" t="str">
        <f t="shared" si="50"/>
        <v/>
      </c>
      <c r="T114" s="271"/>
    </row>
    <row r="115" spans="2:20" ht="16.5" customHeight="1" x14ac:dyDescent="0.3">
      <c r="B115" s="219" t="s">
        <v>338</v>
      </c>
      <c r="C115" s="105">
        <v>1</v>
      </c>
      <c r="D115" s="106">
        <v>120</v>
      </c>
      <c r="E115" s="115">
        <f t="shared" si="34"/>
        <v>120</v>
      </c>
      <c r="G115" s="35"/>
      <c r="H115" s="46"/>
      <c r="I115" s="34"/>
      <c r="K115" s="35"/>
      <c r="L115" s="62">
        <f t="shared" si="47"/>
        <v>0</v>
      </c>
      <c r="M115" s="63" t="str">
        <f t="shared" si="48"/>
        <v/>
      </c>
      <c r="N115" s="34"/>
      <c r="P115" s="269"/>
      <c r="Q115" s="270" t="str">
        <f t="shared" si="44"/>
        <v/>
      </c>
      <c r="R115" s="62" t="str">
        <f t="shared" si="49"/>
        <v/>
      </c>
      <c r="S115" s="63" t="str">
        <f t="shared" si="50"/>
        <v/>
      </c>
      <c r="T115" s="271"/>
    </row>
    <row r="116" spans="2:20" ht="16.5" customHeight="1" x14ac:dyDescent="0.3">
      <c r="B116" s="219" t="s">
        <v>339</v>
      </c>
      <c r="C116" s="105">
        <v>2</v>
      </c>
      <c r="D116" s="106">
        <v>240</v>
      </c>
      <c r="E116" s="115">
        <f t="shared" si="34"/>
        <v>480</v>
      </c>
      <c r="G116" s="35"/>
      <c r="H116" s="46"/>
      <c r="I116" s="34"/>
      <c r="K116" s="35"/>
      <c r="L116" s="62">
        <f t="shared" si="47"/>
        <v>0</v>
      </c>
      <c r="M116" s="63" t="str">
        <f t="shared" si="48"/>
        <v/>
      </c>
      <c r="N116" s="34"/>
      <c r="P116" s="269"/>
      <c r="Q116" s="270" t="str">
        <f t="shared" si="44"/>
        <v/>
      </c>
      <c r="R116" s="62" t="str">
        <f t="shared" si="49"/>
        <v/>
      </c>
      <c r="S116" s="63" t="str">
        <f t="shared" si="50"/>
        <v/>
      </c>
      <c r="T116" s="271"/>
    </row>
    <row r="117" spans="2:20" ht="16.5" customHeight="1" x14ac:dyDescent="0.3">
      <c r="B117" s="219" t="s">
        <v>340</v>
      </c>
      <c r="C117" s="105">
        <v>1</v>
      </c>
      <c r="D117" s="106">
        <v>240</v>
      </c>
      <c r="E117" s="115">
        <f t="shared" si="34"/>
        <v>240</v>
      </c>
      <c r="G117" s="35"/>
      <c r="H117" s="46"/>
      <c r="I117" s="34"/>
      <c r="K117" s="35"/>
      <c r="L117" s="62">
        <f t="shared" ref="L117:L122" si="51">K117*D117</f>
        <v>0</v>
      </c>
      <c r="M117" s="63" t="str">
        <f t="shared" ref="M117:M122" si="52">IF(L117=0,"",IF(OR(L117-$E117&gt;0,L117-$E117&lt;0), (L117-$E117)/$E117, ""))</f>
        <v/>
      </c>
      <c r="N117" s="34"/>
      <c r="P117" s="269"/>
      <c r="Q117" s="270" t="str">
        <f t="shared" si="44"/>
        <v/>
      </c>
      <c r="R117" s="62" t="str">
        <f t="shared" ref="R117:R122" si="53">IFERROR(Q117*D117,"")</f>
        <v/>
      </c>
      <c r="S117" s="63" t="str">
        <f t="shared" ref="S117:S122" si="54">IFERROR(IF(R117=0,"",IF(OR(R117-$E117&gt;0,R117-$E117&lt;0), (R117-$E117)/$E117, "")),"")</f>
        <v/>
      </c>
      <c r="T117" s="271"/>
    </row>
    <row r="118" spans="2:20" ht="16.5" customHeight="1" x14ac:dyDescent="0.3">
      <c r="B118" s="219" t="s">
        <v>341</v>
      </c>
      <c r="C118" s="105">
        <v>1</v>
      </c>
      <c r="D118" s="106">
        <v>360</v>
      </c>
      <c r="E118" s="115">
        <f t="shared" si="34"/>
        <v>360</v>
      </c>
      <c r="G118" s="35"/>
      <c r="H118" s="46"/>
      <c r="I118" s="34"/>
      <c r="K118" s="35"/>
      <c r="L118" s="62">
        <f t="shared" si="51"/>
        <v>0</v>
      </c>
      <c r="M118" s="63" t="str">
        <f t="shared" si="52"/>
        <v/>
      </c>
      <c r="N118" s="34"/>
      <c r="P118" s="269"/>
      <c r="Q118" s="270" t="str">
        <f t="shared" si="44"/>
        <v/>
      </c>
      <c r="R118" s="62" t="str">
        <f t="shared" si="53"/>
        <v/>
      </c>
      <c r="S118" s="63" t="str">
        <f t="shared" si="54"/>
        <v/>
      </c>
      <c r="T118" s="271"/>
    </row>
    <row r="119" spans="2:20" ht="16.5" customHeight="1" x14ac:dyDescent="0.3">
      <c r="B119" s="219" t="s">
        <v>342</v>
      </c>
      <c r="C119" s="105">
        <v>1</v>
      </c>
      <c r="D119" s="106">
        <v>170</v>
      </c>
      <c r="E119" s="115">
        <f t="shared" si="34"/>
        <v>170</v>
      </c>
      <c r="G119" s="35"/>
      <c r="H119" s="46"/>
      <c r="I119" s="34"/>
      <c r="K119" s="35"/>
      <c r="L119" s="62">
        <f t="shared" si="51"/>
        <v>0</v>
      </c>
      <c r="M119" s="63" t="str">
        <f t="shared" si="52"/>
        <v/>
      </c>
      <c r="N119" s="34"/>
      <c r="P119" s="269"/>
      <c r="Q119" s="270" t="str">
        <f t="shared" si="44"/>
        <v/>
      </c>
      <c r="R119" s="62" t="str">
        <f t="shared" si="53"/>
        <v/>
      </c>
      <c r="S119" s="63" t="str">
        <f t="shared" si="54"/>
        <v/>
      </c>
      <c r="T119" s="271"/>
    </row>
    <row r="120" spans="2:20" ht="16.5" customHeight="1" x14ac:dyDescent="0.3">
      <c r="B120" s="219" t="s">
        <v>343</v>
      </c>
      <c r="C120" s="105">
        <v>1</v>
      </c>
      <c r="D120" s="106">
        <v>160</v>
      </c>
      <c r="E120" s="115">
        <f t="shared" si="34"/>
        <v>160</v>
      </c>
      <c r="G120" s="35"/>
      <c r="H120" s="46"/>
      <c r="I120" s="34"/>
      <c r="K120" s="35"/>
      <c r="L120" s="62">
        <f t="shared" si="51"/>
        <v>0</v>
      </c>
      <c r="M120" s="63" t="str">
        <f t="shared" si="52"/>
        <v/>
      </c>
      <c r="N120" s="34"/>
      <c r="P120" s="269"/>
      <c r="Q120" s="270" t="str">
        <f t="shared" si="44"/>
        <v/>
      </c>
      <c r="R120" s="62" t="str">
        <f t="shared" si="53"/>
        <v/>
      </c>
      <c r="S120" s="63" t="str">
        <f t="shared" si="54"/>
        <v/>
      </c>
      <c r="T120" s="271"/>
    </row>
    <row r="121" spans="2:20" ht="16.5" customHeight="1" x14ac:dyDescent="0.3">
      <c r="B121" s="219" t="s">
        <v>344</v>
      </c>
      <c r="C121" s="105">
        <v>1</v>
      </c>
      <c r="D121" s="106">
        <v>180</v>
      </c>
      <c r="E121" s="115">
        <f t="shared" si="34"/>
        <v>180</v>
      </c>
      <c r="G121" s="35"/>
      <c r="H121" s="46"/>
      <c r="I121" s="34"/>
      <c r="K121" s="35"/>
      <c r="L121" s="62">
        <f t="shared" si="51"/>
        <v>0</v>
      </c>
      <c r="M121" s="63" t="str">
        <f t="shared" si="52"/>
        <v/>
      </c>
      <c r="N121" s="34"/>
      <c r="P121" s="269"/>
      <c r="Q121" s="270" t="str">
        <f t="shared" si="44"/>
        <v/>
      </c>
      <c r="R121" s="62" t="str">
        <f t="shared" si="53"/>
        <v/>
      </c>
      <c r="S121" s="63" t="str">
        <f t="shared" si="54"/>
        <v/>
      </c>
      <c r="T121" s="271"/>
    </row>
    <row r="122" spans="2:20" ht="16.5" customHeight="1" thickBot="1" x14ac:dyDescent="0.35">
      <c r="B122" s="219" t="s">
        <v>345</v>
      </c>
      <c r="C122" s="105">
        <v>1</v>
      </c>
      <c r="D122" s="106">
        <v>220</v>
      </c>
      <c r="E122" s="115">
        <f t="shared" si="34"/>
        <v>220</v>
      </c>
      <c r="G122" s="35"/>
      <c r="H122" s="46"/>
      <c r="I122" s="34"/>
      <c r="K122" s="35"/>
      <c r="L122" s="62">
        <f t="shared" si="51"/>
        <v>0</v>
      </c>
      <c r="M122" s="63" t="str">
        <f t="shared" si="52"/>
        <v/>
      </c>
      <c r="N122" s="34"/>
      <c r="P122" s="269"/>
      <c r="Q122" s="270" t="str">
        <f t="shared" si="44"/>
        <v/>
      </c>
      <c r="R122" s="62" t="str">
        <f t="shared" si="53"/>
        <v/>
      </c>
      <c r="S122" s="63" t="str">
        <f t="shared" si="54"/>
        <v/>
      </c>
      <c r="T122" s="271"/>
    </row>
    <row r="123" spans="2:20" ht="16.5" customHeight="1" thickBot="1" x14ac:dyDescent="0.35">
      <c r="B123" s="308" t="s">
        <v>735</v>
      </c>
      <c r="C123" s="309"/>
      <c r="D123" s="310"/>
      <c r="E123" s="118">
        <f>SUM(E101:E122)</f>
        <v>7380</v>
      </c>
      <c r="G123" s="112"/>
      <c r="H123" s="113"/>
      <c r="I123" s="114"/>
      <c r="K123" s="112"/>
      <c r="L123" s="121">
        <f>SUM(L101:L122)</f>
        <v>0</v>
      </c>
      <c r="M123" s="122" t="str">
        <f>IF(L123=0,"",IF(OR(L123-$E123&gt;0,L123-$E123&lt;0), (L123-$E123)/$E123, ""))</f>
        <v/>
      </c>
      <c r="N123" s="114"/>
      <c r="O123" s="58"/>
      <c r="P123" s="272"/>
      <c r="Q123" s="121"/>
      <c r="R123" s="121">
        <f>SUM(R101:R122)</f>
        <v>0</v>
      </c>
      <c r="S123" s="122" t="str">
        <f t="shared" ref="S123" si="55">IFERROR(IF(R123=0,"",IF(OR(R123-$E123&gt;0,R123-$E123&lt;0), (R123-$E123)/$E123, "")),"")</f>
        <v/>
      </c>
      <c r="T123" s="273"/>
    </row>
    <row r="124" spans="2:20" ht="18.75" x14ac:dyDescent="0.3">
      <c r="B124" s="313" t="s">
        <v>357</v>
      </c>
      <c r="C124" s="314"/>
      <c r="D124" s="314"/>
      <c r="E124" s="315"/>
      <c r="F124" s="48"/>
      <c r="G124" s="335" t="str">
        <f>B124</f>
        <v>מגמת תקשוב</v>
      </c>
      <c r="H124" s="336"/>
      <c r="I124" s="337"/>
      <c r="J124" s="48"/>
      <c r="K124" s="341" t="str">
        <f>B124</f>
        <v>מגמת תקשוב</v>
      </c>
      <c r="L124" s="342"/>
      <c r="M124" s="342"/>
      <c r="N124" s="343"/>
      <c r="O124" s="201"/>
      <c r="P124" s="344" t="str">
        <f>B124</f>
        <v>מגמת תקשוב</v>
      </c>
      <c r="Q124" s="345"/>
      <c r="R124" s="345"/>
      <c r="S124" s="345"/>
      <c r="T124" s="346"/>
    </row>
    <row r="125" spans="2:20" ht="16.5" customHeight="1" x14ac:dyDescent="0.3">
      <c r="B125" s="219" t="s">
        <v>346</v>
      </c>
      <c r="C125" s="105">
        <v>5</v>
      </c>
      <c r="D125" s="106">
        <v>800</v>
      </c>
      <c r="E125" s="115">
        <f t="shared" si="34"/>
        <v>4000</v>
      </c>
      <c r="G125" s="35"/>
      <c r="H125" s="46"/>
      <c r="I125" s="34"/>
      <c r="K125" s="35"/>
      <c r="L125" s="62">
        <f t="shared" ref="L125" si="56">K125*D125</f>
        <v>0</v>
      </c>
      <c r="M125" s="63" t="str">
        <f t="shared" ref="M125" si="57">IF(L125=0,"",IF(OR(L125-$E125&gt;0,L125-$E125&lt;0), (L125-$E125)/$E125, ""))</f>
        <v/>
      </c>
      <c r="N125" s="34"/>
      <c r="P125" s="269"/>
      <c r="Q125" s="270" t="str">
        <f t="shared" ref="Q125:Q135" si="58">IF(ISBLANK(P125),"",IF(P125="מאשר",K125,IF(P125="לא מאשר",0,"נא למלא כמות מאושרת")))</f>
        <v/>
      </c>
      <c r="R125" s="62" t="str">
        <f t="shared" ref="R125" si="59">IFERROR(Q125*D125,"")</f>
        <v/>
      </c>
      <c r="S125" s="63" t="str">
        <f t="shared" ref="S125" si="60">IFERROR(IF(R125=0,"",IF(OR(R125-$E125&gt;0,R125-$E125&lt;0), (R125-$E125)/$E125, "")),"")</f>
        <v/>
      </c>
      <c r="T125" s="271"/>
    </row>
    <row r="126" spans="2:20" ht="16.5" customHeight="1" x14ac:dyDescent="0.3">
      <c r="B126" s="219" t="s">
        <v>347</v>
      </c>
      <c r="C126" s="105">
        <v>5</v>
      </c>
      <c r="D126" s="106">
        <v>400</v>
      </c>
      <c r="E126" s="115">
        <f t="shared" si="34"/>
        <v>2000</v>
      </c>
      <c r="G126" s="35"/>
      <c r="H126" s="46"/>
      <c r="I126" s="34"/>
      <c r="K126" s="35"/>
      <c r="L126" s="62">
        <f t="shared" ref="L126:L135" si="61">K126*D126</f>
        <v>0</v>
      </c>
      <c r="M126" s="63" t="str">
        <f t="shared" ref="M126:M135" si="62">IF(L126=0,"",IF(OR(L126-$E126&gt;0,L126-$E126&lt;0), (L126-$E126)/$E126, ""))</f>
        <v/>
      </c>
      <c r="N126" s="34"/>
      <c r="P126" s="269"/>
      <c r="Q126" s="270" t="str">
        <f t="shared" si="58"/>
        <v/>
      </c>
      <c r="R126" s="62" t="str">
        <f t="shared" ref="R126:R135" si="63">IFERROR(Q126*D126,"")</f>
        <v/>
      </c>
      <c r="S126" s="63" t="str">
        <f t="shared" ref="S126:S135" si="64">IFERROR(IF(R126=0,"",IF(OR(R126-$E126&gt;0,R126-$E126&lt;0), (R126-$E126)/$E126, "")),"")</f>
        <v/>
      </c>
      <c r="T126" s="271"/>
    </row>
    <row r="127" spans="2:20" ht="16.5" customHeight="1" x14ac:dyDescent="0.3">
      <c r="B127" s="219" t="s">
        <v>348</v>
      </c>
      <c r="C127" s="105">
        <v>3</v>
      </c>
      <c r="D127" s="106">
        <v>1650</v>
      </c>
      <c r="E127" s="115">
        <f t="shared" si="34"/>
        <v>4950</v>
      </c>
      <c r="G127" s="35"/>
      <c r="H127" s="46"/>
      <c r="I127" s="34"/>
      <c r="K127" s="35"/>
      <c r="L127" s="62">
        <f t="shared" si="61"/>
        <v>0</v>
      </c>
      <c r="M127" s="63" t="str">
        <f t="shared" si="62"/>
        <v/>
      </c>
      <c r="N127" s="34"/>
      <c r="P127" s="269"/>
      <c r="Q127" s="270" t="str">
        <f t="shared" si="58"/>
        <v/>
      </c>
      <c r="R127" s="62" t="str">
        <f t="shared" si="63"/>
        <v/>
      </c>
      <c r="S127" s="63" t="str">
        <f t="shared" si="64"/>
        <v/>
      </c>
      <c r="T127" s="271"/>
    </row>
    <row r="128" spans="2:20" ht="16.5" customHeight="1" x14ac:dyDescent="0.3">
      <c r="B128" s="219" t="s">
        <v>349</v>
      </c>
      <c r="C128" s="105">
        <v>3</v>
      </c>
      <c r="D128" s="106">
        <v>1470</v>
      </c>
      <c r="E128" s="115">
        <f t="shared" si="34"/>
        <v>4410</v>
      </c>
      <c r="G128" s="35"/>
      <c r="H128" s="46"/>
      <c r="I128" s="34"/>
      <c r="K128" s="35"/>
      <c r="L128" s="62">
        <f t="shared" si="61"/>
        <v>0</v>
      </c>
      <c r="M128" s="63" t="str">
        <f t="shared" si="62"/>
        <v/>
      </c>
      <c r="N128" s="34"/>
      <c r="P128" s="269"/>
      <c r="Q128" s="270" t="str">
        <f t="shared" si="58"/>
        <v/>
      </c>
      <c r="R128" s="62" t="str">
        <f t="shared" si="63"/>
        <v/>
      </c>
      <c r="S128" s="63" t="str">
        <f t="shared" si="64"/>
        <v/>
      </c>
      <c r="T128" s="271"/>
    </row>
    <row r="129" spans="2:20" ht="16.5" customHeight="1" x14ac:dyDescent="0.3">
      <c r="B129" s="219" t="s">
        <v>350</v>
      </c>
      <c r="C129" s="105">
        <v>6</v>
      </c>
      <c r="D129" s="106">
        <v>450</v>
      </c>
      <c r="E129" s="115">
        <f t="shared" si="34"/>
        <v>2700</v>
      </c>
      <c r="G129" s="35"/>
      <c r="H129" s="46"/>
      <c r="I129" s="34"/>
      <c r="K129" s="35"/>
      <c r="L129" s="62">
        <f t="shared" si="61"/>
        <v>0</v>
      </c>
      <c r="M129" s="63" t="str">
        <f t="shared" si="62"/>
        <v/>
      </c>
      <c r="N129" s="34"/>
      <c r="P129" s="269"/>
      <c r="Q129" s="270" t="str">
        <f t="shared" si="58"/>
        <v/>
      </c>
      <c r="R129" s="62" t="str">
        <f t="shared" si="63"/>
        <v/>
      </c>
      <c r="S129" s="63" t="str">
        <f t="shared" si="64"/>
        <v/>
      </c>
      <c r="T129" s="271"/>
    </row>
    <row r="130" spans="2:20" ht="16.5" customHeight="1" x14ac:dyDescent="0.3">
      <c r="B130" s="219" t="s">
        <v>351</v>
      </c>
      <c r="C130" s="105">
        <v>5</v>
      </c>
      <c r="D130" s="106">
        <v>180</v>
      </c>
      <c r="E130" s="115">
        <f t="shared" si="34"/>
        <v>900</v>
      </c>
      <c r="G130" s="35"/>
      <c r="H130" s="46"/>
      <c r="I130" s="34"/>
      <c r="K130" s="35"/>
      <c r="L130" s="62">
        <f t="shared" si="61"/>
        <v>0</v>
      </c>
      <c r="M130" s="63" t="str">
        <f t="shared" si="62"/>
        <v/>
      </c>
      <c r="N130" s="34"/>
      <c r="P130" s="269"/>
      <c r="Q130" s="270" t="str">
        <f t="shared" si="58"/>
        <v/>
      </c>
      <c r="R130" s="62" t="str">
        <f t="shared" si="63"/>
        <v/>
      </c>
      <c r="S130" s="63" t="str">
        <f t="shared" si="64"/>
        <v/>
      </c>
      <c r="T130" s="271"/>
    </row>
    <row r="131" spans="2:20" ht="16.5" customHeight="1" x14ac:dyDescent="0.3">
      <c r="B131" s="219" t="s">
        <v>352</v>
      </c>
      <c r="C131" s="105">
        <v>5</v>
      </c>
      <c r="D131" s="106">
        <v>150</v>
      </c>
      <c r="E131" s="115">
        <f t="shared" si="34"/>
        <v>750</v>
      </c>
      <c r="G131" s="35"/>
      <c r="H131" s="46"/>
      <c r="I131" s="34"/>
      <c r="K131" s="35"/>
      <c r="L131" s="62">
        <f t="shared" si="61"/>
        <v>0</v>
      </c>
      <c r="M131" s="63" t="str">
        <f t="shared" si="62"/>
        <v/>
      </c>
      <c r="N131" s="34"/>
      <c r="P131" s="269"/>
      <c r="Q131" s="270" t="str">
        <f t="shared" si="58"/>
        <v/>
      </c>
      <c r="R131" s="62" t="str">
        <f t="shared" si="63"/>
        <v/>
      </c>
      <c r="S131" s="63" t="str">
        <f t="shared" si="64"/>
        <v/>
      </c>
      <c r="T131" s="271"/>
    </row>
    <row r="132" spans="2:20" ht="16.5" customHeight="1" x14ac:dyDescent="0.3">
      <c r="B132" s="219" t="s">
        <v>353</v>
      </c>
      <c r="C132" s="105">
        <v>1</v>
      </c>
      <c r="D132" s="106">
        <v>230</v>
      </c>
      <c r="E132" s="115">
        <f t="shared" si="34"/>
        <v>230</v>
      </c>
      <c r="G132" s="35"/>
      <c r="H132" s="46"/>
      <c r="I132" s="34"/>
      <c r="K132" s="35"/>
      <c r="L132" s="62">
        <f t="shared" si="61"/>
        <v>0</v>
      </c>
      <c r="M132" s="63" t="str">
        <f t="shared" si="62"/>
        <v/>
      </c>
      <c r="N132" s="34"/>
      <c r="P132" s="269"/>
      <c r="Q132" s="270" t="str">
        <f t="shared" si="58"/>
        <v/>
      </c>
      <c r="R132" s="62" t="str">
        <f t="shared" si="63"/>
        <v/>
      </c>
      <c r="S132" s="63" t="str">
        <f t="shared" si="64"/>
        <v/>
      </c>
      <c r="T132" s="271"/>
    </row>
    <row r="133" spans="2:20" ht="16.5" customHeight="1" x14ac:dyDescent="0.3">
      <c r="B133" s="219" t="s">
        <v>354</v>
      </c>
      <c r="C133" s="105">
        <v>5</v>
      </c>
      <c r="D133" s="106">
        <v>50</v>
      </c>
      <c r="E133" s="115">
        <f t="shared" si="34"/>
        <v>250</v>
      </c>
      <c r="G133" s="35"/>
      <c r="H133" s="46"/>
      <c r="I133" s="34"/>
      <c r="K133" s="35"/>
      <c r="L133" s="62">
        <f t="shared" si="61"/>
        <v>0</v>
      </c>
      <c r="M133" s="63" t="str">
        <f t="shared" si="62"/>
        <v/>
      </c>
      <c r="N133" s="34"/>
      <c r="P133" s="269"/>
      <c r="Q133" s="270" t="str">
        <f t="shared" si="58"/>
        <v/>
      </c>
      <c r="R133" s="62" t="str">
        <f t="shared" si="63"/>
        <v/>
      </c>
      <c r="S133" s="63" t="str">
        <f t="shared" si="64"/>
        <v/>
      </c>
      <c r="T133" s="271"/>
    </row>
    <row r="134" spans="2:20" ht="16.5" customHeight="1" x14ac:dyDescent="0.3">
      <c r="B134" s="219" t="s">
        <v>355</v>
      </c>
      <c r="C134" s="105">
        <v>1</v>
      </c>
      <c r="D134" s="106">
        <v>210</v>
      </c>
      <c r="E134" s="115">
        <f t="shared" si="34"/>
        <v>210</v>
      </c>
      <c r="G134" s="35"/>
      <c r="H134" s="46"/>
      <c r="I134" s="34"/>
      <c r="K134" s="35"/>
      <c r="L134" s="62">
        <f t="shared" si="61"/>
        <v>0</v>
      </c>
      <c r="M134" s="63" t="str">
        <f t="shared" si="62"/>
        <v/>
      </c>
      <c r="N134" s="34"/>
      <c r="P134" s="269"/>
      <c r="Q134" s="270" t="str">
        <f t="shared" si="58"/>
        <v/>
      </c>
      <c r="R134" s="62" t="str">
        <f t="shared" si="63"/>
        <v/>
      </c>
      <c r="S134" s="63" t="str">
        <f t="shared" si="64"/>
        <v/>
      </c>
      <c r="T134" s="271"/>
    </row>
    <row r="135" spans="2:20" ht="16.5" customHeight="1" thickBot="1" x14ac:dyDescent="0.35">
      <c r="B135" s="219" t="s">
        <v>356</v>
      </c>
      <c r="C135" s="105">
        <v>1</v>
      </c>
      <c r="D135" s="106">
        <v>1800</v>
      </c>
      <c r="E135" s="115">
        <f t="shared" si="34"/>
        <v>1800</v>
      </c>
      <c r="G135" s="35"/>
      <c r="H135" s="46"/>
      <c r="I135" s="34"/>
      <c r="K135" s="35"/>
      <c r="L135" s="62">
        <f t="shared" si="61"/>
        <v>0</v>
      </c>
      <c r="M135" s="63" t="str">
        <f t="shared" si="62"/>
        <v/>
      </c>
      <c r="N135" s="34"/>
      <c r="P135" s="269"/>
      <c r="Q135" s="270" t="str">
        <f t="shared" si="58"/>
        <v/>
      </c>
      <c r="R135" s="62" t="str">
        <f t="shared" si="63"/>
        <v/>
      </c>
      <c r="S135" s="63" t="str">
        <f t="shared" si="64"/>
        <v/>
      </c>
      <c r="T135" s="271"/>
    </row>
    <row r="136" spans="2:20" ht="16.5" customHeight="1" thickBot="1" x14ac:dyDescent="0.35">
      <c r="B136" s="308" t="s">
        <v>672</v>
      </c>
      <c r="C136" s="309"/>
      <c r="D136" s="310"/>
      <c r="E136" s="118">
        <f>SUM(E125:E135)</f>
        <v>22200</v>
      </c>
      <c r="G136" s="112"/>
      <c r="H136" s="113"/>
      <c r="I136" s="114"/>
      <c r="K136" s="112"/>
      <c r="L136" s="121">
        <f>SUM(L125:L135)</f>
        <v>0</v>
      </c>
      <c r="M136" s="122" t="str">
        <f>IF(L136=0,"",IF(OR(L136-$E136&gt;0,L136-$E136&lt;0), (L136-$E136)/$E136, ""))</f>
        <v/>
      </c>
      <c r="N136" s="114"/>
      <c r="O136" s="58"/>
      <c r="P136" s="272"/>
      <c r="Q136" s="121"/>
      <c r="R136" s="121">
        <f>SUM(R125:R135)</f>
        <v>0</v>
      </c>
      <c r="S136" s="122" t="str">
        <f t="shared" ref="S136" si="65">IFERROR(IF(R136=0,"",IF(OR(R136-$E136&gt;0,R136-$E136&lt;0), (R136-$E136)/$E136, "")),"")</f>
        <v/>
      </c>
      <c r="T136" s="273"/>
    </row>
    <row r="137" spans="2:20" ht="18.75" x14ac:dyDescent="0.3">
      <c r="B137" s="313" t="s">
        <v>758</v>
      </c>
      <c r="C137" s="314"/>
      <c r="D137" s="314"/>
      <c r="E137" s="315"/>
      <c r="F137" s="48"/>
      <c r="G137" s="335" t="str">
        <f>B137</f>
        <v>מגמת מלונאות - לקבלת תעודת הסמכה מקצועית ממשרד החינוך</v>
      </c>
      <c r="H137" s="336"/>
      <c r="I137" s="337"/>
      <c r="J137" s="48"/>
      <c r="K137" s="341" t="str">
        <f>B137</f>
        <v>מגמת מלונאות - לקבלת תעודת הסמכה מקצועית ממשרד החינוך</v>
      </c>
      <c r="L137" s="342"/>
      <c r="M137" s="342"/>
      <c r="N137" s="343"/>
      <c r="O137" s="201"/>
      <c r="P137" s="344" t="str">
        <f>B137</f>
        <v>מגמת מלונאות - לקבלת תעודת הסמכה מקצועית ממשרד החינוך</v>
      </c>
      <c r="Q137" s="345"/>
      <c r="R137" s="345"/>
      <c r="S137" s="345"/>
      <c r="T137" s="346"/>
    </row>
    <row r="138" spans="2:20" ht="16.5" customHeight="1" x14ac:dyDescent="0.3">
      <c r="B138" s="219" t="s">
        <v>358</v>
      </c>
      <c r="C138" s="105">
        <v>6</v>
      </c>
      <c r="D138" s="106">
        <v>3400</v>
      </c>
      <c r="E138" s="115">
        <f t="shared" si="34"/>
        <v>20400</v>
      </c>
      <c r="G138" s="35"/>
      <c r="H138" s="46"/>
      <c r="I138" s="34"/>
      <c r="K138" s="35"/>
      <c r="L138" s="62">
        <f t="shared" ref="L138" si="66">K138*D138</f>
        <v>0</v>
      </c>
      <c r="M138" s="63" t="str">
        <f t="shared" ref="M138" si="67">IF(L138=0,"",IF(OR(L138-$E138&gt;0,L138-$E138&lt;0), (L138-$E138)/$E138, ""))</f>
        <v/>
      </c>
      <c r="N138" s="34"/>
      <c r="P138" s="269"/>
      <c r="Q138" s="270" t="str">
        <f t="shared" ref="Q138:Q173" si="68">IF(ISBLANK(P138),"",IF(P138="מאשר",K138,IF(P138="לא מאשר",0,"נא למלא כמות מאושרת")))</f>
        <v/>
      </c>
      <c r="R138" s="62" t="str">
        <f t="shared" ref="R138" si="69">IFERROR(Q138*D138,"")</f>
        <v/>
      </c>
      <c r="S138" s="63" t="str">
        <f t="shared" ref="S138" si="70">IFERROR(IF(R138=0,"",IF(OR(R138-$E138&gt;0,R138-$E138&lt;0), (R138-$E138)/$E138, "")),"")</f>
        <v/>
      </c>
      <c r="T138" s="271"/>
    </row>
    <row r="139" spans="2:20" ht="16.5" customHeight="1" x14ac:dyDescent="0.3">
      <c r="B139" s="219" t="s">
        <v>359</v>
      </c>
      <c r="C139" s="105">
        <v>12</v>
      </c>
      <c r="D139" s="106">
        <v>360</v>
      </c>
      <c r="E139" s="115">
        <f t="shared" si="34"/>
        <v>4320</v>
      </c>
      <c r="G139" s="35"/>
      <c r="H139" s="46"/>
      <c r="I139" s="34"/>
      <c r="K139" s="35"/>
      <c r="L139" s="62">
        <f t="shared" ref="L139:L173" si="71">K139*D139</f>
        <v>0</v>
      </c>
      <c r="M139" s="63" t="str">
        <f t="shared" ref="M139:M173" si="72">IF(L139=0,"",IF(OR(L139-$E139&gt;0,L139-$E139&lt;0), (L139-$E139)/$E139, ""))</f>
        <v/>
      </c>
      <c r="N139" s="34"/>
      <c r="P139" s="269"/>
      <c r="Q139" s="270" t="str">
        <f t="shared" si="68"/>
        <v/>
      </c>
      <c r="R139" s="62" t="str">
        <f t="shared" ref="R139:R173" si="73">IFERROR(Q139*D139,"")</f>
        <v/>
      </c>
      <c r="S139" s="63" t="str">
        <f t="shared" ref="S139:S173" si="74">IFERROR(IF(R139=0,"",IF(OR(R139-$E139&gt;0,R139-$E139&lt;0), (R139-$E139)/$E139, "")),"")</f>
        <v/>
      </c>
      <c r="T139" s="271"/>
    </row>
    <row r="140" spans="2:20" ht="16.5" customHeight="1" x14ac:dyDescent="0.3">
      <c r="B140" s="219" t="s">
        <v>360</v>
      </c>
      <c r="C140" s="105">
        <v>1</v>
      </c>
      <c r="D140" s="106">
        <v>1700</v>
      </c>
      <c r="E140" s="115">
        <f t="shared" si="34"/>
        <v>1700</v>
      </c>
      <c r="G140" s="35"/>
      <c r="H140" s="46"/>
      <c r="I140" s="34"/>
      <c r="K140" s="35"/>
      <c r="L140" s="62">
        <f t="shared" si="71"/>
        <v>0</v>
      </c>
      <c r="M140" s="63" t="str">
        <f t="shared" si="72"/>
        <v/>
      </c>
      <c r="N140" s="34"/>
      <c r="P140" s="269"/>
      <c r="Q140" s="270" t="str">
        <f t="shared" si="68"/>
        <v/>
      </c>
      <c r="R140" s="62" t="str">
        <f t="shared" si="73"/>
        <v/>
      </c>
      <c r="S140" s="63" t="str">
        <f t="shared" si="74"/>
        <v/>
      </c>
      <c r="T140" s="271"/>
    </row>
    <row r="141" spans="2:20" ht="16.5" customHeight="1" x14ac:dyDescent="0.3">
      <c r="B141" s="219" t="s">
        <v>361</v>
      </c>
      <c r="C141" s="105">
        <v>1</v>
      </c>
      <c r="D141" s="106">
        <v>1400</v>
      </c>
      <c r="E141" s="115">
        <f t="shared" si="34"/>
        <v>1400</v>
      </c>
      <c r="G141" s="35"/>
      <c r="H141" s="46"/>
      <c r="I141" s="34"/>
      <c r="K141" s="35"/>
      <c r="L141" s="62">
        <f t="shared" si="71"/>
        <v>0</v>
      </c>
      <c r="M141" s="63" t="str">
        <f t="shared" si="72"/>
        <v/>
      </c>
      <c r="N141" s="34"/>
      <c r="P141" s="269"/>
      <c r="Q141" s="270" t="str">
        <f t="shared" si="68"/>
        <v/>
      </c>
      <c r="R141" s="62" t="str">
        <f t="shared" si="73"/>
        <v/>
      </c>
      <c r="S141" s="63" t="str">
        <f t="shared" si="74"/>
        <v/>
      </c>
      <c r="T141" s="271"/>
    </row>
    <row r="142" spans="2:20" ht="16.5" customHeight="1" x14ac:dyDescent="0.3">
      <c r="B142" s="219" t="s">
        <v>362</v>
      </c>
      <c r="C142" s="105">
        <v>2</v>
      </c>
      <c r="D142" s="106">
        <v>4200</v>
      </c>
      <c r="E142" s="115">
        <f t="shared" si="34"/>
        <v>8400</v>
      </c>
      <c r="G142" s="35"/>
      <c r="H142" s="46"/>
      <c r="I142" s="34"/>
      <c r="K142" s="35"/>
      <c r="L142" s="62">
        <f t="shared" si="71"/>
        <v>0</v>
      </c>
      <c r="M142" s="63" t="str">
        <f t="shared" si="72"/>
        <v/>
      </c>
      <c r="N142" s="34"/>
      <c r="P142" s="269"/>
      <c r="Q142" s="270" t="str">
        <f t="shared" si="68"/>
        <v/>
      </c>
      <c r="R142" s="62" t="str">
        <f t="shared" si="73"/>
        <v/>
      </c>
      <c r="S142" s="63" t="str">
        <f t="shared" si="74"/>
        <v/>
      </c>
      <c r="T142" s="271"/>
    </row>
    <row r="143" spans="2:20" ht="16.5" customHeight="1" x14ac:dyDescent="0.3">
      <c r="B143" s="219" t="s">
        <v>363</v>
      </c>
      <c r="C143" s="105">
        <v>1</v>
      </c>
      <c r="D143" s="106">
        <v>2800</v>
      </c>
      <c r="E143" s="115">
        <f t="shared" si="34"/>
        <v>2800</v>
      </c>
      <c r="G143" s="35"/>
      <c r="H143" s="46"/>
      <c r="I143" s="34"/>
      <c r="K143" s="35"/>
      <c r="L143" s="62">
        <f t="shared" si="71"/>
        <v>0</v>
      </c>
      <c r="M143" s="63" t="str">
        <f t="shared" si="72"/>
        <v/>
      </c>
      <c r="N143" s="34"/>
      <c r="P143" s="269"/>
      <c r="Q143" s="270" t="str">
        <f t="shared" si="68"/>
        <v/>
      </c>
      <c r="R143" s="62" t="str">
        <f t="shared" si="73"/>
        <v/>
      </c>
      <c r="S143" s="63" t="str">
        <f t="shared" si="74"/>
        <v/>
      </c>
      <c r="T143" s="271"/>
    </row>
    <row r="144" spans="2:20" ht="16.5" customHeight="1" x14ac:dyDescent="0.3">
      <c r="B144" s="219" t="s">
        <v>364</v>
      </c>
      <c r="C144" s="105">
        <v>13</v>
      </c>
      <c r="D144" s="106">
        <v>1700</v>
      </c>
      <c r="E144" s="115">
        <f t="shared" si="34"/>
        <v>22100</v>
      </c>
      <c r="G144" s="35"/>
      <c r="H144" s="46"/>
      <c r="I144" s="34"/>
      <c r="K144" s="35"/>
      <c r="L144" s="62">
        <f t="shared" si="71"/>
        <v>0</v>
      </c>
      <c r="M144" s="63" t="str">
        <f t="shared" si="72"/>
        <v/>
      </c>
      <c r="N144" s="34"/>
      <c r="P144" s="269"/>
      <c r="Q144" s="270" t="str">
        <f t="shared" si="68"/>
        <v/>
      </c>
      <c r="R144" s="62" t="str">
        <f t="shared" si="73"/>
        <v/>
      </c>
      <c r="S144" s="63" t="str">
        <f t="shared" si="74"/>
        <v/>
      </c>
      <c r="T144" s="271"/>
    </row>
    <row r="145" spans="2:20" ht="16.5" customHeight="1" x14ac:dyDescent="0.3">
      <c r="B145" s="219" t="s">
        <v>365</v>
      </c>
      <c r="C145" s="105">
        <v>1</v>
      </c>
      <c r="D145" s="106">
        <v>7400</v>
      </c>
      <c r="E145" s="115">
        <f t="shared" si="34"/>
        <v>7400</v>
      </c>
      <c r="G145" s="35"/>
      <c r="H145" s="46"/>
      <c r="I145" s="34"/>
      <c r="K145" s="35"/>
      <c r="L145" s="62">
        <f t="shared" si="71"/>
        <v>0</v>
      </c>
      <c r="M145" s="63" t="str">
        <f t="shared" si="72"/>
        <v/>
      </c>
      <c r="N145" s="34"/>
      <c r="P145" s="269"/>
      <c r="Q145" s="270" t="str">
        <f t="shared" si="68"/>
        <v/>
      </c>
      <c r="R145" s="62" t="str">
        <f t="shared" si="73"/>
        <v/>
      </c>
      <c r="S145" s="63" t="str">
        <f t="shared" si="74"/>
        <v/>
      </c>
      <c r="T145" s="271"/>
    </row>
    <row r="146" spans="2:20" ht="16.5" customHeight="1" x14ac:dyDescent="0.3">
      <c r="B146" s="219" t="s">
        <v>366</v>
      </c>
      <c r="C146" s="105">
        <v>1</v>
      </c>
      <c r="D146" s="106">
        <v>8500</v>
      </c>
      <c r="E146" s="115">
        <f t="shared" si="34"/>
        <v>8500</v>
      </c>
      <c r="G146" s="35"/>
      <c r="H146" s="46"/>
      <c r="I146" s="34"/>
      <c r="K146" s="35"/>
      <c r="L146" s="62">
        <f t="shared" si="71"/>
        <v>0</v>
      </c>
      <c r="M146" s="63" t="str">
        <f t="shared" si="72"/>
        <v/>
      </c>
      <c r="N146" s="34"/>
      <c r="P146" s="269"/>
      <c r="Q146" s="270" t="str">
        <f t="shared" si="68"/>
        <v/>
      </c>
      <c r="R146" s="62" t="str">
        <f t="shared" si="73"/>
        <v/>
      </c>
      <c r="S146" s="63" t="str">
        <f t="shared" si="74"/>
        <v/>
      </c>
      <c r="T146" s="271"/>
    </row>
    <row r="147" spans="2:20" ht="16.5" customHeight="1" x14ac:dyDescent="0.3">
      <c r="B147" s="219" t="s">
        <v>367</v>
      </c>
      <c r="C147" s="105">
        <v>1</v>
      </c>
      <c r="D147" s="106">
        <v>11900</v>
      </c>
      <c r="E147" s="115">
        <f t="shared" si="34"/>
        <v>11900</v>
      </c>
      <c r="G147" s="35"/>
      <c r="H147" s="46"/>
      <c r="I147" s="34"/>
      <c r="K147" s="35"/>
      <c r="L147" s="62">
        <f t="shared" si="71"/>
        <v>0</v>
      </c>
      <c r="M147" s="63" t="str">
        <f t="shared" si="72"/>
        <v/>
      </c>
      <c r="N147" s="34"/>
      <c r="P147" s="269"/>
      <c r="Q147" s="270" t="str">
        <f t="shared" si="68"/>
        <v/>
      </c>
      <c r="R147" s="62" t="str">
        <f t="shared" si="73"/>
        <v/>
      </c>
      <c r="S147" s="63" t="str">
        <f t="shared" si="74"/>
        <v/>
      </c>
      <c r="T147" s="271"/>
    </row>
    <row r="148" spans="2:20" ht="16.5" customHeight="1" x14ac:dyDescent="0.3">
      <c r="B148" s="219" t="s">
        <v>368</v>
      </c>
      <c r="C148" s="105">
        <v>1</v>
      </c>
      <c r="D148" s="106">
        <v>19000</v>
      </c>
      <c r="E148" s="115">
        <f t="shared" si="34"/>
        <v>19000</v>
      </c>
      <c r="G148" s="35"/>
      <c r="H148" s="46"/>
      <c r="I148" s="34"/>
      <c r="K148" s="35"/>
      <c r="L148" s="62">
        <f t="shared" si="71"/>
        <v>0</v>
      </c>
      <c r="M148" s="63" t="str">
        <f t="shared" si="72"/>
        <v/>
      </c>
      <c r="N148" s="34"/>
      <c r="P148" s="269"/>
      <c r="Q148" s="270" t="str">
        <f t="shared" si="68"/>
        <v/>
      </c>
      <c r="R148" s="62" t="str">
        <f t="shared" si="73"/>
        <v/>
      </c>
      <c r="S148" s="63" t="str">
        <f t="shared" si="74"/>
        <v/>
      </c>
      <c r="T148" s="271"/>
    </row>
    <row r="149" spans="2:20" ht="16.5" customHeight="1" x14ac:dyDescent="0.3">
      <c r="B149" s="219" t="s">
        <v>369</v>
      </c>
      <c r="C149" s="105">
        <v>1</v>
      </c>
      <c r="D149" s="106">
        <v>1850</v>
      </c>
      <c r="E149" s="115">
        <f t="shared" si="34"/>
        <v>1850</v>
      </c>
      <c r="G149" s="35"/>
      <c r="H149" s="46"/>
      <c r="I149" s="34"/>
      <c r="K149" s="35"/>
      <c r="L149" s="62">
        <f t="shared" si="71"/>
        <v>0</v>
      </c>
      <c r="M149" s="63" t="str">
        <f t="shared" si="72"/>
        <v/>
      </c>
      <c r="N149" s="34"/>
      <c r="P149" s="269"/>
      <c r="Q149" s="270" t="str">
        <f t="shared" si="68"/>
        <v/>
      </c>
      <c r="R149" s="62" t="str">
        <f t="shared" si="73"/>
        <v/>
      </c>
      <c r="S149" s="63" t="str">
        <f t="shared" si="74"/>
        <v/>
      </c>
      <c r="T149" s="271"/>
    </row>
    <row r="150" spans="2:20" ht="16.5" customHeight="1" x14ac:dyDescent="0.3">
      <c r="B150" s="219" t="s">
        <v>370</v>
      </c>
      <c r="C150" s="105">
        <v>1</v>
      </c>
      <c r="D150" s="106">
        <v>4700</v>
      </c>
      <c r="E150" s="115">
        <f t="shared" si="34"/>
        <v>4700</v>
      </c>
      <c r="G150" s="35"/>
      <c r="H150" s="46"/>
      <c r="I150" s="34"/>
      <c r="K150" s="35"/>
      <c r="L150" s="62">
        <f t="shared" si="71"/>
        <v>0</v>
      </c>
      <c r="M150" s="63" t="str">
        <f t="shared" si="72"/>
        <v/>
      </c>
      <c r="N150" s="34"/>
      <c r="P150" s="269"/>
      <c r="Q150" s="270" t="str">
        <f t="shared" si="68"/>
        <v/>
      </c>
      <c r="R150" s="62" t="str">
        <f t="shared" si="73"/>
        <v/>
      </c>
      <c r="S150" s="63" t="str">
        <f t="shared" si="74"/>
        <v/>
      </c>
      <c r="T150" s="271"/>
    </row>
    <row r="151" spans="2:20" ht="16.5" customHeight="1" x14ac:dyDescent="0.3">
      <c r="B151" s="219" t="s">
        <v>371</v>
      </c>
      <c r="C151" s="105">
        <v>1</v>
      </c>
      <c r="D151" s="106">
        <v>4200</v>
      </c>
      <c r="E151" s="115">
        <f t="shared" si="34"/>
        <v>4200</v>
      </c>
      <c r="G151" s="35"/>
      <c r="H151" s="46"/>
      <c r="I151" s="34"/>
      <c r="K151" s="35"/>
      <c r="L151" s="62">
        <f t="shared" si="71"/>
        <v>0</v>
      </c>
      <c r="M151" s="63" t="str">
        <f t="shared" si="72"/>
        <v/>
      </c>
      <c r="N151" s="34"/>
      <c r="P151" s="269"/>
      <c r="Q151" s="270" t="str">
        <f t="shared" si="68"/>
        <v/>
      </c>
      <c r="R151" s="62" t="str">
        <f t="shared" si="73"/>
        <v/>
      </c>
      <c r="S151" s="63" t="str">
        <f t="shared" si="74"/>
        <v/>
      </c>
      <c r="T151" s="271"/>
    </row>
    <row r="152" spans="2:20" ht="16.5" customHeight="1" x14ac:dyDescent="0.3">
      <c r="B152" s="219" t="s">
        <v>372</v>
      </c>
      <c r="C152" s="105">
        <v>2</v>
      </c>
      <c r="D152" s="106">
        <v>1300</v>
      </c>
      <c r="E152" s="115">
        <f t="shared" si="34"/>
        <v>2600</v>
      </c>
      <c r="G152" s="35"/>
      <c r="H152" s="46"/>
      <c r="I152" s="34"/>
      <c r="K152" s="35"/>
      <c r="L152" s="62">
        <f t="shared" si="71"/>
        <v>0</v>
      </c>
      <c r="M152" s="63" t="str">
        <f t="shared" si="72"/>
        <v/>
      </c>
      <c r="N152" s="34"/>
      <c r="P152" s="269"/>
      <c r="Q152" s="270" t="str">
        <f t="shared" si="68"/>
        <v/>
      </c>
      <c r="R152" s="62" t="str">
        <f t="shared" si="73"/>
        <v/>
      </c>
      <c r="S152" s="63" t="str">
        <f t="shared" si="74"/>
        <v/>
      </c>
      <c r="T152" s="271"/>
    </row>
    <row r="153" spans="2:20" ht="16.5" customHeight="1" x14ac:dyDescent="0.3">
      <c r="B153" s="219" t="s">
        <v>373</v>
      </c>
      <c r="C153" s="105">
        <v>1</v>
      </c>
      <c r="D153" s="106">
        <v>4800</v>
      </c>
      <c r="E153" s="115">
        <f t="shared" ref="E153:E195" si="75">D153*C153</f>
        <v>4800</v>
      </c>
      <c r="G153" s="35"/>
      <c r="H153" s="46"/>
      <c r="I153" s="34"/>
      <c r="K153" s="35"/>
      <c r="L153" s="62">
        <f t="shared" si="71"/>
        <v>0</v>
      </c>
      <c r="M153" s="63" t="str">
        <f t="shared" si="72"/>
        <v/>
      </c>
      <c r="N153" s="34"/>
      <c r="P153" s="269"/>
      <c r="Q153" s="270" t="str">
        <f t="shared" si="68"/>
        <v/>
      </c>
      <c r="R153" s="62" t="str">
        <f t="shared" si="73"/>
        <v/>
      </c>
      <c r="S153" s="63" t="str">
        <f t="shared" si="74"/>
        <v/>
      </c>
      <c r="T153" s="271"/>
    </row>
    <row r="154" spans="2:20" ht="16.5" customHeight="1" x14ac:dyDescent="0.3">
      <c r="B154" s="219" t="s">
        <v>317</v>
      </c>
      <c r="C154" s="105">
        <v>6</v>
      </c>
      <c r="D154" s="106">
        <v>2400</v>
      </c>
      <c r="E154" s="115">
        <f t="shared" si="75"/>
        <v>14400</v>
      </c>
      <c r="G154" s="35"/>
      <c r="H154" s="46"/>
      <c r="I154" s="34"/>
      <c r="K154" s="35"/>
      <c r="L154" s="62">
        <f t="shared" si="71"/>
        <v>0</v>
      </c>
      <c r="M154" s="63" t="str">
        <f t="shared" si="72"/>
        <v/>
      </c>
      <c r="N154" s="34"/>
      <c r="P154" s="269"/>
      <c r="Q154" s="270" t="str">
        <f t="shared" si="68"/>
        <v/>
      </c>
      <c r="R154" s="62" t="str">
        <f t="shared" si="73"/>
        <v/>
      </c>
      <c r="S154" s="63" t="str">
        <f t="shared" si="74"/>
        <v/>
      </c>
      <c r="T154" s="271"/>
    </row>
    <row r="155" spans="2:20" ht="16.5" customHeight="1" x14ac:dyDescent="0.3">
      <c r="B155" s="219" t="s">
        <v>374</v>
      </c>
      <c r="C155" s="105">
        <v>6</v>
      </c>
      <c r="D155" s="106">
        <v>2300</v>
      </c>
      <c r="E155" s="115">
        <f t="shared" si="75"/>
        <v>13800</v>
      </c>
      <c r="G155" s="35"/>
      <c r="H155" s="46"/>
      <c r="I155" s="34"/>
      <c r="K155" s="35"/>
      <c r="L155" s="62">
        <f t="shared" si="71"/>
        <v>0</v>
      </c>
      <c r="M155" s="63" t="str">
        <f t="shared" si="72"/>
        <v/>
      </c>
      <c r="N155" s="34"/>
      <c r="P155" s="269"/>
      <c r="Q155" s="270" t="str">
        <f t="shared" si="68"/>
        <v/>
      </c>
      <c r="R155" s="62" t="str">
        <f t="shared" si="73"/>
        <v/>
      </c>
      <c r="S155" s="63" t="str">
        <f t="shared" si="74"/>
        <v/>
      </c>
      <c r="T155" s="271"/>
    </row>
    <row r="156" spans="2:20" ht="16.5" customHeight="1" x14ac:dyDescent="0.3">
      <c r="B156" s="219" t="s">
        <v>375</v>
      </c>
      <c r="C156" s="105">
        <v>1</v>
      </c>
      <c r="D156" s="106">
        <v>1400</v>
      </c>
      <c r="E156" s="115">
        <f t="shared" si="75"/>
        <v>1400</v>
      </c>
      <c r="G156" s="35"/>
      <c r="H156" s="46"/>
      <c r="I156" s="34"/>
      <c r="K156" s="35"/>
      <c r="L156" s="62">
        <f t="shared" si="71"/>
        <v>0</v>
      </c>
      <c r="M156" s="63" t="str">
        <f t="shared" si="72"/>
        <v/>
      </c>
      <c r="N156" s="34"/>
      <c r="P156" s="269"/>
      <c r="Q156" s="270" t="str">
        <f t="shared" si="68"/>
        <v/>
      </c>
      <c r="R156" s="62" t="str">
        <f t="shared" si="73"/>
        <v/>
      </c>
      <c r="S156" s="63" t="str">
        <f t="shared" si="74"/>
        <v/>
      </c>
      <c r="T156" s="271"/>
    </row>
    <row r="157" spans="2:20" ht="16.5" customHeight="1" x14ac:dyDescent="0.3">
      <c r="B157" s="219" t="s">
        <v>376</v>
      </c>
      <c r="C157" s="105">
        <v>2</v>
      </c>
      <c r="D157" s="106">
        <v>3400</v>
      </c>
      <c r="E157" s="115">
        <f t="shared" si="75"/>
        <v>6800</v>
      </c>
      <c r="G157" s="35"/>
      <c r="H157" s="46"/>
      <c r="I157" s="34"/>
      <c r="K157" s="35"/>
      <c r="L157" s="62">
        <f t="shared" si="71"/>
        <v>0</v>
      </c>
      <c r="M157" s="63" t="str">
        <f t="shared" si="72"/>
        <v/>
      </c>
      <c r="N157" s="34"/>
      <c r="P157" s="269"/>
      <c r="Q157" s="270" t="str">
        <f t="shared" si="68"/>
        <v/>
      </c>
      <c r="R157" s="62" t="str">
        <f t="shared" si="73"/>
        <v/>
      </c>
      <c r="S157" s="63" t="str">
        <f t="shared" si="74"/>
        <v/>
      </c>
      <c r="T157" s="271"/>
    </row>
    <row r="158" spans="2:20" ht="16.5" customHeight="1" x14ac:dyDescent="0.3">
      <c r="B158" s="219" t="s">
        <v>377</v>
      </c>
      <c r="C158" s="105">
        <v>2</v>
      </c>
      <c r="D158" s="106">
        <v>4400</v>
      </c>
      <c r="E158" s="115">
        <f t="shared" si="75"/>
        <v>8800</v>
      </c>
      <c r="G158" s="35"/>
      <c r="H158" s="46"/>
      <c r="I158" s="34"/>
      <c r="K158" s="35"/>
      <c r="L158" s="62">
        <f t="shared" si="71"/>
        <v>0</v>
      </c>
      <c r="M158" s="63" t="str">
        <f t="shared" si="72"/>
        <v/>
      </c>
      <c r="N158" s="34"/>
      <c r="P158" s="269"/>
      <c r="Q158" s="270" t="str">
        <f t="shared" si="68"/>
        <v/>
      </c>
      <c r="R158" s="62" t="str">
        <f t="shared" si="73"/>
        <v/>
      </c>
      <c r="S158" s="63" t="str">
        <f t="shared" si="74"/>
        <v/>
      </c>
      <c r="T158" s="271"/>
    </row>
    <row r="159" spans="2:20" ht="16.5" customHeight="1" x14ac:dyDescent="0.3">
      <c r="B159" s="219" t="s">
        <v>378</v>
      </c>
      <c r="C159" s="105">
        <v>1</v>
      </c>
      <c r="D159" s="106">
        <v>3200</v>
      </c>
      <c r="E159" s="115">
        <f t="shared" si="75"/>
        <v>3200</v>
      </c>
      <c r="G159" s="35"/>
      <c r="H159" s="46"/>
      <c r="I159" s="34"/>
      <c r="K159" s="35"/>
      <c r="L159" s="62">
        <f t="shared" si="71"/>
        <v>0</v>
      </c>
      <c r="M159" s="63" t="str">
        <f t="shared" si="72"/>
        <v/>
      </c>
      <c r="N159" s="34"/>
      <c r="P159" s="269"/>
      <c r="Q159" s="270" t="str">
        <f t="shared" si="68"/>
        <v/>
      </c>
      <c r="R159" s="62" t="str">
        <f t="shared" si="73"/>
        <v/>
      </c>
      <c r="S159" s="63" t="str">
        <f t="shared" si="74"/>
        <v/>
      </c>
      <c r="T159" s="271"/>
    </row>
    <row r="160" spans="2:20" ht="16.5" customHeight="1" x14ac:dyDescent="0.3">
      <c r="B160" s="219" t="s">
        <v>379</v>
      </c>
      <c r="C160" s="105">
        <v>1</v>
      </c>
      <c r="D160" s="106">
        <v>800</v>
      </c>
      <c r="E160" s="115">
        <f t="shared" si="75"/>
        <v>800</v>
      </c>
      <c r="G160" s="35"/>
      <c r="H160" s="46"/>
      <c r="I160" s="34"/>
      <c r="K160" s="35"/>
      <c r="L160" s="62">
        <f t="shared" si="71"/>
        <v>0</v>
      </c>
      <c r="M160" s="63" t="str">
        <f t="shared" si="72"/>
        <v/>
      </c>
      <c r="N160" s="34"/>
      <c r="P160" s="269"/>
      <c r="Q160" s="270" t="str">
        <f t="shared" si="68"/>
        <v/>
      </c>
      <c r="R160" s="62" t="str">
        <f t="shared" si="73"/>
        <v/>
      </c>
      <c r="S160" s="63" t="str">
        <f t="shared" si="74"/>
        <v/>
      </c>
      <c r="T160" s="271"/>
    </row>
    <row r="161" spans="2:20" ht="16.5" customHeight="1" x14ac:dyDescent="0.3">
      <c r="B161" s="219" t="s">
        <v>313</v>
      </c>
      <c r="C161" s="105">
        <v>1</v>
      </c>
      <c r="D161" s="106">
        <v>1900</v>
      </c>
      <c r="E161" s="115">
        <f t="shared" si="75"/>
        <v>1900</v>
      </c>
      <c r="G161" s="35"/>
      <c r="H161" s="46"/>
      <c r="I161" s="34"/>
      <c r="K161" s="35"/>
      <c r="L161" s="62">
        <f t="shared" si="71"/>
        <v>0</v>
      </c>
      <c r="M161" s="63" t="str">
        <f t="shared" si="72"/>
        <v/>
      </c>
      <c r="N161" s="34"/>
      <c r="P161" s="269"/>
      <c r="Q161" s="270" t="str">
        <f t="shared" si="68"/>
        <v/>
      </c>
      <c r="R161" s="62" t="str">
        <f t="shared" si="73"/>
        <v/>
      </c>
      <c r="S161" s="63" t="str">
        <f t="shared" si="74"/>
        <v/>
      </c>
      <c r="T161" s="271"/>
    </row>
    <row r="162" spans="2:20" ht="16.5" customHeight="1" x14ac:dyDescent="0.3">
      <c r="B162" s="219" t="s">
        <v>380</v>
      </c>
      <c r="C162" s="105">
        <v>1</v>
      </c>
      <c r="D162" s="106">
        <v>3000</v>
      </c>
      <c r="E162" s="115">
        <f t="shared" si="75"/>
        <v>3000</v>
      </c>
      <c r="G162" s="35"/>
      <c r="H162" s="46"/>
      <c r="I162" s="34"/>
      <c r="K162" s="35"/>
      <c r="L162" s="62">
        <f t="shared" si="71"/>
        <v>0</v>
      </c>
      <c r="M162" s="63" t="str">
        <f t="shared" si="72"/>
        <v/>
      </c>
      <c r="N162" s="34"/>
      <c r="P162" s="269"/>
      <c r="Q162" s="270" t="str">
        <f t="shared" si="68"/>
        <v/>
      </c>
      <c r="R162" s="62" t="str">
        <f t="shared" si="73"/>
        <v/>
      </c>
      <c r="S162" s="63" t="str">
        <f t="shared" si="74"/>
        <v/>
      </c>
      <c r="T162" s="271"/>
    </row>
    <row r="163" spans="2:20" ht="16.5" customHeight="1" x14ac:dyDescent="0.3">
      <c r="B163" s="219" t="s">
        <v>381</v>
      </c>
      <c r="C163" s="105">
        <v>1</v>
      </c>
      <c r="D163" s="106">
        <v>1000</v>
      </c>
      <c r="E163" s="115">
        <f t="shared" si="75"/>
        <v>1000</v>
      </c>
      <c r="G163" s="35"/>
      <c r="H163" s="46"/>
      <c r="I163" s="34"/>
      <c r="K163" s="35"/>
      <c r="L163" s="62">
        <f t="shared" si="71"/>
        <v>0</v>
      </c>
      <c r="M163" s="63" t="str">
        <f t="shared" si="72"/>
        <v/>
      </c>
      <c r="N163" s="34"/>
      <c r="P163" s="269"/>
      <c r="Q163" s="270" t="str">
        <f t="shared" si="68"/>
        <v/>
      </c>
      <c r="R163" s="62" t="str">
        <f t="shared" si="73"/>
        <v/>
      </c>
      <c r="S163" s="63" t="str">
        <f t="shared" si="74"/>
        <v/>
      </c>
      <c r="T163" s="271"/>
    </row>
    <row r="164" spans="2:20" ht="16.5" customHeight="1" x14ac:dyDescent="0.3">
      <c r="B164" s="219" t="s">
        <v>382</v>
      </c>
      <c r="C164" s="105">
        <v>1</v>
      </c>
      <c r="D164" s="106">
        <v>2100</v>
      </c>
      <c r="E164" s="115">
        <f t="shared" si="75"/>
        <v>2100</v>
      </c>
      <c r="G164" s="35"/>
      <c r="H164" s="46"/>
      <c r="I164" s="34"/>
      <c r="K164" s="35"/>
      <c r="L164" s="62">
        <f t="shared" si="71"/>
        <v>0</v>
      </c>
      <c r="M164" s="63" t="str">
        <f t="shared" si="72"/>
        <v/>
      </c>
      <c r="N164" s="34"/>
      <c r="P164" s="269"/>
      <c r="Q164" s="270" t="str">
        <f t="shared" si="68"/>
        <v/>
      </c>
      <c r="R164" s="62" t="str">
        <f t="shared" si="73"/>
        <v/>
      </c>
      <c r="S164" s="63" t="str">
        <f t="shared" si="74"/>
        <v/>
      </c>
      <c r="T164" s="271"/>
    </row>
    <row r="165" spans="2:20" ht="16.5" customHeight="1" x14ac:dyDescent="0.3">
      <c r="B165" s="219" t="s">
        <v>383</v>
      </c>
      <c r="C165" s="105">
        <v>1</v>
      </c>
      <c r="D165" s="106">
        <v>260</v>
      </c>
      <c r="E165" s="115">
        <f t="shared" si="75"/>
        <v>260</v>
      </c>
      <c r="G165" s="35"/>
      <c r="H165" s="46"/>
      <c r="I165" s="34"/>
      <c r="K165" s="35"/>
      <c r="L165" s="62">
        <f t="shared" si="71"/>
        <v>0</v>
      </c>
      <c r="M165" s="63" t="str">
        <f t="shared" si="72"/>
        <v/>
      </c>
      <c r="N165" s="34"/>
      <c r="P165" s="269"/>
      <c r="Q165" s="270" t="str">
        <f t="shared" si="68"/>
        <v/>
      </c>
      <c r="R165" s="62" t="str">
        <f t="shared" si="73"/>
        <v/>
      </c>
      <c r="S165" s="63" t="str">
        <f t="shared" si="74"/>
        <v/>
      </c>
      <c r="T165" s="271"/>
    </row>
    <row r="166" spans="2:20" ht="16.5" customHeight="1" x14ac:dyDescent="0.3">
      <c r="B166" s="219" t="s">
        <v>384</v>
      </c>
      <c r="C166" s="105">
        <v>1</v>
      </c>
      <c r="D166" s="106">
        <v>1400</v>
      </c>
      <c r="E166" s="115">
        <f t="shared" si="75"/>
        <v>1400</v>
      </c>
      <c r="G166" s="35"/>
      <c r="H166" s="46"/>
      <c r="I166" s="34"/>
      <c r="K166" s="35"/>
      <c r="L166" s="62">
        <f t="shared" si="71"/>
        <v>0</v>
      </c>
      <c r="M166" s="63" t="str">
        <f t="shared" si="72"/>
        <v/>
      </c>
      <c r="N166" s="34"/>
      <c r="P166" s="269"/>
      <c r="Q166" s="270" t="str">
        <f t="shared" si="68"/>
        <v/>
      </c>
      <c r="R166" s="62" t="str">
        <f t="shared" si="73"/>
        <v/>
      </c>
      <c r="S166" s="63" t="str">
        <f t="shared" si="74"/>
        <v/>
      </c>
      <c r="T166" s="271"/>
    </row>
    <row r="167" spans="2:20" ht="16.5" customHeight="1" x14ac:dyDescent="0.3">
      <c r="B167" s="219" t="s">
        <v>385</v>
      </c>
      <c r="C167" s="105">
        <v>1</v>
      </c>
      <c r="D167" s="106">
        <v>550</v>
      </c>
      <c r="E167" s="115">
        <f t="shared" si="75"/>
        <v>550</v>
      </c>
      <c r="G167" s="35"/>
      <c r="H167" s="46"/>
      <c r="I167" s="34"/>
      <c r="K167" s="35"/>
      <c r="L167" s="62">
        <f t="shared" si="71"/>
        <v>0</v>
      </c>
      <c r="M167" s="63" t="str">
        <f t="shared" si="72"/>
        <v/>
      </c>
      <c r="N167" s="34"/>
      <c r="P167" s="269"/>
      <c r="Q167" s="270" t="str">
        <f t="shared" si="68"/>
        <v/>
      </c>
      <c r="R167" s="62" t="str">
        <f t="shared" si="73"/>
        <v/>
      </c>
      <c r="S167" s="63" t="str">
        <f t="shared" si="74"/>
        <v/>
      </c>
      <c r="T167" s="271"/>
    </row>
    <row r="168" spans="2:20" ht="16.5" customHeight="1" x14ac:dyDescent="0.3">
      <c r="B168" s="219" t="s">
        <v>386</v>
      </c>
      <c r="C168" s="105">
        <v>1</v>
      </c>
      <c r="D168" s="106">
        <v>2000</v>
      </c>
      <c r="E168" s="115">
        <f t="shared" si="75"/>
        <v>2000</v>
      </c>
      <c r="G168" s="35"/>
      <c r="H168" s="46"/>
      <c r="I168" s="34"/>
      <c r="K168" s="35"/>
      <c r="L168" s="62">
        <f t="shared" si="71"/>
        <v>0</v>
      </c>
      <c r="M168" s="63" t="str">
        <f t="shared" si="72"/>
        <v/>
      </c>
      <c r="N168" s="34"/>
      <c r="P168" s="269"/>
      <c r="Q168" s="270" t="str">
        <f t="shared" si="68"/>
        <v/>
      </c>
      <c r="R168" s="62" t="str">
        <f t="shared" si="73"/>
        <v/>
      </c>
      <c r="S168" s="63" t="str">
        <f t="shared" si="74"/>
        <v/>
      </c>
      <c r="T168" s="271"/>
    </row>
    <row r="169" spans="2:20" ht="16.5" customHeight="1" x14ac:dyDescent="0.3">
      <c r="B169" s="219" t="s">
        <v>387</v>
      </c>
      <c r="C169" s="105">
        <v>1</v>
      </c>
      <c r="D169" s="106">
        <v>1300</v>
      </c>
      <c r="E169" s="115">
        <f t="shared" si="75"/>
        <v>1300</v>
      </c>
      <c r="G169" s="35"/>
      <c r="H169" s="46"/>
      <c r="I169" s="34"/>
      <c r="K169" s="35"/>
      <c r="L169" s="62">
        <f t="shared" si="71"/>
        <v>0</v>
      </c>
      <c r="M169" s="63" t="str">
        <f t="shared" si="72"/>
        <v/>
      </c>
      <c r="N169" s="34"/>
      <c r="P169" s="269"/>
      <c r="Q169" s="270" t="str">
        <f t="shared" si="68"/>
        <v/>
      </c>
      <c r="R169" s="62" t="str">
        <f t="shared" si="73"/>
        <v/>
      </c>
      <c r="S169" s="63" t="str">
        <f t="shared" si="74"/>
        <v/>
      </c>
      <c r="T169" s="271"/>
    </row>
    <row r="170" spans="2:20" ht="16.5" customHeight="1" x14ac:dyDescent="0.3">
      <c r="B170" s="219" t="s">
        <v>388</v>
      </c>
      <c r="C170" s="105">
        <v>1</v>
      </c>
      <c r="D170" s="106">
        <v>1300</v>
      </c>
      <c r="E170" s="115">
        <f t="shared" si="75"/>
        <v>1300</v>
      </c>
      <c r="G170" s="35"/>
      <c r="H170" s="46"/>
      <c r="I170" s="34"/>
      <c r="K170" s="35"/>
      <c r="L170" s="62">
        <f t="shared" si="71"/>
        <v>0</v>
      </c>
      <c r="M170" s="63" t="str">
        <f t="shared" si="72"/>
        <v/>
      </c>
      <c r="N170" s="34"/>
      <c r="P170" s="269"/>
      <c r="Q170" s="270" t="str">
        <f t="shared" si="68"/>
        <v/>
      </c>
      <c r="R170" s="62" t="str">
        <f t="shared" si="73"/>
        <v/>
      </c>
      <c r="S170" s="63" t="str">
        <f t="shared" si="74"/>
        <v/>
      </c>
      <c r="T170" s="271"/>
    </row>
    <row r="171" spans="2:20" ht="16.5" customHeight="1" x14ac:dyDescent="0.3">
      <c r="B171" s="219" t="s">
        <v>389</v>
      </c>
      <c r="C171" s="105">
        <v>1</v>
      </c>
      <c r="D171" s="106">
        <v>950</v>
      </c>
      <c r="E171" s="115">
        <f t="shared" si="75"/>
        <v>950</v>
      </c>
      <c r="G171" s="35"/>
      <c r="H171" s="46"/>
      <c r="I171" s="34"/>
      <c r="K171" s="35"/>
      <c r="L171" s="62">
        <f t="shared" si="71"/>
        <v>0</v>
      </c>
      <c r="M171" s="63" t="str">
        <f t="shared" si="72"/>
        <v/>
      </c>
      <c r="N171" s="34"/>
      <c r="P171" s="269"/>
      <c r="Q171" s="270" t="str">
        <f t="shared" si="68"/>
        <v/>
      </c>
      <c r="R171" s="62" t="str">
        <f t="shared" si="73"/>
        <v/>
      </c>
      <c r="S171" s="63" t="str">
        <f t="shared" si="74"/>
        <v/>
      </c>
      <c r="T171" s="271"/>
    </row>
    <row r="172" spans="2:20" ht="16.5" customHeight="1" x14ac:dyDescent="0.3">
      <c r="B172" s="219" t="s">
        <v>759</v>
      </c>
      <c r="C172" s="105">
        <v>1</v>
      </c>
      <c r="D172" s="106">
        <v>18000</v>
      </c>
      <c r="E172" s="115">
        <f t="shared" si="75"/>
        <v>18000</v>
      </c>
      <c r="G172" s="35"/>
      <c r="H172" s="46"/>
      <c r="I172" s="34"/>
      <c r="K172" s="35"/>
      <c r="L172" s="62">
        <f t="shared" si="71"/>
        <v>0</v>
      </c>
      <c r="M172" s="63" t="str">
        <f t="shared" si="72"/>
        <v/>
      </c>
      <c r="N172" s="34"/>
      <c r="P172" s="269"/>
      <c r="Q172" s="270" t="str">
        <f t="shared" si="68"/>
        <v/>
      </c>
      <c r="R172" s="62" t="str">
        <f t="shared" si="73"/>
        <v/>
      </c>
      <c r="S172" s="63" t="str">
        <f t="shared" si="74"/>
        <v/>
      </c>
      <c r="T172" s="271"/>
    </row>
    <row r="173" spans="2:20" ht="16.5" customHeight="1" thickBot="1" x14ac:dyDescent="0.35">
      <c r="B173" s="219" t="s">
        <v>390</v>
      </c>
      <c r="C173" s="105">
        <v>1</v>
      </c>
      <c r="D173" s="106">
        <v>2500</v>
      </c>
      <c r="E173" s="115">
        <f t="shared" si="75"/>
        <v>2500</v>
      </c>
      <c r="G173" s="35"/>
      <c r="H173" s="46"/>
      <c r="I173" s="34"/>
      <c r="K173" s="35"/>
      <c r="L173" s="62">
        <f t="shared" si="71"/>
        <v>0</v>
      </c>
      <c r="M173" s="63" t="str">
        <f t="shared" si="72"/>
        <v/>
      </c>
      <c r="N173" s="34"/>
      <c r="P173" s="269"/>
      <c r="Q173" s="270" t="str">
        <f t="shared" si="68"/>
        <v/>
      </c>
      <c r="R173" s="62" t="str">
        <f t="shared" si="73"/>
        <v/>
      </c>
      <c r="S173" s="63" t="str">
        <f t="shared" si="74"/>
        <v/>
      </c>
      <c r="T173" s="271"/>
    </row>
    <row r="174" spans="2:20" ht="16.5" customHeight="1" thickBot="1" x14ac:dyDescent="0.35">
      <c r="B174" s="308" t="s">
        <v>673</v>
      </c>
      <c r="C174" s="309"/>
      <c r="D174" s="310"/>
      <c r="E174" s="118">
        <f>SUM(E138:E173)</f>
        <v>211530</v>
      </c>
      <c r="G174" s="112"/>
      <c r="H174" s="113"/>
      <c r="I174" s="114"/>
      <c r="K174" s="112"/>
      <c r="L174" s="121">
        <f>SUM(L138:L173)</f>
        <v>0</v>
      </c>
      <c r="M174" s="122" t="str">
        <f>IF(L174=0,"",IF(OR(L174-$E174&gt;0,L174-$E174&lt;0), (L174-$E174)/$E174, ""))</f>
        <v/>
      </c>
      <c r="N174" s="114"/>
      <c r="O174" s="58"/>
      <c r="P174" s="272"/>
      <c r="Q174" s="121"/>
      <c r="R174" s="121">
        <f>SUM(R138:R173)</f>
        <v>0</v>
      </c>
      <c r="S174" s="122" t="str">
        <f t="shared" ref="S174" si="76">IFERROR(IF(R174=0,"",IF(OR(R174-$E174&gt;0,R174-$E174&lt;0), (R174-$E174)/$E174, "")),"")</f>
        <v/>
      </c>
      <c r="T174" s="273"/>
    </row>
    <row r="175" spans="2:20" ht="18.75" x14ac:dyDescent="0.3">
      <c r="B175" s="313" t="s">
        <v>608</v>
      </c>
      <c r="C175" s="314"/>
      <c r="D175" s="314"/>
      <c r="E175" s="315"/>
      <c r="F175" s="48"/>
      <c r="G175" s="335" t="str">
        <f>B175</f>
        <v>מגמת ניהול עסקים</v>
      </c>
      <c r="H175" s="336"/>
      <c r="I175" s="337"/>
      <c r="J175" s="48"/>
      <c r="K175" s="341" t="str">
        <f>B175</f>
        <v>מגמת ניהול עסקים</v>
      </c>
      <c r="L175" s="342"/>
      <c r="M175" s="342"/>
      <c r="N175" s="343"/>
      <c r="O175" s="201"/>
      <c r="P175" s="344" t="str">
        <f>B175</f>
        <v>מגמת ניהול עסקים</v>
      </c>
      <c r="Q175" s="345"/>
      <c r="R175" s="345"/>
      <c r="S175" s="345"/>
      <c r="T175" s="346"/>
    </row>
    <row r="176" spans="2:20" ht="16.5" customHeight="1" x14ac:dyDescent="0.3">
      <c r="B176" s="219" t="s">
        <v>391</v>
      </c>
      <c r="C176" s="105">
        <v>12</v>
      </c>
      <c r="D176" s="106">
        <v>400</v>
      </c>
      <c r="E176" s="115">
        <f t="shared" si="75"/>
        <v>4800</v>
      </c>
      <c r="G176" s="35"/>
      <c r="H176" s="46"/>
      <c r="I176" s="34"/>
      <c r="K176" s="35"/>
      <c r="L176" s="62">
        <f t="shared" ref="L176" si="77">K176*D176</f>
        <v>0</v>
      </c>
      <c r="M176" s="63" t="str">
        <f t="shared" ref="M176" si="78">IF(L176=0,"",IF(OR(L176-$E176&gt;0,L176-$E176&lt;0), (L176-$E176)/$E176, ""))</f>
        <v/>
      </c>
      <c r="N176" s="34"/>
      <c r="P176" s="269"/>
      <c r="Q176" s="270" t="str">
        <f t="shared" ref="Q176:Q184" si="79">IF(ISBLANK(P176),"",IF(P176="מאשר",K176,IF(P176="לא מאשר",0,"נא למלא כמות מאושרת")))</f>
        <v/>
      </c>
      <c r="R176" s="62" t="str">
        <f t="shared" ref="R176" si="80">IFERROR(Q176*D176,"")</f>
        <v/>
      </c>
      <c r="S176" s="63" t="str">
        <f t="shared" ref="S176" si="81">IFERROR(IF(R176=0,"",IF(OR(R176-$E176&gt;0,R176-$E176&lt;0), (R176-$E176)/$E176, "")),"")</f>
        <v/>
      </c>
      <c r="T176" s="271"/>
    </row>
    <row r="177" spans="2:20" ht="16.5" customHeight="1" x14ac:dyDescent="0.3">
      <c r="B177" s="219" t="s">
        <v>392</v>
      </c>
      <c r="C177" s="105">
        <v>6</v>
      </c>
      <c r="D177" s="106">
        <v>1100</v>
      </c>
      <c r="E177" s="115">
        <f t="shared" si="75"/>
        <v>6600</v>
      </c>
      <c r="G177" s="35"/>
      <c r="H177" s="46"/>
      <c r="I177" s="34"/>
      <c r="K177" s="35"/>
      <c r="L177" s="62">
        <f t="shared" ref="L177:L184" si="82">K177*D177</f>
        <v>0</v>
      </c>
      <c r="M177" s="63" t="str">
        <f t="shared" ref="M177:M184" si="83">IF(L177=0,"",IF(OR(L177-$E177&gt;0,L177-$E177&lt;0), (L177-$E177)/$E177, ""))</f>
        <v/>
      </c>
      <c r="N177" s="34"/>
      <c r="P177" s="269"/>
      <c r="Q177" s="270" t="str">
        <f t="shared" si="79"/>
        <v/>
      </c>
      <c r="R177" s="62" t="str">
        <f t="shared" ref="R177:R184" si="84">IFERROR(Q177*D177,"")</f>
        <v/>
      </c>
      <c r="S177" s="63" t="str">
        <f t="shared" ref="S177:S184" si="85">IFERROR(IF(R177=0,"",IF(OR(R177-$E177&gt;0,R177-$E177&lt;0), (R177-$E177)/$E177, "")),"")</f>
        <v/>
      </c>
      <c r="T177" s="271"/>
    </row>
    <row r="178" spans="2:20" ht="16.5" customHeight="1" x14ac:dyDescent="0.3">
      <c r="B178" s="219" t="s">
        <v>393</v>
      </c>
      <c r="C178" s="105">
        <v>1</v>
      </c>
      <c r="D178" s="106">
        <v>320</v>
      </c>
      <c r="E178" s="115">
        <f t="shared" si="75"/>
        <v>320</v>
      </c>
      <c r="G178" s="35"/>
      <c r="H178" s="46"/>
      <c r="I178" s="34"/>
      <c r="K178" s="35"/>
      <c r="L178" s="62">
        <f t="shared" si="82"/>
        <v>0</v>
      </c>
      <c r="M178" s="63" t="str">
        <f t="shared" si="83"/>
        <v/>
      </c>
      <c r="N178" s="34"/>
      <c r="P178" s="269"/>
      <c r="Q178" s="270" t="str">
        <f t="shared" si="79"/>
        <v/>
      </c>
      <c r="R178" s="62" t="str">
        <f t="shared" si="84"/>
        <v/>
      </c>
      <c r="S178" s="63" t="str">
        <f t="shared" si="85"/>
        <v/>
      </c>
      <c r="T178" s="271"/>
    </row>
    <row r="179" spans="2:20" ht="16.5" customHeight="1" x14ac:dyDescent="0.3">
      <c r="B179" s="219" t="s">
        <v>394</v>
      </c>
      <c r="C179" s="105">
        <v>1</v>
      </c>
      <c r="D179" s="106">
        <v>550</v>
      </c>
      <c r="E179" s="115">
        <f t="shared" si="75"/>
        <v>550</v>
      </c>
      <c r="G179" s="35"/>
      <c r="H179" s="46"/>
      <c r="I179" s="34"/>
      <c r="K179" s="35"/>
      <c r="L179" s="62">
        <f t="shared" si="82"/>
        <v>0</v>
      </c>
      <c r="M179" s="63" t="str">
        <f t="shared" si="83"/>
        <v/>
      </c>
      <c r="N179" s="34"/>
      <c r="P179" s="269"/>
      <c r="Q179" s="270" t="str">
        <f t="shared" si="79"/>
        <v/>
      </c>
      <c r="R179" s="62" t="str">
        <f t="shared" si="84"/>
        <v/>
      </c>
      <c r="S179" s="63" t="str">
        <f t="shared" si="85"/>
        <v/>
      </c>
      <c r="T179" s="271"/>
    </row>
    <row r="180" spans="2:20" ht="16.5" customHeight="1" x14ac:dyDescent="0.3">
      <c r="B180" s="219" t="s">
        <v>162</v>
      </c>
      <c r="C180" s="105">
        <v>1</v>
      </c>
      <c r="D180" s="106">
        <v>500</v>
      </c>
      <c r="E180" s="115">
        <f t="shared" si="75"/>
        <v>500</v>
      </c>
      <c r="G180" s="35"/>
      <c r="H180" s="46"/>
      <c r="I180" s="34"/>
      <c r="K180" s="35"/>
      <c r="L180" s="62">
        <f t="shared" si="82"/>
        <v>0</v>
      </c>
      <c r="M180" s="63" t="str">
        <f t="shared" si="83"/>
        <v/>
      </c>
      <c r="N180" s="34"/>
      <c r="P180" s="269"/>
      <c r="Q180" s="270" t="str">
        <f t="shared" si="79"/>
        <v/>
      </c>
      <c r="R180" s="62" t="str">
        <f t="shared" si="84"/>
        <v/>
      </c>
      <c r="S180" s="63" t="str">
        <f t="shared" si="85"/>
        <v/>
      </c>
      <c r="T180" s="271"/>
    </row>
    <row r="181" spans="2:20" ht="16.5" customHeight="1" x14ac:dyDescent="0.3">
      <c r="B181" s="219" t="s">
        <v>395</v>
      </c>
      <c r="C181" s="105">
        <v>1</v>
      </c>
      <c r="D181" s="106">
        <v>300</v>
      </c>
      <c r="E181" s="115">
        <f t="shared" si="75"/>
        <v>300</v>
      </c>
      <c r="G181" s="35"/>
      <c r="H181" s="46"/>
      <c r="I181" s="34"/>
      <c r="K181" s="35"/>
      <c r="L181" s="62">
        <f t="shared" si="82"/>
        <v>0</v>
      </c>
      <c r="M181" s="63" t="str">
        <f t="shared" si="83"/>
        <v/>
      </c>
      <c r="N181" s="34"/>
      <c r="P181" s="269"/>
      <c r="Q181" s="270" t="str">
        <f t="shared" si="79"/>
        <v/>
      </c>
      <c r="R181" s="62" t="str">
        <f t="shared" si="84"/>
        <v/>
      </c>
      <c r="S181" s="63" t="str">
        <f t="shared" si="85"/>
        <v/>
      </c>
      <c r="T181" s="271"/>
    </row>
    <row r="182" spans="2:20" ht="16.5" customHeight="1" x14ac:dyDescent="0.3">
      <c r="B182" s="219" t="s">
        <v>396</v>
      </c>
      <c r="C182" s="105">
        <v>12</v>
      </c>
      <c r="D182" s="106">
        <v>3100</v>
      </c>
      <c r="E182" s="115">
        <f t="shared" si="75"/>
        <v>37200</v>
      </c>
      <c r="G182" s="35"/>
      <c r="H182" s="46"/>
      <c r="I182" s="34"/>
      <c r="K182" s="35"/>
      <c r="L182" s="62">
        <f t="shared" si="82"/>
        <v>0</v>
      </c>
      <c r="M182" s="63" t="str">
        <f t="shared" si="83"/>
        <v/>
      </c>
      <c r="N182" s="34"/>
      <c r="P182" s="269"/>
      <c r="Q182" s="270" t="str">
        <f t="shared" si="79"/>
        <v/>
      </c>
      <c r="R182" s="62" t="str">
        <f t="shared" si="84"/>
        <v/>
      </c>
      <c r="S182" s="63" t="str">
        <f t="shared" si="85"/>
        <v/>
      </c>
      <c r="T182" s="271"/>
    </row>
    <row r="183" spans="2:20" ht="16.5" customHeight="1" x14ac:dyDescent="0.3">
      <c r="B183" s="219" t="s">
        <v>397</v>
      </c>
      <c r="C183" s="105">
        <v>1</v>
      </c>
      <c r="D183" s="106">
        <v>2600</v>
      </c>
      <c r="E183" s="115">
        <f t="shared" si="75"/>
        <v>2600</v>
      </c>
      <c r="G183" s="35"/>
      <c r="H183" s="46"/>
      <c r="I183" s="34"/>
      <c r="K183" s="35"/>
      <c r="L183" s="62">
        <f t="shared" si="82"/>
        <v>0</v>
      </c>
      <c r="M183" s="63" t="str">
        <f t="shared" si="83"/>
        <v/>
      </c>
      <c r="N183" s="34"/>
      <c r="P183" s="269"/>
      <c r="Q183" s="270" t="str">
        <f t="shared" si="79"/>
        <v/>
      </c>
      <c r="R183" s="62" t="str">
        <f t="shared" si="84"/>
        <v/>
      </c>
      <c r="S183" s="63" t="str">
        <f t="shared" si="85"/>
        <v/>
      </c>
      <c r="T183" s="271"/>
    </row>
    <row r="184" spans="2:20" ht="16.5" customHeight="1" thickBot="1" x14ac:dyDescent="0.35">
      <c r="B184" s="219" t="s">
        <v>187</v>
      </c>
      <c r="C184" s="105">
        <v>1</v>
      </c>
      <c r="D184" s="106">
        <v>3800</v>
      </c>
      <c r="E184" s="115">
        <f t="shared" si="75"/>
        <v>3800</v>
      </c>
      <c r="G184" s="35"/>
      <c r="H184" s="46"/>
      <c r="I184" s="34"/>
      <c r="K184" s="35"/>
      <c r="L184" s="62">
        <f t="shared" si="82"/>
        <v>0</v>
      </c>
      <c r="M184" s="63" t="str">
        <f t="shared" si="83"/>
        <v/>
      </c>
      <c r="N184" s="34"/>
      <c r="P184" s="269"/>
      <c r="Q184" s="270" t="str">
        <f t="shared" si="79"/>
        <v/>
      </c>
      <c r="R184" s="62" t="str">
        <f t="shared" si="84"/>
        <v/>
      </c>
      <c r="S184" s="63" t="str">
        <f t="shared" si="85"/>
        <v/>
      </c>
      <c r="T184" s="271"/>
    </row>
    <row r="185" spans="2:20" ht="16.5" customHeight="1" thickBot="1" x14ac:dyDescent="0.35">
      <c r="B185" s="308" t="s">
        <v>674</v>
      </c>
      <c r="C185" s="309"/>
      <c r="D185" s="310"/>
      <c r="E185" s="118">
        <f>SUM(E176:E184)</f>
        <v>56670</v>
      </c>
      <c r="G185" s="112"/>
      <c r="H185" s="113"/>
      <c r="I185" s="114"/>
      <c r="K185" s="112"/>
      <c r="L185" s="121">
        <f>SUM(L176:L184)</f>
        <v>0</v>
      </c>
      <c r="M185" s="122" t="str">
        <f>IF(L185=0,"",IF(OR(L185-$E185&gt;0,L185-$E185&lt;0), (L185-$E185)/$E185, ""))</f>
        <v/>
      </c>
      <c r="N185" s="114"/>
      <c r="O185" s="58"/>
      <c r="P185" s="272"/>
      <c r="Q185" s="121"/>
      <c r="R185" s="121">
        <f>SUM(R176:R184)</f>
        <v>0</v>
      </c>
      <c r="S185" s="122" t="str">
        <f t="shared" ref="S185" si="86">IFERROR(IF(R185=0,"",IF(OR(R185-$E185&gt;0,R185-$E185&lt;0), (R185-$E185)/$E185, "")),"")</f>
        <v/>
      </c>
      <c r="T185" s="273"/>
    </row>
    <row r="186" spans="2:20" ht="18.75" x14ac:dyDescent="0.3">
      <c r="B186" s="313" t="s">
        <v>676</v>
      </c>
      <c r="C186" s="314"/>
      <c r="D186" s="314"/>
      <c r="E186" s="315"/>
      <c r="F186" s="48"/>
      <c r="G186" s="335" t="str">
        <f>B186</f>
        <v xml:space="preserve">מגמת עיצוב שיער וטיפוח החן </v>
      </c>
      <c r="H186" s="336"/>
      <c r="I186" s="337"/>
      <c r="J186" s="48"/>
      <c r="K186" s="341" t="str">
        <f>B186</f>
        <v xml:space="preserve">מגמת עיצוב שיער וטיפוח החן </v>
      </c>
      <c r="L186" s="342"/>
      <c r="M186" s="342"/>
      <c r="N186" s="343"/>
      <c r="O186" s="201"/>
      <c r="P186" s="344" t="str">
        <f>B186</f>
        <v xml:space="preserve">מגמת עיצוב שיער וטיפוח החן </v>
      </c>
      <c r="Q186" s="345"/>
      <c r="R186" s="345"/>
      <c r="S186" s="345"/>
      <c r="T186" s="346"/>
    </row>
    <row r="187" spans="2:20" ht="16.5" customHeight="1" x14ac:dyDescent="0.3">
      <c r="B187" s="219" t="s">
        <v>760</v>
      </c>
      <c r="C187" s="105">
        <v>6</v>
      </c>
      <c r="D187" s="106">
        <v>3300</v>
      </c>
      <c r="E187" s="115">
        <f t="shared" si="75"/>
        <v>19800</v>
      </c>
      <c r="G187" s="35"/>
      <c r="H187" s="46"/>
      <c r="I187" s="34"/>
      <c r="K187" s="35"/>
      <c r="L187" s="62">
        <f t="shared" ref="L187" si="87">K187*D187</f>
        <v>0</v>
      </c>
      <c r="M187" s="63" t="str">
        <f t="shared" ref="M187" si="88">IF(L187=0,"",IF(OR(L187-$E187&gt;0,L187-$E187&lt;0), (L187-$E187)/$E187, ""))</f>
        <v/>
      </c>
      <c r="N187" s="34"/>
      <c r="P187" s="269"/>
      <c r="Q187" s="270" t="str">
        <f t="shared" ref="Q187:Q195" si="89">IF(ISBLANK(P187),"",IF(P187="מאשר",K187,IF(P187="לא מאשר",0,"נא למלא כמות מאושרת")))</f>
        <v/>
      </c>
      <c r="R187" s="62" t="str">
        <f t="shared" ref="R187" si="90">IFERROR(Q187*D187,"")</f>
        <v/>
      </c>
      <c r="S187" s="63" t="str">
        <f t="shared" ref="S187" si="91">IFERROR(IF(R187=0,"",IF(OR(R187-$E187&gt;0,R187-$E187&lt;0), (R187-$E187)/$E187, "")),"")</f>
        <v/>
      </c>
      <c r="T187" s="271"/>
    </row>
    <row r="188" spans="2:20" ht="16.5" customHeight="1" x14ac:dyDescent="0.3">
      <c r="B188" s="219" t="s">
        <v>398</v>
      </c>
      <c r="C188" s="105">
        <v>4</v>
      </c>
      <c r="D188" s="106">
        <v>1400</v>
      </c>
      <c r="E188" s="115">
        <f t="shared" si="75"/>
        <v>5600</v>
      </c>
      <c r="G188" s="35"/>
      <c r="H188" s="46"/>
      <c r="I188" s="34"/>
      <c r="K188" s="35"/>
      <c r="L188" s="62">
        <f t="shared" ref="L188:L195" si="92">K188*D188</f>
        <v>0</v>
      </c>
      <c r="M188" s="63" t="str">
        <f t="shared" ref="M188:M195" si="93">IF(L188=0,"",IF(OR(L188-$E188&gt;0,L188-$E188&lt;0), (L188-$E188)/$E188, ""))</f>
        <v/>
      </c>
      <c r="N188" s="34"/>
      <c r="P188" s="269"/>
      <c r="Q188" s="270" t="str">
        <f t="shared" si="89"/>
        <v/>
      </c>
      <c r="R188" s="62" t="str">
        <f t="shared" ref="R188:R195" si="94">IFERROR(Q188*D188,"")</f>
        <v/>
      </c>
      <c r="S188" s="63" t="str">
        <f t="shared" ref="S188:S195" si="95">IFERROR(IF(R188=0,"",IF(OR(R188-$E188&gt;0,R188-$E188&lt;0), (R188-$E188)/$E188, "")),"")</f>
        <v/>
      </c>
      <c r="T188" s="271"/>
    </row>
    <row r="189" spans="2:20" ht="16.5" customHeight="1" x14ac:dyDescent="0.3">
      <c r="B189" s="219" t="s">
        <v>399</v>
      </c>
      <c r="C189" s="105">
        <v>2</v>
      </c>
      <c r="D189" s="106">
        <v>500</v>
      </c>
      <c r="E189" s="115">
        <f t="shared" si="75"/>
        <v>1000</v>
      </c>
      <c r="G189" s="35"/>
      <c r="H189" s="46"/>
      <c r="I189" s="34"/>
      <c r="K189" s="35"/>
      <c r="L189" s="62">
        <f t="shared" si="92"/>
        <v>0</v>
      </c>
      <c r="M189" s="63" t="str">
        <f t="shared" si="93"/>
        <v/>
      </c>
      <c r="N189" s="34"/>
      <c r="P189" s="269"/>
      <c r="Q189" s="270" t="str">
        <f t="shared" si="89"/>
        <v/>
      </c>
      <c r="R189" s="62" t="str">
        <f t="shared" si="94"/>
        <v/>
      </c>
      <c r="S189" s="63" t="str">
        <f t="shared" si="95"/>
        <v/>
      </c>
      <c r="T189" s="271"/>
    </row>
    <row r="190" spans="2:20" ht="16.5" customHeight="1" x14ac:dyDescent="0.3">
      <c r="B190" s="219" t="s">
        <v>400</v>
      </c>
      <c r="C190" s="105">
        <v>3</v>
      </c>
      <c r="D190" s="106">
        <v>450</v>
      </c>
      <c r="E190" s="115">
        <f t="shared" si="75"/>
        <v>1350</v>
      </c>
      <c r="G190" s="35"/>
      <c r="H190" s="46"/>
      <c r="I190" s="34"/>
      <c r="K190" s="35"/>
      <c r="L190" s="62">
        <f t="shared" si="92"/>
        <v>0</v>
      </c>
      <c r="M190" s="63" t="str">
        <f t="shared" si="93"/>
        <v/>
      </c>
      <c r="N190" s="34"/>
      <c r="P190" s="269"/>
      <c r="Q190" s="270" t="str">
        <f t="shared" si="89"/>
        <v/>
      </c>
      <c r="R190" s="62" t="str">
        <f t="shared" si="94"/>
        <v/>
      </c>
      <c r="S190" s="63" t="str">
        <f t="shared" si="95"/>
        <v/>
      </c>
      <c r="T190" s="271"/>
    </row>
    <row r="191" spans="2:20" ht="16.5" customHeight="1" x14ac:dyDescent="0.3">
      <c r="B191" s="219" t="s">
        <v>401</v>
      </c>
      <c r="C191" s="105">
        <v>3</v>
      </c>
      <c r="D191" s="106">
        <v>230</v>
      </c>
      <c r="E191" s="115">
        <f t="shared" si="75"/>
        <v>690</v>
      </c>
      <c r="G191" s="35"/>
      <c r="H191" s="46"/>
      <c r="I191" s="34"/>
      <c r="K191" s="35"/>
      <c r="L191" s="62">
        <f t="shared" si="92"/>
        <v>0</v>
      </c>
      <c r="M191" s="63" t="str">
        <f t="shared" si="93"/>
        <v/>
      </c>
      <c r="N191" s="34"/>
      <c r="P191" s="269"/>
      <c r="Q191" s="270" t="str">
        <f t="shared" si="89"/>
        <v/>
      </c>
      <c r="R191" s="62" t="str">
        <f t="shared" si="94"/>
        <v/>
      </c>
      <c r="S191" s="63" t="str">
        <f t="shared" si="95"/>
        <v/>
      </c>
      <c r="T191" s="271"/>
    </row>
    <row r="192" spans="2:20" ht="16.5" customHeight="1" x14ac:dyDescent="0.3">
      <c r="B192" s="219" t="s">
        <v>402</v>
      </c>
      <c r="C192" s="105">
        <v>3</v>
      </c>
      <c r="D192" s="106">
        <v>180</v>
      </c>
      <c r="E192" s="115">
        <f t="shared" si="75"/>
        <v>540</v>
      </c>
      <c r="G192" s="35"/>
      <c r="H192" s="46"/>
      <c r="I192" s="34"/>
      <c r="K192" s="35"/>
      <c r="L192" s="62">
        <f t="shared" si="92"/>
        <v>0</v>
      </c>
      <c r="M192" s="63" t="str">
        <f t="shared" si="93"/>
        <v/>
      </c>
      <c r="N192" s="34"/>
      <c r="P192" s="269"/>
      <c r="Q192" s="270" t="str">
        <f t="shared" si="89"/>
        <v/>
      </c>
      <c r="R192" s="62" t="str">
        <f t="shared" si="94"/>
        <v/>
      </c>
      <c r="S192" s="63" t="str">
        <f t="shared" si="95"/>
        <v/>
      </c>
      <c r="T192" s="271"/>
    </row>
    <row r="193" spans="2:20" ht="16.5" customHeight="1" x14ac:dyDescent="0.3">
      <c r="B193" s="219" t="s">
        <v>403</v>
      </c>
      <c r="C193" s="105">
        <v>8</v>
      </c>
      <c r="D193" s="106">
        <v>220</v>
      </c>
      <c r="E193" s="115">
        <f t="shared" si="75"/>
        <v>1760</v>
      </c>
      <c r="G193" s="35"/>
      <c r="H193" s="46"/>
      <c r="I193" s="34"/>
      <c r="K193" s="35"/>
      <c r="L193" s="62">
        <f t="shared" si="92"/>
        <v>0</v>
      </c>
      <c r="M193" s="63" t="str">
        <f t="shared" si="93"/>
        <v/>
      </c>
      <c r="N193" s="34"/>
      <c r="P193" s="269"/>
      <c r="Q193" s="270" t="str">
        <f t="shared" si="89"/>
        <v/>
      </c>
      <c r="R193" s="62" t="str">
        <f t="shared" si="94"/>
        <v/>
      </c>
      <c r="S193" s="63" t="str">
        <f t="shared" si="95"/>
        <v/>
      </c>
      <c r="T193" s="271"/>
    </row>
    <row r="194" spans="2:20" ht="16.5" customHeight="1" x14ac:dyDescent="0.3">
      <c r="B194" s="219" t="s">
        <v>404</v>
      </c>
      <c r="C194" s="105">
        <v>2</v>
      </c>
      <c r="D194" s="106">
        <v>180</v>
      </c>
      <c r="E194" s="115">
        <f t="shared" si="75"/>
        <v>360</v>
      </c>
      <c r="G194" s="35"/>
      <c r="H194" s="46"/>
      <c r="I194" s="34"/>
      <c r="K194" s="35"/>
      <c r="L194" s="62">
        <f t="shared" si="92"/>
        <v>0</v>
      </c>
      <c r="M194" s="63" t="str">
        <f t="shared" si="93"/>
        <v/>
      </c>
      <c r="N194" s="34"/>
      <c r="P194" s="269"/>
      <c r="Q194" s="270" t="str">
        <f t="shared" si="89"/>
        <v/>
      </c>
      <c r="R194" s="62" t="str">
        <f t="shared" si="94"/>
        <v/>
      </c>
      <c r="S194" s="63" t="str">
        <f t="shared" si="95"/>
        <v/>
      </c>
      <c r="T194" s="271"/>
    </row>
    <row r="195" spans="2:20" ht="16.5" customHeight="1" thickBot="1" x14ac:dyDescent="0.35">
      <c r="B195" s="219" t="s">
        <v>405</v>
      </c>
      <c r="C195" s="105">
        <v>1</v>
      </c>
      <c r="D195" s="106">
        <v>2500</v>
      </c>
      <c r="E195" s="115">
        <f t="shared" si="75"/>
        <v>2500</v>
      </c>
      <c r="G195" s="35"/>
      <c r="H195" s="46"/>
      <c r="I195" s="34"/>
      <c r="K195" s="35"/>
      <c r="L195" s="62">
        <f t="shared" si="92"/>
        <v>0</v>
      </c>
      <c r="M195" s="63" t="str">
        <f t="shared" si="93"/>
        <v/>
      </c>
      <c r="N195" s="34"/>
      <c r="P195" s="269"/>
      <c r="Q195" s="270" t="str">
        <f t="shared" si="89"/>
        <v/>
      </c>
      <c r="R195" s="62" t="str">
        <f t="shared" si="94"/>
        <v/>
      </c>
      <c r="S195" s="63" t="str">
        <f t="shared" si="95"/>
        <v/>
      </c>
      <c r="T195" s="271"/>
    </row>
    <row r="196" spans="2:20" ht="16.5" customHeight="1" thickBot="1" x14ac:dyDescent="0.35">
      <c r="B196" s="308" t="s">
        <v>675</v>
      </c>
      <c r="C196" s="309"/>
      <c r="D196" s="310"/>
      <c r="E196" s="118">
        <f>SUM(E187:E195)</f>
        <v>33600</v>
      </c>
      <c r="G196" s="112"/>
      <c r="H196" s="113"/>
      <c r="I196" s="114"/>
      <c r="K196" s="112"/>
      <c r="L196" s="121">
        <f>SUM(L187:L195)</f>
        <v>0</v>
      </c>
      <c r="M196" s="122" t="str">
        <f>IF(L196=0,"",IF(OR(L196-$E196&gt;0,L196-$E196&lt;0), (L196-$E196)/$E196, ""))</f>
        <v/>
      </c>
      <c r="N196" s="114"/>
      <c r="O196" s="58"/>
      <c r="P196" s="272"/>
      <c r="Q196" s="121"/>
      <c r="R196" s="121">
        <f>SUM(R187:R195)</f>
        <v>0</v>
      </c>
      <c r="S196" s="122" t="str">
        <f t="shared" ref="S196" si="96">IFERROR(IF(R196=0,"",IF(OR(R196-$E196&gt;0,R196-$E196&lt;0), (R196-$E196)/$E196, "")),"")</f>
        <v/>
      </c>
      <c r="T196" s="273"/>
    </row>
    <row r="197" spans="2:20" ht="16.5" customHeight="1" thickBot="1" x14ac:dyDescent="0.35">
      <c r="B197" s="308" t="s">
        <v>47</v>
      </c>
      <c r="C197" s="309"/>
      <c r="D197" s="310"/>
      <c r="E197" s="118">
        <f>E19+E43+E52+E55+E83+E99+E123+E136+E174+E185+E196</f>
        <v>797390</v>
      </c>
      <c r="G197" s="112"/>
      <c r="H197" s="113"/>
      <c r="I197" s="114"/>
      <c r="K197" s="112"/>
      <c r="L197" s="121">
        <f>L196+L185+L174+L136+L123+L99+L83+L55+L52+L43+L19</f>
        <v>0</v>
      </c>
      <c r="M197" s="122" t="str">
        <f>IF(L197=0,"",IF(OR(L197-$E197&gt;0,L197-$E197&lt;0), (L197-$E197)/$E197, ""))</f>
        <v/>
      </c>
      <c r="N197" s="114"/>
      <c r="O197" s="58"/>
      <c r="P197" s="272"/>
      <c r="Q197" s="121"/>
      <c r="R197" s="121">
        <f>R196+R185+R174+R136+R123+R99+R83+R55+R52+R43+R19</f>
        <v>0</v>
      </c>
      <c r="S197" s="122" t="str">
        <f t="shared" ref="S197" si="97">IFERROR(IF(R197=0,"",IF(OR(R197-$E197&gt;0,R197-$E197&lt;0), (R197-$E197)/$E197, "")),"")</f>
        <v/>
      </c>
      <c r="T197" s="273"/>
    </row>
    <row r="198" spans="2:20" ht="16.5" customHeight="1" x14ac:dyDescent="0.3">
      <c r="B198" s="194"/>
      <c r="C198" s="194"/>
      <c r="D198" s="194"/>
      <c r="E198" s="195"/>
      <c r="G198" s="202"/>
      <c r="H198" s="191"/>
      <c r="I198" s="190"/>
      <c r="J198" s="87"/>
      <c r="K198" s="190"/>
      <c r="L198" s="192"/>
      <c r="M198" s="193"/>
      <c r="N198" s="190"/>
      <c r="O198" s="160"/>
      <c r="P198" s="190"/>
      <c r="Q198" s="191"/>
      <c r="R198" s="192"/>
      <c r="S198" s="193"/>
      <c r="T198" s="190"/>
    </row>
    <row r="199" spans="2:20" ht="16.5" customHeight="1" x14ac:dyDescent="0.3">
      <c r="B199" s="194"/>
      <c r="C199" s="194"/>
      <c r="D199" s="194"/>
      <c r="E199" s="195"/>
      <c r="G199" s="190"/>
      <c r="H199" s="191"/>
      <c r="I199" s="190"/>
      <c r="J199" s="87"/>
      <c r="K199" s="190"/>
      <c r="L199" s="192"/>
      <c r="M199" s="193"/>
      <c r="N199" s="190"/>
      <c r="O199" s="160"/>
      <c r="P199" s="190"/>
      <c r="Q199" s="191"/>
      <c r="R199" s="192"/>
      <c r="S199" s="193"/>
      <c r="T199" s="190"/>
    </row>
    <row r="200" spans="2:20" ht="16.5" customHeight="1" x14ac:dyDescent="0.3">
      <c r="B200" s="194"/>
      <c r="C200" s="194"/>
      <c r="D200" s="194"/>
      <c r="E200" s="195"/>
      <c r="G200" s="190"/>
      <c r="H200" s="191"/>
      <c r="I200" s="190"/>
      <c r="J200" s="87"/>
      <c r="K200" s="190"/>
      <c r="L200" s="192"/>
      <c r="M200" s="193"/>
      <c r="N200" s="190"/>
      <c r="O200" s="160"/>
      <c r="P200" s="190"/>
      <c r="Q200" s="191"/>
      <c r="R200" s="192"/>
      <c r="S200" s="193"/>
      <c r="T200" s="190"/>
    </row>
    <row r="201" spans="2:20" ht="16.5" customHeight="1" x14ac:dyDescent="0.3">
      <c r="B201" s="194"/>
      <c r="C201" s="194"/>
      <c r="D201" s="194"/>
      <c r="E201" s="195"/>
      <c r="G201" s="190"/>
      <c r="H201" s="191"/>
      <c r="I201" s="190"/>
      <c r="J201" s="87"/>
      <c r="K201" s="190"/>
      <c r="L201" s="192"/>
      <c r="M201" s="193"/>
      <c r="N201" s="190"/>
      <c r="O201" s="160"/>
      <c r="P201" s="190"/>
      <c r="Q201" s="191"/>
      <c r="R201" s="192"/>
      <c r="S201" s="193"/>
      <c r="T201" s="190"/>
    </row>
    <row r="202" spans="2:20" ht="16.5" customHeight="1" x14ac:dyDescent="0.3">
      <c r="B202" s="194"/>
      <c r="C202" s="194"/>
      <c r="D202" s="194"/>
      <c r="E202" s="195"/>
      <c r="G202" s="190"/>
      <c r="H202" s="191"/>
      <c r="I202" s="190"/>
      <c r="J202" s="87"/>
      <c r="K202" s="190"/>
      <c r="L202" s="192"/>
      <c r="M202" s="193"/>
      <c r="N202" s="190"/>
      <c r="O202" s="160"/>
      <c r="P202" s="190"/>
      <c r="Q202" s="191"/>
      <c r="R202" s="192"/>
      <c r="S202" s="193"/>
      <c r="T202" s="190"/>
    </row>
    <row r="203" spans="2:20" ht="16.5" customHeight="1" x14ac:dyDescent="0.3">
      <c r="B203" s="194"/>
      <c r="C203" s="194"/>
      <c r="D203" s="194"/>
      <c r="E203" s="195"/>
      <c r="G203" s="190"/>
      <c r="H203" s="191"/>
      <c r="I203" s="190"/>
      <c r="J203" s="87"/>
      <c r="K203" s="190"/>
      <c r="L203" s="192"/>
      <c r="M203" s="193"/>
      <c r="N203" s="190"/>
      <c r="O203" s="160"/>
      <c r="P203" s="190"/>
      <c r="Q203" s="191"/>
      <c r="R203" s="192"/>
      <c r="S203" s="193"/>
      <c r="T203" s="190"/>
    </row>
    <row r="204" spans="2:20" ht="16.5" customHeight="1" x14ac:dyDescent="0.3">
      <c r="B204" s="194"/>
      <c r="C204" s="194"/>
      <c r="D204" s="194"/>
      <c r="E204" s="195"/>
      <c r="G204" s="190"/>
      <c r="H204" s="191"/>
      <c r="I204" s="190"/>
      <c r="J204" s="87"/>
      <c r="K204" s="190"/>
      <c r="L204" s="192"/>
      <c r="M204" s="193"/>
      <c r="N204" s="190"/>
      <c r="O204" s="160"/>
      <c r="P204" s="190"/>
      <c r="Q204" s="191"/>
      <c r="R204" s="192"/>
      <c r="S204" s="193"/>
      <c r="T204" s="190"/>
    </row>
    <row r="205" spans="2:20" ht="16.5" customHeight="1" x14ac:dyDescent="0.3">
      <c r="B205" s="194"/>
      <c r="C205" s="194"/>
      <c r="D205" s="194"/>
      <c r="E205" s="195"/>
      <c r="G205" s="190"/>
      <c r="H205" s="191"/>
      <c r="I205" s="190"/>
      <c r="J205" s="87"/>
      <c r="K205" s="190"/>
      <c r="L205" s="192"/>
      <c r="M205" s="193"/>
      <c r="N205" s="190"/>
      <c r="O205" s="160"/>
      <c r="P205" s="190"/>
      <c r="Q205" s="191"/>
      <c r="R205" s="192"/>
      <c r="S205" s="193"/>
      <c r="T205" s="190"/>
    </row>
    <row r="206" spans="2:20" ht="16.5" customHeight="1" x14ac:dyDescent="0.3">
      <c r="B206" s="194"/>
      <c r="C206" s="194"/>
      <c r="D206" s="194"/>
      <c r="E206" s="195"/>
      <c r="G206" s="190"/>
      <c r="H206" s="191"/>
      <c r="I206" s="190"/>
      <c r="J206" s="87"/>
      <c r="K206" s="190"/>
      <c r="L206" s="192"/>
      <c r="M206" s="193"/>
      <c r="N206" s="190"/>
      <c r="O206" s="160"/>
      <c r="P206" s="190"/>
      <c r="Q206" s="191"/>
      <c r="R206" s="192"/>
      <c r="S206" s="193"/>
      <c r="T206" s="190"/>
    </row>
    <row r="207" spans="2:20" ht="16.5" customHeight="1" x14ac:dyDescent="0.3">
      <c r="B207" s="194"/>
      <c r="C207" s="194"/>
      <c r="D207" s="194"/>
      <c r="E207" s="195"/>
      <c r="G207" s="190"/>
      <c r="H207" s="191"/>
      <c r="I207" s="190"/>
      <c r="J207" s="87"/>
      <c r="K207" s="190"/>
      <c r="L207" s="192"/>
      <c r="M207" s="193"/>
      <c r="N207" s="190"/>
      <c r="O207" s="160"/>
      <c r="P207" s="190"/>
      <c r="Q207" s="191"/>
      <c r="R207" s="192"/>
      <c r="S207" s="193"/>
      <c r="T207" s="190"/>
    </row>
    <row r="208" spans="2:20" ht="16.5" customHeight="1" x14ac:dyDescent="0.3">
      <c r="B208" s="194"/>
      <c r="C208" s="194"/>
      <c r="D208" s="194"/>
      <c r="E208" s="195"/>
      <c r="G208" s="190"/>
      <c r="H208" s="191"/>
      <c r="I208" s="190"/>
      <c r="J208" s="87"/>
      <c r="K208" s="190"/>
      <c r="L208" s="192"/>
      <c r="M208" s="193"/>
      <c r="N208" s="190"/>
      <c r="O208" s="160"/>
      <c r="P208" s="190"/>
      <c r="Q208" s="191"/>
      <c r="R208" s="192"/>
      <c r="S208" s="193"/>
      <c r="T208" s="190"/>
    </row>
    <row r="209" spans="2:20" ht="16.5" customHeight="1" x14ac:dyDescent="0.3">
      <c r="B209" s="194"/>
      <c r="C209" s="194"/>
      <c r="D209" s="194"/>
      <c r="E209" s="195"/>
      <c r="G209" s="190"/>
      <c r="H209" s="191"/>
      <c r="I209" s="190"/>
      <c r="J209" s="87"/>
      <c r="K209" s="190"/>
      <c r="L209" s="192"/>
      <c r="M209" s="193"/>
      <c r="N209" s="190"/>
      <c r="O209" s="160"/>
      <c r="P209" s="190"/>
      <c r="Q209" s="191"/>
      <c r="R209" s="192"/>
      <c r="S209" s="193"/>
      <c r="T209" s="190"/>
    </row>
    <row r="210" spans="2:20" ht="16.5" customHeight="1" x14ac:dyDescent="0.3">
      <c r="B210" s="194"/>
      <c r="C210" s="194"/>
      <c r="D210" s="194"/>
      <c r="E210" s="195"/>
      <c r="G210" s="190"/>
      <c r="H210" s="191"/>
      <c r="I210" s="190"/>
      <c r="J210" s="87"/>
      <c r="K210" s="190"/>
      <c r="L210" s="192"/>
      <c r="M210" s="193"/>
      <c r="N210" s="190"/>
      <c r="O210" s="160"/>
      <c r="P210" s="190"/>
      <c r="Q210" s="191"/>
      <c r="R210" s="192"/>
      <c r="S210" s="193"/>
      <c r="T210" s="190"/>
    </row>
    <row r="211" spans="2:20" ht="16.5" customHeight="1" x14ac:dyDescent="0.3">
      <c r="B211" s="194"/>
      <c r="C211" s="194"/>
      <c r="D211" s="194"/>
      <c r="E211" s="195"/>
      <c r="G211" s="190"/>
      <c r="H211" s="191"/>
      <c r="I211" s="190"/>
      <c r="J211" s="87"/>
      <c r="K211" s="190"/>
      <c r="L211" s="192"/>
      <c r="M211" s="193"/>
      <c r="N211" s="190"/>
      <c r="O211" s="160"/>
      <c r="P211" s="190"/>
      <c r="Q211" s="191"/>
      <c r="R211" s="192"/>
      <c r="S211" s="193"/>
      <c r="T211" s="190"/>
    </row>
    <row r="212" spans="2:20" ht="16.5" customHeight="1" x14ac:dyDescent="0.3">
      <c r="B212" s="194"/>
      <c r="C212" s="194"/>
      <c r="D212" s="194"/>
      <c r="E212" s="195"/>
      <c r="G212" s="190"/>
      <c r="H212" s="191"/>
      <c r="I212" s="190"/>
      <c r="J212" s="87"/>
      <c r="K212" s="190"/>
      <c r="L212" s="192"/>
      <c r="M212" s="193"/>
      <c r="N212" s="190"/>
      <c r="O212" s="160"/>
      <c r="P212" s="190"/>
      <c r="Q212" s="191"/>
      <c r="R212" s="192"/>
      <c r="S212" s="193"/>
      <c r="T212" s="190"/>
    </row>
    <row r="213" spans="2:20" ht="16.5" customHeight="1" x14ac:dyDescent="0.3">
      <c r="B213" s="194"/>
      <c r="C213" s="194"/>
      <c r="D213" s="194"/>
      <c r="E213" s="195"/>
      <c r="G213" s="190"/>
      <c r="H213" s="191"/>
      <c r="I213" s="190"/>
      <c r="J213" s="87"/>
      <c r="K213" s="190"/>
      <c r="L213" s="192"/>
      <c r="M213" s="193"/>
      <c r="N213" s="190"/>
      <c r="O213" s="160"/>
      <c r="P213" s="190"/>
      <c r="Q213" s="191"/>
      <c r="R213" s="192"/>
      <c r="S213" s="193"/>
      <c r="T213" s="190"/>
    </row>
    <row r="214" spans="2:20" ht="16.5" customHeight="1" x14ac:dyDescent="0.3">
      <c r="B214" s="194"/>
      <c r="C214" s="194"/>
      <c r="D214" s="194"/>
      <c r="E214" s="195"/>
      <c r="G214" s="190"/>
      <c r="H214" s="191"/>
      <c r="I214" s="190"/>
      <c r="J214" s="87"/>
      <c r="K214" s="190"/>
      <c r="L214" s="192"/>
      <c r="M214" s="193"/>
      <c r="N214" s="190"/>
      <c r="O214" s="160"/>
      <c r="P214" s="190"/>
      <c r="Q214" s="191"/>
      <c r="R214" s="192"/>
      <c r="S214" s="193"/>
      <c r="T214" s="190"/>
    </row>
    <row r="215" spans="2:20" ht="16.5" customHeight="1" x14ac:dyDescent="0.3">
      <c r="B215" s="194"/>
      <c r="C215" s="194"/>
      <c r="D215" s="194"/>
      <c r="E215" s="195"/>
      <c r="G215" s="190"/>
      <c r="H215" s="191"/>
      <c r="I215" s="190"/>
      <c r="J215" s="87"/>
      <c r="K215" s="190"/>
      <c r="L215" s="192"/>
      <c r="M215" s="193"/>
      <c r="N215" s="190"/>
      <c r="O215" s="160"/>
      <c r="P215" s="190"/>
      <c r="Q215" s="191"/>
      <c r="R215" s="192"/>
      <c r="S215" s="193"/>
      <c r="T215" s="190"/>
    </row>
    <row r="216" spans="2:20" ht="16.5" customHeight="1" x14ac:dyDescent="0.3">
      <c r="B216" s="194"/>
      <c r="C216" s="194"/>
      <c r="D216" s="194"/>
      <c r="E216" s="195"/>
      <c r="G216" s="190"/>
      <c r="H216" s="191"/>
      <c r="I216" s="190"/>
      <c r="J216" s="87"/>
      <c r="K216" s="190"/>
      <c r="L216" s="192"/>
      <c r="M216" s="193"/>
      <c r="N216" s="190"/>
      <c r="O216" s="160"/>
      <c r="P216" s="190"/>
      <c r="Q216" s="191"/>
      <c r="R216" s="192"/>
      <c r="S216" s="193"/>
      <c r="T216" s="190"/>
    </row>
    <row r="217" spans="2:20" ht="16.5" customHeight="1" x14ac:dyDescent="0.3">
      <c r="B217" s="194"/>
      <c r="C217" s="194"/>
      <c r="D217" s="194"/>
      <c r="E217" s="195"/>
      <c r="G217" s="190"/>
      <c r="H217" s="191"/>
      <c r="I217" s="190"/>
      <c r="J217" s="87"/>
      <c r="K217" s="190"/>
      <c r="L217" s="192"/>
      <c r="M217" s="193"/>
      <c r="N217" s="190"/>
      <c r="O217" s="160"/>
      <c r="P217" s="190"/>
      <c r="Q217" s="191"/>
      <c r="R217" s="192"/>
      <c r="S217" s="193"/>
      <c r="T217" s="190"/>
    </row>
    <row r="218" spans="2:20" ht="16.5" customHeight="1" x14ac:dyDescent="0.3">
      <c r="B218" s="194"/>
      <c r="C218" s="194"/>
      <c r="D218" s="194"/>
      <c r="E218" s="195"/>
      <c r="G218" s="190"/>
      <c r="H218" s="191"/>
      <c r="I218" s="190"/>
      <c r="J218" s="87"/>
      <c r="K218" s="190"/>
      <c r="L218" s="192"/>
      <c r="M218" s="193"/>
      <c r="N218" s="190"/>
      <c r="O218" s="160"/>
      <c r="P218" s="190"/>
      <c r="Q218" s="191"/>
      <c r="R218" s="192"/>
      <c r="S218" s="193"/>
      <c r="T218" s="190"/>
    </row>
    <row r="219" spans="2:20" ht="16.5" customHeight="1" x14ac:dyDescent="0.3">
      <c r="B219" s="194"/>
      <c r="C219" s="194"/>
      <c r="D219" s="194"/>
      <c r="E219" s="195"/>
      <c r="G219" s="190"/>
      <c r="H219" s="191"/>
      <c r="I219" s="190"/>
      <c r="J219" s="87"/>
      <c r="K219" s="190"/>
      <c r="L219" s="192"/>
      <c r="M219" s="193"/>
      <c r="N219" s="190"/>
      <c r="O219" s="160"/>
      <c r="P219" s="190"/>
      <c r="Q219" s="191"/>
      <c r="R219" s="192"/>
      <c r="S219" s="193"/>
      <c r="T219" s="190"/>
    </row>
    <row r="220" spans="2:20" ht="16.5" customHeight="1" x14ac:dyDescent="0.3">
      <c r="B220" s="194"/>
      <c r="C220" s="194"/>
      <c r="D220" s="194"/>
      <c r="E220" s="195"/>
      <c r="G220" s="190"/>
      <c r="H220" s="191"/>
      <c r="I220" s="190"/>
      <c r="J220" s="87"/>
      <c r="K220" s="190"/>
      <c r="L220" s="192"/>
      <c r="M220" s="193"/>
      <c r="N220" s="190"/>
      <c r="O220" s="160"/>
      <c r="P220" s="190"/>
      <c r="Q220" s="191"/>
      <c r="R220" s="192"/>
      <c r="S220" s="193"/>
      <c r="T220" s="190"/>
    </row>
    <row r="221" spans="2:20" ht="16.5" customHeight="1" x14ac:dyDescent="0.3">
      <c r="B221" s="194"/>
      <c r="C221" s="194"/>
      <c r="D221" s="194"/>
      <c r="E221" s="195"/>
      <c r="G221" s="190"/>
      <c r="H221" s="191"/>
      <c r="I221" s="190"/>
      <c r="J221" s="87"/>
      <c r="K221" s="190"/>
      <c r="L221" s="192"/>
      <c r="M221" s="193"/>
      <c r="N221" s="190"/>
      <c r="O221" s="160"/>
      <c r="P221" s="190"/>
      <c r="Q221" s="191"/>
      <c r="R221" s="192"/>
      <c r="S221" s="193"/>
      <c r="T221" s="190"/>
    </row>
    <row r="222" spans="2:20" ht="16.5" customHeight="1" x14ac:dyDescent="0.3">
      <c r="B222" s="194"/>
      <c r="C222" s="194"/>
      <c r="D222" s="194"/>
      <c r="E222" s="195"/>
      <c r="G222" s="190"/>
      <c r="H222" s="191"/>
      <c r="I222" s="190"/>
      <c r="J222" s="87"/>
      <c r="K222" s="190"/>
      <c r="L222" s="192"/>
      <c r="M222" s="193"/>
      <c r="N222" s="190"/>
      <c r="O222" s="160"/>
      <c r="P222" s="190"/>
      <c r="Q222" s="191"/>
      <c r="R222" s="192"/>
      <c r="S222" s="193"/>
      <c r="T222" s="190"/>
    </row>
    <row r="223" spans="2:20" ht="16.5" customHeight="1" x14ac:dyDescent="0.3">
      <c r="B223" s="194"/>
      <c r="C223" s="194"/>
      <c r="D223" s="194"/>
      <c r="E223" s="195"/>
      <c r="G223" s="190"/>
      <c r="H223" s="191"/>
      <c r="I223" s="190"/>
      <c r="J223" s="87"/>
      <c r="K223" s="190"/>
      <c r="L223" s="192"/>
      <c r="M223" s="193"/>
      <c r="N223" s="190"/>
      <c r="O223" s="160"/>
      <c r="P223" s="190"/>
      <c r="Q223" s="191"/>
      <c r="R223" s="192"/>
      <c r="S223" s="193"/>
      <c r="T223" s="190"/>
    </row>
    <row r="224" spans="2:20" ht="16.5" customHeight="1" x14ac:dyDescent="0.3">
      <c r="B224" s="194"/>
      <c r="C224" s="194"/>
      <c r="D224" s="194"/>
      <c r="E224" s="195"/>
      <c r="G224" s="190"/>
      <c r="H224" s="191"/>
      <c r="I224" s="190"/>
      <c r="J224" s="87"/>
      <c r="K224" s="190"/>
      <c r="L224" s="192"/>
      <c r="M224" s="193"/>
      <c r="N224" s="190"/>
      <c r="O224" s="160"/>
      <c r="P224" s="190"/>
      <c r="Q224" s="191"/>
      <c r="R224" s="192"/>
      <c r="S224" s="193"/>
      <c r="T224" s="190"/>
    </row>
    <row r="225" spans="1:20" s="50" customFormat="1" ht="16.5" customHeight="1" x14ac:dyDescent="0.3">
      <c r="A225" s="250"/>
      <c r="B225" s="241"/>
      <c r="C225" s="241"/>
      <c r="D225" s="241"/>
      <c r="E225" s="195"/>
      <c r="G225" s="190"/>
      <c r="H225" s="191"/>
      <c r="I225" s="190"/>
      <c r="K225" s="190"/>
      <c r="L225" s="192"/>
      <c r="M225" s="193"/>
      <c r="N225" s="190"/>
      <c r="O225" s="160"/>
      <c r="P225" s="190"/>
      <c r="Q225" s="191"/>
      <c r="R225" s="192"/>
      <c r="S225" s="193"/>
      <c r="T225" s="190"/>
    </row>
    <row r="226" spans="1:20" s="50" customFormat="1" x14ac:dyDescent="0.2">
      <c r="A226" s="250"/>
      <c r="D226" s="251"/>
    </row>
    <row r="227" spans="1:20" s="50" customFormat="1" ht="27.75" x14ac:dyDescent="0.4">
      <c r="A227" s="250"/>
      <c r="C227" s="252"/>
      <c r="D227" s="252"/>
      <c r="P227" s="205"/>
      <c r="Q227" s="205"/>
      <c r="R227" s="205"/>
      <c r="S227" s="205"/>
      <c r="T227" s="205"/>
    </row>
    <row r="228" spans="1:20" s="50" customFormat="1" ht="20.25" x14ac:dyDescent="0.3">
      <c r="A228" s="250"/>
      <c r="B228" s="252"/>
      <c r="D228" s="251"/>
      <c r="P228" s="206"/>
      <c r="Q228" s="206"/>
      <c r="R228" s="206"/>
      <c r="S228" s="206"/>
      <c r="T228" s="206"/>
    </row>
    <row r="229" spans="1:20" s="50" customFormat="1" x14ac:dyDescent="0.2">
      <c r="A229" s="250"/>
      <c r="D229" s="251"/>
    </row>
    <row r="230" spans="1:20" s="50" customFormat="1" x14ac:dyDescent="0.2">
      <c r="A230" s="250"/>
      <c r="D230" s="251"/>
    </row>
    <row r="231" spans="1:20" s="50" customFormat="1" x14ac:dyDescent="0.2">
      <c r="A231" s="250"/>
      <c r="D231" s="251"/>
    </row>
  </sheetData>
  <sheetProtection algorithmName="SHA-512" hashValue="ibdTus0vgbQjg8w43oZ01WJpBBN+2unfWTMJbszylfUH9TZ2RwB0KsTi5jFKHp4NJTpYfKL46FqmXW3y4qkWyQ==" saltValue="M9JkvEk/H8bfnFAbKUoYMg==" spinCount="100000" sheet="1" formatCells="0" formatColumns="0" formatRows="0" insertColumns="0" insertRows="0" deleteColumns="0" deleteRows="0"/>
  <mergeCells count="60">
    <mergeCell ref="B20:E20"/>
    <mergeCell ref="B44:E44"/>
    <mergeCell ref="B53:E53"/>
    <mergeCell ref="B52:D52"/>
    <mergeCell ref="B55:D55"/>
    <mergeCell ref="B43:D43"/>
    <mergeCell ref="B196:D196"/>
    <mergeCell ref="B197:D197"/>
    <mergeCell ref="B99:D99"/>
    <mergeCell ref="B123:D123"/>
    <mergeCell ref="B174:D174"/>
    <mergeCell ref="B185:D185"/>
    <mergeCell ref="B175:E175"/>
    <mergeCell ref="B186:E186"/>
    <mergeCell ref="B56:E56"/>
    <mergeCell ref="B84:E84"/>
    <mergeCell ref="B100:E100"/>
    <mergeCell ref="B124:E124"/>
    <mergeCell ref="B137:E137"/>
    <mergeCell ref="B83:D83"/>
    <mergeCell ref="B136:D136"/>
    <mergeCell ref="B4:E4"/>
    <mergeCell ref="G4:I4"/>
    <mergeCell ref="K4:N4"/>
    <mergeCell ref="P4:T4"/>
    <mergeCell ref="B19:D19"/>
    <mergeCell ref="B6:E6"/>
    <mergeCell ref="G137:I137"/>
    <mergeCell ref="G175:I175"/>
    <mergeCell ref="G6:I6"/>
    <mergeCell ref="G20:I20"/>
    <mergeCell ref="G44:I44"/>
    <mergeCell ref="G53:I53"/>
    <mergeCell ref="G56:I56"/>
    <mergeCell ref="G186:I186"/>
    <mergeCell ref="K6:N6"/>
    <mergeCell ref="P6:T6"/>
    <mergeCell ref="K20:N20"/>
    <mergeCell ref="K44:N44"/>
    <mergeCell ref="K53:N53"/>
    <mergeCell ref="K186:N186"/>
    <mergeCell ref="P186:T186"/>
    <mergeCell ref="K175:N175"/>
    <mergeCell ref="P175:T175"/>
    <mergeCell ref="K137:N137"/>
    <mergeCell ref="P137:T137"/>
    <mergeCell ref="K124:N124"/>
    <mergeCell ref="G84:I84"/>
    <mergeCell ref="G100:I100"/>
    <mergeCell ref="G124:I124"/>
    <mergeCell ref="P124:T124"/>
    <mergeCell ref="K100:N100"/>
    <mergeCell ref="P100:T100"/>
    <mergeCell ref="K84:N84"/>
    <mergeCell ref="P84:T84"/>
    <mergeCell ref="K56:N56"/>
    <mergeCell ref="P56:T56"/>
    <mergeCell ref="P53:T53"/>
    <mergeCell ref="P44:T44"/>
    <mergeCell ref="P20:T20"/>
  </mergeCells>
  <conditionalFormatting sqref="S7">
    <cfRule type="cellIs" dxfId="81" priority="143" operator="lessThan">
      <formula>0</formula>
    </cfRule>
    <cfRule type="cellIs" dxfId="80" priority="144" operator="greaterThan">
      <formula>0.01</formula>
    </cfRule>
  </conditionalFormatting>
  <conditionalFormatting sqref="S8:S13">
    <cfRule type="cellIs" dxfId="79" priority="141" operator="lessThan">
      <formula>0</formula>
    </cfRule>
    <cfRule type="cellIs" dxfId="78" priority="142" operator="greaterThan">
      <formula>0.01</formula>
    </cfRule>
  </conditionalFormatting>
  <conditionalFormatting sqref="M7">
    <cfRule type="cellIs" dxfId="77" priority="139" operator="lessThan">
      <formula>0</formula>
    </cfRule>
    <cfRule type="cellIs" dxfId="76" priority="140" operator="greaterThan">
      <formula>0.01</formula>
    </cfRule>
  </conditionalFormatting>
  <conditionalFormatting sqref="M8:M12">
    <cfRule type="cellIs" dxfId="75" priority="137" operator="lessThan">
      <formula>0</formula>
    </cfRule>
    <cfRule type="cellIs" dxfId="74" priority="138" operator="greaterThan">
      <formula>0.01</formula>
    </cfRule>
  </conditionalFormatting>
  <conditionalFormatting sqref="M13">
    <cfRule type="cellIs" dxfId="73" priority="135" operator="lessThan">
      <formula>0</formula>
    </cfRule>
    <cfRule type="cellIs" dxfId="72" priority="136" operator="greaterThan">
      <formula>0.01</formula>
    </cfRule>
  </conditionalFormatting>
  <conditionalFormatting sqref="M14:M18">
    <cfRule type="cellIs" dxfId="71" priority="133" operator="lessThan">
      <formula>0</formula>
    </cfRule>
    <cfRule type="cellIs" dxfId="70" priority="134" operator="greaterThan">
      <formula>0.01</formula>
    </cfRule>
  </conditionalFormatting>
  <conditionalFormatting sqref="S14:S18">
    <cfRule type="cellIs" dxfId="69" priority="127" operator="lessThan">
      <formula>0</formula>
    </cfRule>
    <cfRule type="cellIs" dxfId="68" priority="128" operator="greaterThan">
      <formula>0.01</formula>
    </cfRule>
  </conditionalFormatting>
  <conditionalFormatting sqref="S29:S42">
    <cfRule type="cellIs" dxfId="67" priority="69" operator="lessThan">
      <formula>0</formula>
    </cfRule>
    <cfRule type="cellIs" dxfId="66" priority="70" operator="greaterThan">
      <formula>0.01</formula>
    </cfRule>
  </conditionalFormatting>
  <conditionalFormatting sqref="S54">
    <cfRule type="cellIs" dxfId="65" priority="53" operator="lessThan">
      <formula>0</formula>
    </cfRule>
    <cfRule type="cellIs" dxfId="64" priority="54" operator="greaterThan">
      <formula>0.01</formula>
    </cfRule>
  </conditionalFormatting>
  <conditionalFormatting sqref="S93:S98">
    <cfRule type="cellIs" dxfId="63" priority="21" operator="lessThan">
      <formula>0</formula>
    </cfRule>
    <cfRule type="cellIs" dxfId="62" priority="22" operator="greaterThan">
      <formula>0.01</formula>
    </cfRule>
  </conditionalFormatting>
  <conditionalFormatting sqref="S21">
    <cfRule type="cellIs" dxfId="61" priority="83" operator="lessThan">
      <formula>0</formula>
    </cfRule>
    <cfRule type="cellIs" dxfId="60" priority="84" operator="greaterThan">
      <formula>0.01</formula>
    </cfRule>
  </conditionalFormatting>
  <conditionalFormatting sqref="S22:S27">
    <cfRule type="cellIs" dxfId="59" priority="81" operator="lessThan">
      <formula>0</formula>
    </cfRule>
    <cfRule type="cellIs" dxfId="58" priority="82" operator="greaterThan">
      <formula>0.01</formula>
    </cfRule>
  </conditionalFormatting>
  <conditionalFormatting sqref="M21">
    <cfRule type="cellIs" dxfId="57" priority="79" operator="lessThan">
      <formula>0</formula>
    </cfRule>
    <cfRule type="cellIs" dxfId="56" priority="80" operator="greaterThan">
      <formula>0.01</formula>
    </cfRule>
  </conditionalFormatting>
  <conditionalFormatting sqref="M22:M26">
    <cfRule type="cellIs" dxfId="55" priority="77" operator="lessThan">
      <formula>0</formula>
    </cfRule>
    <cfRule type="cellIs" dxfId="54" priority="78" operator="greaterThan">
      <formula>0.01</formula>
    </cfRule>
  </conditionalFormatting>
  <conditionalFormatting sqref="M27">
    <cfRule type="cellIs" dxfId="53" priority="75" operator="lessThan">
      <formula>0</formula>
    </cfRule>
    <cfRule type="cellIs" dxfId="52" priority="76" operator="greaterThan">
      <formula>0.01</formula>
    </cfRule>
  </conditionalFormatting>
  <conditionalFormatting sqref="M28:M42">
    <cfRule type="cellIs" dxfId="51" priority="73" operator="lessThan">
      <formula>0</formula>
    </cfRule>
    <cfRule type="cellIs" dxfId="50" priority="74" operator="greaterThan">
      <formula>0.01</formula>
    </cfRule>
  </conditionalFormatting>
  <conditionalFormatting sqref="S28">
    <cfRule type="cellIs" dxfId="49" priority="71" operator="lessThan">
      <formula>0</formula>
    </cfRule>
    <cfRule type="cellIs" dxfId="48" priority="72" operator="greaterThan">
      <formula>0.01</formula>
    </cfRule>
  </conditionalFormatting>
  <conditionalFormatting sqref="S45">
    <cfRule type="cellIs" dxfId="47" priority="67" operator="lessThan">
      <formula>0</formula>
    </cfRule>
    <cfRule type="cellIs" dxfId="46" priority="68" operator="greaterThan">
      <formula>0.01</formula>
    </cfRule>
  </conditionalFormatting>
  <conditionalFormatting sqref="S46:S51">
    <cfRule type="cellIs" dxfId="45" priority="65" operator="lessThan">
      <formula>0</formula>
    </cfRule>
    <cfRule type="cellIs" dxfId="44" priority="66" operator="greaterThan">
      <formula>0.01</formula>
    </cfRule>
  </conditionalFormatting>
  <conditionalFormatting sqref="M45">
    <cfRule type="cellIs" dxfId="43" priority="63" operator="lessThan">
      <formula>0</formula>
    </cfRule>
    <cfRule type="cellIs" dxfId="42" priority="64" operator="greaterThan">
      <formula>0.01</formula>
    </cfRule>
  </conditionalFormatting>
  <conditionalFormatting sqref="M46:M51">
    <cfRule type="cellIs" dxfId="41" priority="61" operator="lessThan">
      <formula>0</formula>
    </cfRule>
    <cfRule type="cellIs" dxfId="40" priority="62" operator="greaterThan">
      <formula>0.01</formula>
    </cfRule>
  </conditionalFormatting>
  <conditionalFormatting sqref="M54">
    <cfRule type="cellIs" dxfId="39" priority="57" operator="lessThan">
      <formula>0</formula>
    </cfRule>
    <cfRule type="cellIs" dxfId="38" priority="58" operator="greaterThan">
      <formula>0.01</formula>
    </cfRule>
  </conditionalFormatting>
  <conditionalFormatting sqref="S57:S82">
    <cfRule type="cellIs" dxfId="37" priority="51" operator="lessThan">
      <formula>0</formula>
    </cfRule>
    <cfRule type="cellIs" dxfId="36" priority="52" operator="greaterThan">
      <formula>0.01</formula>
    </cfRule>
  </conditionalFormatting>
  <conditionalFormatting sqref="M57:M81">
    <cfRule type="cellIs" dxfId="35" priority="45" operator="lessThan">
      <formula>0</formula>
    </cfRule>
    <cfRule type="cellIs" dxfId="34" priority="46" operator="greaterThan">
      <formula>0.01</formula>
    </cfRule>
  </conditionalFormatting>
  <conditionalFormatting sqref="S92">
    <cfRule type="cellIs" dxfId="33" priority="23" operator="lessThan">
      <formula>0</formula>
    </cfRule>
    <cfRule type="cellIs" dxfId="32" priority="24" operator="greaterThan">
      <formula>0.01</formula>
    </cfRule>
  </conditionalFormatting>
  <conditionalFormatting sqref="S85">
    <cfRule type="cellIs" dxfId="31" priority="35" operator="lessThan">
      <formula>0</formula>
    </cfRule>
    <cfRule type="cellIs" dxfId="30" priority="36" operator="greaterThan">
      <formula>0.01</formula>
    </cfRule>
  </conditionalFormatting>
  <conditionalFormatting sqref="S86:S91">
    <cfRule type="cellIs" dxfId="29" priority="33" operator="lessThan">
      <formula>0</formula>
    </cfRule>
    <cfRule type="cellIs" dxfId="28" priority="34" operator="greaterThan">
      <formula>0.01</formula>
    </cfRule>
  </conditionalFormatting>
  <conditionalFormatting sqref="M85">
    <cfRule type="cellIs" dxfId="27" priority="31" operator="lessThan">
      <formula>0</formula>
    </cfRule>
    <cfRule type="cellIs" dxfId="26" priority="32" operator="greaterThan">
      <formula>0.01</formula>
    </cfRule>
  </conditionalFormatting>
  <conditionalFormatting sqref="M86:M90">
    <cfRule type="cellIs" dxfId="25" priority="29" operator="lessThan">
      <formula>0</formula>
    </cfRule>
    <cfRule type="cellIs" dxfId="24" priority="30" operator="greaterThan">
      <formula>0.01</formula>
    </cfRule>
  </conditionalFormatting>
  <conditionalFormatting sqref="M91:M98">
    <cfRule type="cellIs" dxfId="23" priority="27" operator="lessThan">
      <formula>0</formula>
    </cfRule>
    <cfRule type="cellIs" dxfId="22" priority="28" operator="greaterThan">
      <formula>0.01</formula>
    </cfRule>
  </conditionalFormatting>
  <conditionalFormatting sqref="M82">
    <cfRule type="cellIs" dxfId="21" priority="41" operator="lessThan">
      <formula>0</formula>
    </cfRule>
    <cfRule type="cellIs" dxfId="20" priority="42" operator="greaterThan">
      <formula>0.01</formula>
    </cfRule>
  </conditionalFormatting>
  <conditionalFormatting sqref="S101:S122">
    <cfRule type="cellIs" dxfId="19" priority="17" operator="lessThan">
      <formula>0</formula>
    </cfRule>
    <cfRule type="cellIs" dxfId="18" priority="18" operator="greaterThan">
      <formula>0.01</formula>
    </cfRule>
  </conditionalFormatting>
  <conditionalFormatting sqref="M101:M122">
    <cfRule type="cellIs" dxfId="17" priority="19" operator="lessThan">
      <formula>0</formula>
    </cfRule>
    <cfRule type="cellIs" dxfId="16" priority="20" operator="greaterThan">
      <formula>0.01</formula>
    </cfRule>
  </conditionalFormatting>
  <conditionalFormatting sqref="S125:S135">
    <cfRule type="cellIs" dxfId="15" priority="13" operator="lessThan">
      <formula>0</formula>
    </cfRule>
    <cfRule type="cellIs" dxfId="14" priority="14" operator="greaterThan">
      <formula>0.01</formula>
    </cfRule>
  </conditionalFormatting>
  <conditionalFormatting sqref="M125:M135">
    <cfRule type="cellIs" dxfId="13" priority="15" operator="lessThan">
      <formula>0</formula>
    </cfRule>
    <cfRule type="cellIs" dxfId="12" priority="16" operator="greaterThan">
      <formula>0.01</formula>
    </cfRule>
  </conditionalFormatting>
  <conditionalFormatting sqref="S138:S173">
    <cfRule type="cellIs" dxfId="11" priority="9" operator="lessThan">
      <formula>0</formula>
    </cfRule>
    <cfRule type="cellIs" dxfId="10" priority="10" operator="greaterThan">
      <formula>0.01</formula>
    </cfRule>
  </conditionalFormatting>
  <conditionalFormatting sqref="M138:M173">
    <cfRule type="cellIs" dxfId="9" priority="11" operator="lessThan">
      <formula>0</formula>
    </cfRule>
    <cfRule type="cellIs" dxfId="8" priority="12" operator="greaterThan">
      <formula>0.01</formula>
    </cfRule>
  </conditionalFormatting>
  <conditionalFormatting sqref="S176:S184">
    <cfRule type="cellIs" dxfId="7" priority="5" operator="lessThan">
      <formula>0</formula>
    </cfRule>
    <cfRule type="cellIs" dxfId="6" priority="6" operator="greaterThan">
      <formula>0.01</formula>
    </cfRule>
  </conditionalFormatting>
  <conditionalFormatting sqref="M176:M184">
    <cfRule type="cellIs" dxfId="5" priority="7" operator="lessThan">
      <formula>0</formula>
    </cfRule>
    <cfRule type="cellIs" dxfId="4" priority="8" operator="greaterThan">
      <formula>0.01</formula>
    </cfRule>
  </conditionalFormatting>
  <conditionalFormatting sqref="S187:S195">
    <cfRule type="cellIs" dxfId="3" priority="1" operator="lessThan">
      <formula>0</formula>
    </cfRule>
    <cfRule type="cellIs" dxfId="2" priority="2" operator="greaterThan">
      <formula>0.01</formula>
    </cfRule>
  </conditionalFormatting>
  <conditionalFormatting sqref="M187:M195">
    <cfRule type="cellIs" dxfId="1" priority="3" operator="lessThan">
      <formula>0</formula>
    </cfRule>
    <cfRule type="cellIs" dxfId="0" priority="4" operator="greaterThan">
      <formula>0.01</formula>
    </cfRule>
  </conditionalFormatting>
  <dataValidations count="2">
    <dataValidation type="list" allowBlank="1" showInputMessage="1" showErrorMessage="1" sqref="H7:H18 H187:H195 H45:H51 H54 H57:H82 H85:H98 H101:H122 H125:H135 H138:H173 H21:H42 H176:H184">
      <formula1>"שמיש-אך נדרש עוד, בלוי-נדרש להחליף"</formula1>
    </dataValidation>
    <dataValidation type="list" allowBlank="1" showInputMessage="1" showErrorMessage="1" sqref="P7:P18 P21:P42 P45:P51 P54 P57:P82 P85:P98 P101:P122 P125:P135 P138:P173 P176:P184 P187:P195">
      <formula1>"מאשר, מאשר חלקי, לא מאשר"</formula1>
    </dataValidation>
  </dataValidations>
  <pageMargins left="0.7" right="0.7" top="0.75" bottom="0.75" header="0.3" footer="0.3"/>
  <pageSetup paperSize="9" orientation="portrait"/>
  <colBreaks count="1" manualBreakCount="1">
    <brk id="6" max="20" man="1"/>
  </colBreaks>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rightToLeft="1" tabSelected="1" workbookViewId="0">
      <selection activeCell="K16" sqref="K16:K17"/>
    </sheetView>
  </sheetViews>
  <sheetFormatPr defaultRowHeight="14.25" x14ac:dyDescent="0.2"/>
  <cols>
    <col min="1" max="1" width="13.75" customWidth="1"/>
    <col min="2" max="2" width="15" customWidth="1"/>
    <col min="3" max="3" width="14.875" customWidth="1"/>
    <col min="4" max="4" width="17.25" customWidth="1"/>
    <col min="5" max="5" width="16.875" customWidth="1"/>
    <col min="6" max="6" width="22" customWidth="1"/>
    <col min="7" max="7" width="34" customWidth="1"/>
    <col min="8" max="8" width="25" customWidth="1"/>
  </cols>
  <sheetData>
    <row r="1" spans="1:8" ht="15" thickBot="1" x14ac:dyDescent="0.25">
      <c r="G1" s="258"/>
    </row>
    <row r="2" spans="1:8" ht="45.75" thickBot="1" x14ac:dyDescent="0.25">
      <c r="A2" s="259" t="s">
        <v>739</v>
      </c>
      <c r="B2" s="260" t="s">
        <v>740</v>
      </c>
      <c r="C2" s="261" t="s">
        <v>741</v>
      </c>
      <c r="D2" s="261" t="s">
        <v>742</v>
      </c>
      <c r="E2" s="261" t="s">
        <v>743</v>
      </c>
      <c r="F2" s="261" t="s">
        <v>744</v>
      </c>
      <c r="G2" s="262" t="s">
        <v>745</v>
      </c>
      <c r="H2" s="284" t="s">
        <v>99</v>
      </c>
    </row>
    <row r="3" spans="1:8" x14ac:dyDescent="0.2">
      <c r="A3" s="378"/>
      <c r="B3" s="265"/>
      <c r="C3" s="265"/>
      <c r="D3" s="265"/>
      <c r="E3" s="265"/>
      <c r="F3" s="265"/>
      <c r="G3" s="285">
        <f>IF((D3*E3)&lt;(F3*D3),(E3*D3),(F3*D3))</f>
        <v>0</v>
      </c>
      <c r="H3" s="286"/>
    </row>
    <row r="4" spans="1:8" x14ac:dyDescent="0.2">
      <c r="A4" s="379"/>
      <c r="B4" s="266"/>
      <c r="C4" s="266"/>
      <c r="D4" s="266"/>
      <c r="E4" s="266"/>
      <c r="F4" s="266"/>
      <c r="G4" s="285">
        <f t="shared" ref="G4:G27" si="0">IF((D4*E4)&lt;(F4*D4),(E4*D4),(F4*D4))</f>
        <v>0</v>
      </c>
      <c r="H4" s="287"/>
    </row>
    <row r="5" spans="1:8" x14ac:dyDescent="0.2">
      <c r="A5" s="379"/>
      <c r="B5" s="266"/>
      <c r="C5" s="266"/>
      <c r="D5" s="266"/>
      <c r="E5" s="266"/>
      <c r="F5" s="266"/>
      <c r="G5" s="285">
        <f t="shared" si="0"/>
        <v>0</v>
      </c>
      <c r="H5" s="287"/>
    </row>
    <row r="6" spans="1:8" x14ac:dyDescent="0.2">
      <c r="A6" s="379"/>
      <c r="B6" s="266"/>
      <c r="C6" s="266"/>
      <c r="D6" s="266"/>
      <c r="E6" s="266"/>
      <c r="F6" s="266"/>
      <c r="G6" s="285">
        <f t="shared" si="0"/>
        <v>0</v>
      </c>
      <c r="H6" s="287"/>
    </row>
    <row r="7" spans="1:8" x14ac:dyDescent="0.2">
      <c r="A7" s="379"/>
      <c r="B7" s="266"/>
      <c r="C7" s="266"/>
      <c r="D7" s="266"/>
      <c r="E7" s="266"/>
      <c r="F7" s="266"/>
      <c r="G7" s="285">
        <f t="shared" si="0"/>
        <v>0</v>
      </c>
      <c r="H7" s="287"/>
    </row>
    <row r="8" spans="1:8" x14ac:dyDescent="0.2">
      <c r="A8" s="379"/>
      <c r="B8" s="266"/>
      <c r="C8" s="266"/>
      <c r="D8" s="266"/>
      <c r="E8" s="266"/>
      <c r="F8" s="266"/>
      <c r="G8" s="285">
        <f t="shared" si="0"/>
        <v>0</v>
      </c>
      <c r="H8" s="287"/>
    </row>
    <row r="9" spans="1:8" x14ac:dyDescent="0.2">
      <c r="A9" s="379"/>
      <c r="B9" s="266"/>
      <c r="C9" s="266"/>
      <c r="D9" s="266"/>
      <c r="E9" s="266"/>
      <c r="F9" s="266"/>
      <c r="G9" s="285">
        <f t="shared" si="0"/>
        <v>0</v>
      </c>
      <c r="H9" s="287"/>
    </row>
    <row r="10" spans="1:8" x14ac:dyDescent="0.2">
      <c r="A10" s="379"/>
      <c r="B10" s="266"/>
      <c r="C10" s="266"/>
      <c r="D10" s="266"/>
      <c r="E10" s="266"/>
      <c r="F10" s="266"/>
      <c r="G10" s="285">
        <f t="shared" si="0"/>
        <v>0</v>
      </c>
      <c r="H10" s="287"/>
    </row>
    <row r="11" spans="1:8" x14ac:dyDescent="0.2">
      <c r="A11" s="379"/>
      <c r="B11" s="266"/>
      <c r="C11" s="266"/>
      <c r="D11" s="266"/>
      <c r="E11" s="266"/>
      <c r="F11" s="266"/>
      <c r="G11" s="285">
        <f t="shared" si="0"/>
        <v>0</v>
      </c>
      <c r="H11" s="287"/>
    </row>
    <row r="12" spans="1:8" x14ac:dyDescent="0.2">
      <c r="A12" s="379"/>
      <c r="B12" s="266"/>
      <c r="C12" s="266"/>
      <c r="D12" s="266"/>
      <c r="E12" s="266"/>
      <c r="F12" s="266"/>
      <c r="G12" s="285">
        <f t="shared" si="0"/>
        <v>0</v>
      </c>
      <c r="H12" s="287"/>
    </row>
    <row r="13" spans="1:8" x14ac:dyDescent="0.2">
      <c r="A13" s="379"/>
      <c r="B13" s="266"/>
      <c r="C13" s="266"/>
      <c r="D13" s="266"/>
      <c r="E13" s="266"/>
      <c r="F13" s="266"/>
      <c r="G13" s="285">
        <f t="shared" si="0"/>
        <v>0</v>
      </c>
      <c r="H13" s="287"/>
    </row>
    <row r="14" spans="1:8" x14ac:dyDescent="0.2">
      <c r="A14" s="379"/>
      <c r="B14" s="266"/>
      <c r="C14" s="266"/>
      <c r="D14" s="266"/>
      <c r="E14" s="266"/>
      <c r="F14" s="266"/>
      <c r="G14" s="285">
        <f t="shared" si="0"/>
        <v>0</v>
      </c>
      <c r="H14" s="287"/>
    </row>
    <row r="15" spans="1:8" x14ac:dyDescent="0.2">
      <c r="A15" s="379"/>
      <c r="B15" s="266"/>
      <c r="C15" s="266"/>
      <c r="D15" s="266"/>
      <c r="E15" s="266"/>
      <c r="F15" s="266"/>
      <c r="G15" s="285">
        <f t="shared" si="0"/>
        <v>0</v>
      </c>
      <c r="H15" s="287"/>
    </row>
    <row r="16" spans="1:8" x14ac:dyDescent="0.2">
      <c r="A16" s="379"/>
      <c r="B16" s="266"/>
      <c r="C16" s="266"/>
      <c r="D16" s="266"/>
      <c r="E16" s="266"/>
      <c r="F16" s="266"/>
      <c r="G16" s="285">
        <f t="shared" si="0"/>
        <v>0</v>
      </c>
      <c r="H16" s="287"/>
    </row>
    <row r="17" spans="1:8" x14ac:dyDescent="0.2">
      <c r="A17" s="379"/>
      <c r="B17" s="266"/>
      <c r="C17" s="266"/>
      <c r="D17" s="266"/>
      <c r="E17" s="266"/>
      <c r="F17" s="266"/>
      <c r="G17" s="285">
        <f t="shared" si="0"/>
        <v>0</v>
      </c>
      <c r="H17" s="287"/>
    </row>
    <row r="18" spans="1:8" x14ac:dyDescent="0.2">
      <c r="A18" s="379"/>
      <c r="B18" s="266"/>
      <c r="C18" s="266"/>
      <c r="D18" s="266"/>
      <c r="E18" s="266"/>
      <c r="F18" s="266"/>
      <c r="G18" s="285">
        <f t="shared" si="0"/>
        <v>0</v>
      </c>
      <c r="H18" s="287"/>
    </row>
    <row r="19" spans="1:8" x14ac:dyDescent="0.2">
      <c r="A19" s="379"/>
      <c r="B19" s="266"/>
      <c r="C19" s="266"/>
      <c r="D19" s="266"/>
      <c r="E19" s="266"/>
      <c r="F19" s="266"/>
      <c r="G19" s="285">
        <f t="shared" si="0"/>
        <v>0</v>
      </c>
      <c r="H19" s="287"/>
    </row>
    <row r="20" spans="1:8" x14ac:dyDescent="0.2">
      <c r="A20" s="379"/>
      <c r="B20" s="266"/>
      <c r="C20" s="266"/>
      <c r="D20" s="266"/>
      <c r="E20" s="266"/>
      <c r="F20" s="266"/>
      <c r="G20" s="285">
        <f t="shared" si="0"/>
        <v>0</v>
      </c>
      <c r="H20" s="287"/>
    </row>
    <row r="21" spans="1:8" x14ac:dyDescent="0.2">
      <c r="A21" s="379"/>
      <c r="B21" s="266"/>
      <c r="C21" s="266"/>
      <c r="D21" s="266"/>
      <c r="E21" s="266"/>
      <c r="F21" s="266"/>
      <c r="G21" s="285">
        <f t="shared" si="0"/>
        <v>0</v>
      </c>
      <c r="H21" s="287"/>
    </row>
    <row r="22" spans="1:8" x14ac:dyDescent="0.2">
      <c r="A22" s="379"/>
      <c r="B22" s="266"/>
      <c r="C22" s="266"/>
      <c r="D22" s="266"/>
      <c r="E22" s="266"/>
      <c r="F22" s="266"/>
      <c r="G22" s="285">
        <f t="shared" si="0"/>
        <v>0</v>
      </c>
      <c r="H22" s="287"/>
    </row>
    <row r="23" spans="1:8" x14ac:dyDescent="0.2">
      <c r="A23" s="379"/>
      <c r="B23" s="266"/>
      <c r="C23" s="266"/>
      <c r="D23" s="266"/>
      <c r="E23" s="266"/>
      <c r="F23" s="266"/>
      <c r="G23" s="285">
        <f t="shared" si="0"/>
        <v>0</v>
      </c>
      <c r="H23" s="287"/>
    </row>
    <row r="24" spans="1:8" x14ac:dyDescent="0.2">
      <c r="A24" s="379"/>
      <c r="B24" s="266"/>
      <c r="C24" s="266"/>
      <c r="D24" s="266"/>
      <c r="E24" s="266"/>
      <c r="F24" s="266"/>
      <c r="G24" s="285">
        <f t="shared" si="0"/>
        <v>0</v>
      </c>
      <c r="H24" s="287"/>
    </row>
    <row r="25" spans="1:8" x14ac:dyDescent="0.2">
      <c r="A25" s="379"/>
      <c r="B25" s="266"/>
      <c r="C25" s="266"/>
      <c r="D25" s="266"/>
      <c r="E25" s="266"/>
      <c r="F25" s="266"/>
      <c r="G25" s="285">
        <f t="shared" si="0"/>
        <v>0</v>
      </c>
      <c r="H25" s="287"/>
    </row>
    <row r="26" spans="1:8" x14ac:dyDescent="0.2">
      <c r="A26" s="379"/>
      <c r="B26" s="266"/>
      <c r="C26" s="266"/>
      <c r="D26" s="266"/>
      <c r="E26" s="266"/>
      <c r="F26" s="266"/>
      <c r="G26" s="285">
        <f t="shared" si="0"/>
        <v>0</v>
      </c>
      <c r="H26" s="287"/>
    </row>
    <row r="27" spans="1:8" ht="15" thickBot="1" x14ac:dyDescent="0.25">
      <c r="A27" s="380"/>
      <c r="B27" s="267"/>
      <c r="C27" s="267"/>
      <c r="D27" s="267"/>
      <c r="E27" s="267"/>
      <c r="F27" s="267"/>
      <c r="G27" s="285">
        <f t="shared" si="0"/>
        <v>0</v>
      </c>
      <c r="H27" s="288"/>
    </row>
    <row r="28" spans="1:8" ht="15" thickBot="1" x14ac:dyDescent="0.25">
      <c r="A28" s="375" t="s">
        <v>134</v>
      </c>
      <c r="B28" s="376"/>
      <c r="C28" s="376"/>
      <c r="D28" s="376"/>
      <c r="E28" s="376"/>
      <c r="F28" s="377"/>
      <c r="G28" s="283">
        <f>SUM(G3:G27)</f>
        <v>0</v>
      </c>
      <c r="H28" s="283">
        <f>SUM(H3:H27)</f>
        <v>0</v>
      </c>
    </row>
  </sheetData>
  <sheetProtection algorithmName="SHA-512" hashValue="RB5NZyTGQIu5U12Q+P35t0ZWAO/54OmWoNHKUxqXedKf0AmqtQQjyrcDl5hJTnbevZ4Lpieg7DeYnK3J9ouiVg==" saltValue="mP/YsbR7sOGs+eCX6PK+Sw==" spinCount="100000" sheet="1" objects="1" scenarios="1"/>
  <mergeCells count="6">
    <mergeCell ref="A28:F28"/>
    <mergeCell ref="A3:A7"/>
    <mergeCell ref="A8:A12"/>
    <mergeCell ref="A13:A17"/>
    <mergeCell ref="A18:A22"/>
    <mergeCell ref="A23:A27"/>
  </mergeCells>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rightToLeft="1" topLeftCell="A7" zoomScaleNormal="100" workbookViewId="0">
      <selection activeCell="C31" sqref="C31"/>
    </sheetView>
  </sheetViews>
  <sheetFormatPr defaultRowHeight="14.25" x14ac:dyDescent="0.2"/>
  <cols>
    <col min="2" max="2" width="28.875" customWidth="1"/>
    <col min="3" max="3" width="15.125" customWidth="1"/>
    <col min="4" max="4" width="13.25" customWidth="1"/>
  </cols>
  <sheetData>
    <row r="1" spans="1:7" x14ac:dyDescent="0.2">
      <c r="A1" s="129"/>
      <c r="B1" s="69"/>
      <c r="C1" s="69"/>
      <c r="D1" s="69"/>
      <c r="E1" s="69"/>
      <c r="F1" s="69"/>
      <c r="G1" s="130"/>
    </row>
    <row r="2" spans="1:7" ht="15" x14ac:dyDescent="0.25">
      <c r="A2" s="131"/>
      <c r="B2" s="132" t="s">
        <v>688</v>
      </c>
      <c r="C2" s="68"/>
      <c r="D2" s="68"/>
      <c r="E2" s="68"/>
      <c r="F2" s="68"/>
      <c r="G2" s="133"/>
    </row>
    <row r="3" spans="1:7" ht="15.75" x14ac:dyDescent="0.25">
      <c r="A3" s="131"/>
      <c r="B3" s="132"/>
      <c r="C3" s="68"/>
      <c r="D3" s="68"/>
      <c r="E3" s="134" t="s">
        <v>125</v>
      </c>
      <c r="F3" s="135" t="str">
        <f>IFERROR(IF('שאלון-חובה'!C18="", "",'שאלון-חובה'!C18),"")</f>
        <v/>
      </c>
      <c r="G3" s="133"/>
    </row>
    <row r="4" spans="1:7" ht="15" x14ac:dyDescent="0.2">
      <c r="A4" s="131"/>
      <c r="B4" s="72"/>
      <c r="C4" s="68"/>
      <c r="D4" s="68"/>
      <c r="E4" s="68"/>
      <c r="F4" s="68"/>
      <c r="G4" s="133"/>
    </row>
    <row r="5" spans="1:7" ht="15" x14ac:dyDescent="0.2">
      <c r="A5" s="131"/>
      <c r="B5" s="136" t="s">
        <v>85</v>
      </c>
      <c r="C5" s="383" t="str">
        <f>IFERROR(IF('שאלון-חובה'!C5:F5="", "",'שאלון-חובה'!C5:E5),"")</f>
        <v/>
      </c>
      <c r="D5" s="383"/>
      <c r="E5" s="136"/>
      <c r="F5" s="72"/>
      <c r="G5" s="137"/>
    </row>
    <row r="6" spans="1:7" ht="15" x14ac:dyDescent="0.2">
      <c r="A6" s="131"/>
      <c r="B6" s="136" t="s">
        <v>86</v>
      </c>
      <c r="C6" s="381" t="str">
        <f>IFERROR(IF('שאלון-חובה'!C6:F6="", "",'שאלון-חובה'!C6:E6),"")</f>
        <v/>
      </c>
      <c r="D6" s="381"/>
      <c r="E6" s="68"/>
      <c r="F6" s="68"/>
      <c r="G6" s="133"/>
    </row>
    <row r="7" spans="1:7" ht="15" x14ac:dyDescent="0.2">
      <c r="A7" s="131"/>
      <c r="B7" s="136" t="s">
        <v>87</v>
      </c>
      <c r="C7" s="384" t="str">
        <f>IFERROR(IF('שאלון-חובה'!C7:F7="", "",'שאלון-חובה'!C7:E7),"")</f>
        <v/>
      </c>
      <c r="D7" s="384"/>
      <c r="E7" s="68"/>
      <c r="F7" s="68"/>
      <c r="G7" s="133"/>
    </row>
    <row r="8" spans="1:7" ht="15" x14ac:dyDescent="0.2">
      <c r="A8" s="131"/>
      <c r="B8" s="136" t="s">
        <v>93</v>
      </c>
      <c r="C8" s="381" t="str">
        <f>IFERROR(IF('שאלון-חובה'!C8:F8="", "",'שאלון-חובה'!C8:E8),"")</f>
        <v/>
      </c>
      <c r="D8" s="381"/>
      <c r="E8" s="68"/>
      <c r="F8" s="68"/>
      <c r="G8" s="133"/>
    </row>
    <row r="9" spans="1:7" ht="15" x14ac:dyDescent="0.2">
      <c r="A9" s="131"/>
      <c r="B9" s="136" t="s">
        <v>88</v>
      </c>
      <c r="C9" s="381" t="str">
        <f>IFERROR(IF('שאלון-חובה'!C9:F9="", "",'שאלון-חובה'!C9:E9),"")</f>
        <v/>
      </c>
      <c r="D9" s="381"/>
      <c r="E9" s="68"/>
      <c r="F9" s="68"/>
      <c r="G9" s="133"/>
    </row>
    <row r="10" spans="1:7" ht="15" x14ac:dyDescent="0.2">
      <c r="A10" s="131"/>
      <c r="B10" s="136" t="s">
        <v>89</v>
      </c>
      <c r="C10" s="381" t="str">
        <f>IFERROR(IF('שאלון-חובה'!C10:F10="", "",'שאלון-חובה'!C10:E10),"")</f>
        <v/>
      </c>
      <c r="D10" s="381"/>
      <c r="E10" s="68"/>
      <c r="F10" s="68"/>
      <c r="G10" s="133"/>
    </row>
    <row r="11" spans="1:7" ht="15" x14ac:dyDescent="0.2">
      <c r="A11" s="131"/>
      <c r="B11" s="136" t="s">
        <v>767</v>
      </c>
      <c r="C11" s="381" t="str">
        <f>IFERROR(IF('שאלון-חובה'!C11:F11="", "",'שאלון-חובה'!C11:E11),"")</f>
        <v/>
      </c>
      <c r="D11" s="381"/>
      <c r="E11" s="68"/>
      <c r="F11" s="68"/>
      <c r="G11" s="133"/>
    </row>
    <row r="12" spans="1:7" ht="15" x14ac:dyDescent="0.2">
      <c r="A12" s="131"/>
      <c r="B12" s="136" t="s">
        <v>768</v>
      </c>
      <c r="C12" s="381" t="str">
        <f>IFERROR(IF('שאלון-חובה'!C12:F12="", "",'שאלון-חובה'!C12:E12),"")</f>
        <v/>
      </c>
      <c r="D12" s="381"/>
      <c r="E12" s="68"/>
      <c r="F12" s="68"/>
      <c r="G12" s="133"/>
    </row>
    <row r="13" spans="1:7" ht="15" x14ac:dyDescent="0.2">
      <c r="A13" s="131"/>
      <c r="B13" s="136" t="s">
        <v>94</v>
      </c>
      <c r="C13" s="382" t="str">
        <f>IFERROR(IF('שאלון-חובה'!C13:F13="", "",'שאלון-חובה'!C13:E13),"")</f>
        <v/>
      </c>
      <c r="D13" s="382"/>
      <c r="E13" s="68"/>
      <c r="F13" s="68"/>
      <c r="G13" s="133"/>
    </row>
    <row r="14" spans="1:7" x14ac:dyDescent="0.2">
      <c r="A14" s="131"/>
      <c r="B14" s="68"/>
      <c r="C14" s="68"/>
      <c r="D14" s="68"/>
      <c r="E14" s="68"/>
      <c r="F14" s="68"/>
      <c r="G14" s="133"/>
    </row>
    <row r="15" spans="1:7" ht="15.75" x14ac:dyDescent="0.25">
      <c r="A15" s="131"/>
      <c r="B15" s="138" t="s">
        <v>126</v>
      </c>
      <c r="C15" s="68"/>
      <c r="D15" s="68"/>
      <c r="E15" s="68"/>
      <c r="F15" s="68"/>
      <c r="G15" s="133"/>
    </row>
    <row r="16" spans="1:7" ht="30" x14ac:dyDescent="0.25">
      <c r="A16" s="131"/>
      <c r="B16" s="139" t="s">
        <v>127</v>
      </c>
      <c r="C16" s="279" t="s">
        <v>771</v>
      </c>
      <c r="D16" s="280" t="s">
        <v>772</v>
      </c>
      <c r="E16" s="68"/>
      <c r="F16" s="68"/>
      <c r="G16" s="133"/>
    </row>
    <row r="17" spans="1:7" x14ac:dyDescent="0.2">
      <c r="A17" s="131"/>
      <c r="B17" s="140" t="s">
        <v>117</v>
      </c>
      <c r="C17" s="13">
        <f>'ריפוי בעיסוק'!L56</f>
        <v>0</v>
      </c>
      <c r="D17" s="203">
        <f>'ריפוי בעיסוק'!P59</f>
        <v>0</v>
      </c>
      <c r="E17" s="68"/>
      <c r="F17" s="68"/>
      <c r="G17" s="133"/>
    </row>
    <row r="18" spans="1:7" x14ac:dyDescent="0.2">
      <c r="A18" s="131"/>
      <c r="B18" s="141" t="s">
        <v>606</v>
      </c>
      <c r="C18" s="13">
        <f>פזיותראפיה!L99</f>
        <v>0</v>
      </c>
      <c r="D18" s="203">
        <f>פזיותראפיה!R99</f>
        <v>0</v>
      </c>
      <c r="E18" s="68"/>
      <c r="F18" s="68"/>
      <c r="G18" s="133"/>
    </row>
    <row r="19" spans="1:7" x14ac:dyDescent="0.2">
      <c r="A19" s="131"/>
      <c r="B19" s="140" t="s">
        <v>727</v>
      </c>
      <c r="C19" s="13">
        <f>'קלינאית תקשורת'!L34</f>
        <v>0</v>
      </c>
      <c r="D19" s="203">
        <f>'קלינאית תקשורת'!P37</f>
        <v>0</v>
      </c>
      <c r="E19" s="68"/>
      <c r="F19" s="68"/>
      <c r="G19" s="133"/>
    </row>
    <row r="20" spans="1:7" ht="14.25" customHeight="1" x14ac:dyDescent="0.2">
      <c r="A20" s="131"/>
      <c r="B20" s="141" t="s">
        <v>604</v>
      </c>
      <c r="C20" s="13">
        <f>'טיפול באומנויות'!L69</f>
        <v>0</v>
      </c>
      <c r="D20" s="203">
        <f>'טיפול באומנויות'!R69</f>
        <v>0</v>
      </c>
      <c r="E20" s="68"/>
      <c r="F20" s="68"/>
      <c r="G20" s="133"/>
    </row>
    <row r="21" spans="1:7" x14ac:dyDescent="0.2">
      <c r="A21" s="131"/>
      <c r="B21" s="141" t="s">
        <v>605</v>
      </c>
      <c r="C21" s="13">
        <f>'ציוד ללקויות ראייה'!L50</f>
        <v>0</v>
      </c>
      <c r="D21" s="203">
        <f>'ציוד ללקויות ראייה'!R50</f>
        <v>0</v>
      </c>
      <c r="E21" s="68"/>
      <c r="F21" s="68"/>
      <c r="G21" s="133"/>
    </row>
    <row r="22" spans="1:7" x14ac:dyDescent="0.2">
      <c r="A22" s="131"/>
      <c r="B22" s="141" t="s">
        <v>728</v>
      </c>
      <c r="C22" s="13">
        <f>'ציוד ללקויות שמיעה'!L30</f>
        <v>0</v>
      </c>
      <c r="D22" s="203">
        <f>'ציוד ללקויות שמיעה'!R30</f>
        <v>0</v>
      </c>
      <c r="E22" s="68"/>
      <c r="F22" s="68"/>
      <c r="G22" s="133"/>
    </row>
    <row r="23" spans="1:7" ht="14.25" customHeight="1" x14ac:dyDescent="0.2">
      <c r="A23" s="131"/>
      <c r="B23" s="141" t="s">
        <v>496</v>
      </c>
      <c r="C23" s="13">
        <f>'מטבח טיפולי'!L29</f>
        <v>0</v>
      </c>
      <c r="D23" s="203">
        <f>'מטבח טיפולי'!R29</f>
        <v>0</v>
      </c>
      <c r="E23" s="68"/>
      <c r="F23" s="68"/>
      <c r="G23" s="133"/>
    </row>
    <row r="24" spans="1:7" x14ac:dyDescent="0.2">
      <c r="A24" s="131"/>
      <c r="B24" s="141" t="s">
        <v>516</v>
      </c>
      <c r="C24" s="13">
        <f>'דירת אימון'!L43</f>
        <v>0</v>
      </c>
      <c r="D24" s="203">
        <f>'דירת אימון'!R43</f>
        <v>0</v>
      </c>
      <c r="E24" s="68"/>
      <c r="F24" s="68"/>
      <c r="G24" s="133"/>
    </row>
    <row r="25" spans="1:7" x14ac:dyDescent="0.2">
      <c r="A25" s="131"/>
      <c r="B25" s="141" t="s">
        <v>607</v>
      </c>
      <c r="C25" s="13">
        <f>'חדר סנוזלן'!K21</f>
        <v>0</v>
      </c>
      <c r="D25" s="203">
        <f>'חדר סנוזלן'!Q21</f>
        <v>0</v>
      </c>
      <c r="E25" s="68"/>
      <c r="F25" s="68"/>
      <c r="G25" s="133"/>
    </row>
    <row r="26" spans="1:7" x14ac:dyDescent="0.2">
      <c r="A26" s="131"/>
      <c r="B26" s="141" t="s">
        <v>144</v>
      </c>
      <c r="C26" s="13">
        <f>'מתקני חצר'!L18</f>
        <v>0</v>
      </c>
      <c r="D26" s="203">
        <f>'מתקני חצר'!R18</f>
        <v>0</v>
      </c>
      <c r="E26" s="68"/>
      <c r="F26" s="68"/>
      <c r="G26" s="133"/>
    </row>
    <row r="27" spans="1:7" x14ac:dyDescent="0.2">
      <c r="A27" s="131"/>
      <c r="B27" s="141" t="s">
        <v>565</v>
      </c>
      <c r="C27" s="13">
        <f>'חדר כושר'!L27</f>
        <v>0</v>
      </c>
      <c r="D27" s="203">
        <f>'חדר כושר'!R27</f>
        <v>0</v>
      </c>
      <c r="E27" s="68"/>
      <c r="F27" s="68"/>
      <c r="G27" s="133"/>
    </row>
    <row r="28" spans="1:7" x14ac:dyDescent="0.2">
      <c r="A28" s="131"/>
      <c r="B28" s="141" t="s">
        <v>729</v>
      </c>
      <c r="C28" s="13">
        <f>'סדנאות-מגמות'!L197</f>
        <v>0</v>
      </c>
      <c r="D28" s="203">
        <f>'סדנאות-מגמות'!R197</f>
        <v>0</v>
      </c>
      <c r="E28" s="68"/>
      <c r="F28" s="68"/>
      <c r="G28" s="133"/>
    </row>
    <row r="29" spans="1:7" x14ac:dyDescent="0.2">
      <c r="A29" s="131"/>
      <c r="B29" s="141" t="s">
        <v>774</v>
      </c>
      <c r="C29" s="13">
        <f>'ציוד ייעודי למגמות סדנאות '!G28</f>
        <v>0</v>
      </c>
      <c r="D29" s="203">
        <f>'ציוד ייעודי למגמות סדנאות '!H28</f>
        <v>0</v>
      </c>
      <c r="E29" s="68"/>
      <c r="F29" s="68"/>
      <c r="G29" s="133"/>
    </row>
    <row r="30" spans="1:7" ht="15" x14ac:dyDescent="0.25">
      <c r="A30" s="131"/>
      <c r="B30" s="240" t="s">
        <v>128</v>
      </c>
      <c r="C30" s="142">
        <f>SUM(C17:C29)</f>
        <v>0</v>
      </c>
      <c r="D30" s="142">
        <f>SUM(D17:D29)</f>
        <v>0</v>
      </c>
      <c r="E30" s="68"/>
      <c r="F30" s="68"/>
      <c r="G30" s="133"/>
    </row>
    <row r="31" spans="1:7" x14ac:dyDescent="0.2">
      <c r="A31" s="131"/>
      <c r="B31" s="68"/>
      <c r="C31" s="68"/>
      <c r="D31" s="68"/>
      <c r="E31" s="68"/>
      <c r="F31" s="68"/>
      <c r="G31" s="133"/>
    </row>
    <row r="32" spans="1:7" ht="15.75" x14ac:dyDescent="0.25">
      <c r="A32" s="131"/>
      <c r="B32" s="281" t="s">
        <v>773</v>
      </c>
      <c r="C32" s="282"/>
      <c r="D32" s="68"/>
      <c r="E32" s="68"/>
      <c r="F32" s="68"/>
      <c r="G32" s="133"/>
    </row>
    <row r="33" spans="1:7" ht="15" x14ac:dyDescent="0.2">
      <c r="A33" s="131"/>
      <c r="B33" s="143" t="s">
        <v>129</v>
      </c>
      <c r="C33" s="143" t="s">
        <v>130</v>
      </c>
      <c r="D33" s="143" t="s">
        <v>131</v>
      </c>
      <c r="E33" s="68"/>
      <c r="F33" s="68"/>
      <c r="G33" s="133"/>
    </row>
    <row r="34" spans="1:7" ht="14.25" customHeight="1" x14ac:dyDescent="0.2">
      <c r="A34" s="131"/>
      <c r="B34" s="146" t="s">
        <v>132</v>
      </c>
      <c r="C34" s="144">
        <f>IF(F3&lt;=4,90%,IF(F3&lt;8,80%,70%))</f>
        <v>0.7</v>
      </c>
      <c r="D34" s="145">
        <f>D30*C34</f>
        <v>0</v>
      </c>
      <c r="E34" s="68"/>
      <c r="F34" s="68"/>
      <c r="G34" s="133"/>
    </row>
    <row r="35" spans="1:7" ht="15" x14ac:dyDescent="0.2">
      <c r="A35" s="131"/>
      <c r="B35" s="146" t="s">
        <v>133</v>
      </c>
      <c r="C35" s="147">
        <f>100%-C34</f>
        <v>0.30000000000000004</v>
      </c>
      <c r="D35" s="145">
        <f>D30*C35</f>
        <v>0</v>
      </c>
      <c r="E35" s="68"/>
      <c r="F35" s="68"/>
      <c r="G35" s="133"/>
    </row>
    <row r="36" spans="1:7" ht="15" x14ac:dyDescent="0.2">
      <c r="A36" s="131"/>
      <c r="B36" s="146" t="s">
        <v>134</v>
      </c>
      <c r="C36" s="148">
        <f>SUM(C34:C35)</f>
        <v>1</v>
      </c>
      <c r="D36" s="145">
        <f>SUM(D34:D35)</f>
        <v>0</v>
      </c>
      <c r="E36" s="68"/>
      <c r="F36" s="68"/>
      <c r="G36" s="133"/>
    </row>
    <row r="37" spans="1:7" x14ac:dyDescent="0.2">
      <c r="A37" s="131"/>
      <c r="B37" s="149"/>
      <c r="C37" s="68"/>
      <c r="D37" s="68"/>
      <c r="E37" s="68"/>
      <c r="F37" s="68"/>
      <c r="G37" s="133"/>
    </row>
    <row r="38" spans="1:7" x14ac:dyDescent="0.2">
      <c r="A38" s="131"/>
      <c r="B38" s="68"/>
      <c r="C38" s="68"/>
      <c r="D38" s="68"/>
      <c r="E38" s="68"/>
      <c r="F38" s="68"/>
      <c r="G38" s="133"/>
    </row>
    <row r="39" spans="1:7" x14ac:dyDescent="0.2">
      <c r="A39" s="131"/>
      <c r="B39" s="68"/>
      <c r="C39" s="68"/>
      <c r="D39" s="68"/>
      <c r="E39" s="68"/>
      <c r="F39" s="68"/>
      <c r="G39" s="133"/>
    </row>
    <row r="40" spans="1:7" ht="15" thickBot="1" x14ac:dyDescent="0.25">
      <c r="A40" s="150"/>
      <c r="B40" s="151"/>
      <c r="C40" s="151"/>
      <c r="D40" s="151"/>
      <c r="E40" s="151"/>
      <c r="F40" s="151"/>
      <c r="G40" s="152"/>
    </row>
  </sheetData>
  <sheetProtection algorithmName="SHA-512" hashValue="qaM8m5d4p6CYlR4a3pGkcVV7lJg0YY7bLrPkPaQudEr+aZwxXBLaBV2A7FhDjsgTiDRf06TNC6toaAfvDSCDvg==" saltValue="QlmDdb0yN5YXMHQ5ZA51Wg==" spinCount="100000" sheet="1" formatCells="0" formatColumns="0" formatRows="0"/>
  <mergeCells count="9">
    <mergeCell ref="C11:D11"/>
    <mergeCell ref="C12:D12"/>
    <mergeCell ref="C13:D13"/>
    <mergeCell ref="C5:D5"/>
    <mergeCell ref="C6:D6"/>
    <mergeCell ref="C7:D7"/>
    <mergeCell ref="C8:D8"/>
    <mergeCell ref="C9:D9"/>
    <mergeCell ref="C10:D10"/>
  </mergeCells>
  <pageMargins left="0.7" right="0.7" top="0.75" bottom="0.75" header="0.3" footer="0.3"/>
  <pageSetup paperSize="9" scale="9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73"/>
  <sheetViews>
    <sheetView showGridLines="0" rightToLeft="1" zoomScaleNormal="100" workbookViewId="0">
      <pane ySplit="4" topLeftCell="A50" activePane="bottomLeft" state="frozen"/>
      <selection pane="bottomLeft" activeCell="D6" sqref="D6"/>
    </sheetView>
  </sheetViews>
  <sheetFormatPr defaultRowHeight="14.25" x14ac:dyDescent="0.2"/>
  <cols>
    <col min="2" max="2" width="25.5" bestFit="1" customWidth="1"/>
    <col min="4" max="4" width="9.875" bestFit="1" customWidth="1"/>
    <col min="12" max="12" width="10.875" bestFit="1" customWidth="1"/>
  </cols>
  <sheetData>
    <row r="2" spans="1:4" ht="18" x14ac:dyDescent="0.25">
      <c r="B2" s="8" t="s">
        <v>0</v>
      </c>
    </row>
    <row r="3" spans="1:4" ht="18" x14ac:dyDescent="0.25">
      <c r="B3" s="9">
        <v>42036</v>
      </c>
    </row>
    <row r="5" spans="1:4" ht="15" x14ac:dyDescent="0.25">
      <c r="D5" s="1"/>
    </row>
    <row r="6" spans="1:4" ht="15.75" x14ac:dyDescent="0.2">
      <c r="A6" s="5" t="s">
        <v>1</v>
      </c>
    </row>
    <row r="7" spans="1:4" ht="15.75" x14ac:dyDescent="0.2">
      <c r="A7" s="2"/>
    </row>
    <row r="8" spans="1:4" ht="15" x14ac:dyDescent="0.2">
      <c r="A8" s="6" t="s">
        <v>32</v>
      </c>
    </row>
    <row r="9" spans="1:4" ht="15" x14ac:dyDescent="0.2">
      <c r="A9" s="6" t="s">
        <v>33</v>
      </c>
    </row>
    <row r="10" spans="1:4" ht="15" x14ac:dyDescent="0.2">
      <c r="A10" s="6" t="s">
        <v>2</v>
      </c>
    </row>
    <row r="11" spans="1:4" ht="15" x14ac:dyDescent="0.2">
      <c r="A11" s="6" t="s">
        <v>34</v>
      </c>
    </row>
    <row r="12" spans="1:4" ht="15" x14ac:dyDescent="0.2">
      <c r="A12" s="6" t="s">
        <v>35</v>
      </c>
    </row>
    <row r="13" spans="1:4" ht="15" x14ac:dyDescent="0.2">
      <c r="A13" s="6" t="s">
        <v>3</v>
      </c>
    </row>
    <row r="14" spans="1:4" ht="15" x14ac:dyDescent="0.2">
      <c r="A14" s="6" t="s">
        <v>4</v>
      </c>
    </row>
    <row r="15" spans="1:4" ht="15" x14ac:dyDescent="0.2">
      <c r="A15" s="6"/>
    </row>
    <row r="16" spans="1:4" ht="15.75" x14ac:dyDescent="0.2">
      <c r="A16" s="5" t="s">
        <v>5</v>
      </c>
    </row>
    <row r="17" spans="1:12" ht="15.75" x14ac:dyDescent="0.2">
      <c r="A17" s="2"/>
    </row>
    <row r="18" spans="1:12" ht="15" x14ac:dyDescent="0.2">
      <c r="A18" s="6" t="s">
        <v>6</v>
      </c>
    </row>
    <row r="19" spans="1:12" ht="15" x14ac:dyDescent="0.2">
      <c r="A19" s="6" t="s">
        <v>7</v>
      </c>
    </row>
    <row r="20" spans="1:12" ht="15" x14ac:dyDescent="0.2">
      <c r="A20" s="6" t="s">
        <v>8</v>
      </c>
    </row>
    <row r="21" spans="1:12" ht="15" x14ac:dyDescent="0.2">
      <c r="A21" s="6" t="s">
        <v>9</v>
      </c>
    </row>
    <row r="22" spans="1:12" ht="15" x14ac:dyDescent="0.2">
      <c r="A22" s="6" t="s">
        <v>10</v>
      </c>
    </row>
    <row r="23" spans="1:12" ht="15" x14ac:dyDescent="0.2">
      <c r="A23" s="6" t="s">
        <v>11</v>
      </c>
    </row>
    <row r="24" spans="1:12" ht="15" x14ac:dyDescent="0.2">
      <c r="A24" s="6" t="s">
        <v>12</v>
      </c>
    </row>
    <row r="25" spans="1:12" ht="15" x14ac:dyDescent="0.2">
      <c r="A25" s="6" t="s">
        <v>13</v>
      </c>
    </row>
    <row r="26" spans="1:12" ht="15" x14ac:dyDescent="0.2">
      <c r="A26" s="6"/>
      <c r="L26" s="10"/>
    </row>
    <row r="27" spans="1:12" ht="15.75" x14ac:dyDescent="0.2">
      <c r="A27" s="5" t="s">
        <v>14</v>
      </c>
    </row>
    <row r="28" spans="1:12" ht="15.75" x14ac:dyDescent="0.2">
      <c r="A28" s="2"/>
    </row>
    <row r="29" spans="1:12" ht="15" x14ac:dyDescent="0.2">
      <c r="A29" s="6" t="s">
        <v>15</v>
      </c>
    </row>
    <row r="30" spans="1:12" ht="15" x14ac:dyDescent="0.2">
      <c r="A30" s="4" t="s">
        <v>16</v>
      </c>
    </row>
    <row r="31" spans="1:12" ht="15" x14ac:dyDescent="0.2">
      <c r="A31" s="4" t="s">
        <v>17</v>
      </c>
    </row>
    <row r="32" spans="1:12" ht="15" x14ac:dyDescent="0.2">
      <c r="A32" s="4" t="s">
        <v>18</v>
      </c>
    </row>
    <row r="33" spans="1:1" ht="15" x14ac:dyDescent="0.2">
      <c r="A33" s="4" t="s">
        <v>19</v>
      </c>
    </row>
    <row r="34" spans="1:1" ht="15" x14ac:dyDescent="0.2">
      <c r="A34" s="6" t="s">
        <v>20</v>
      </c>
    </row>
    <row r="35" spans="1:1" ht="15" x14ac:dyDescent="0.2">
      <c r="A35" s="4" t="s">
        <v>80</v>
      </c>
    </row>
    <row r="36" spans="1:1" ht="15" x14ac:dyDescent="0.2">
      <c r="A36" s="4" t="s">
        <v>81</v>
      </c>
    </row>
    <row r="37" spans="1:1" ht="15" x14ac:dyDescent="0.2">
      <c r="A37" s="6" t="s">
        <v>38</v>
      </c>
    </row>
    <row r="38" spans="1:1" x14ac:dyDescent="0.2">
      <c r="A38" s="11" t="s">
        <v>37</v>
      </c>
    </row>
    <row r="39" spans="1:1" x14ac:dyDescent="0.2">
      <c r="A39" s="11"/>
    </row>
    <row r="40" spans="1:1" ht="15.75" x14ac:dyDescent="0.2">
      <c r="A40" s="5" t="s">
        <v>21</v>
      </c>
    </row>
    <row r="41" spans="1:1" ht="15.75" x14ac:dyDescent="0.2">
      <c r="A41" s="2"/>
    </row>
    <row r="42" spans="1:1" ht="15" x14ac:dyDescent="0.2">
      <c r="A42" s="6" t="s">
        <v>22</v>
      </c>
    </row>
    <row r="43" spans="1:1" ht="15" x14ac:dyDescent="0.2">
      <c r="A43" s="6" t="s">
        <v>23</v>
      </c>
    </row>
    <row r="44" spans="1:1" ht="15" x14ac:dyDescent="0.2">
      <c r="A44" s="6" t="s">
        <v>24</v>
      </c>
    </row>
    <row r="45" spans="1:1" ht="15" x14ac:dyDescent="0.2">
      <c r="A45" s="6" t="s">
        <v>25</v>
      </c>
    </row>
    <row r="46" spans="1:1" ht="15" x14ac:dyDescent="0.2">
      <c r="A46" s="6" t="s">
        <v>26</v>
      </c>
    </row>
    <row r="47" spans="1:1" ht="15" x14ac:dyDescent="0.2">
      <c r="A47" s="6" t="s">
        <v>27</v>
      </c>
    </row>
    <row r="48" spans="1:1" ht="15" x14ac:dyDescent="0.2">
      <c r="A48" s="6" t="s">
        <v>95</v>
      </c>
    </row>
    <row r="49" spans="1:4" ht="15" x14ac:dyDescent="0.2">
      <c r="A49" s="6" t="s">
        <v>96</v>
      </c>
    </row>
    <row r="50" spans="1:4" ht="15" x14ac:dyDescent="0.2">
      <c r="A50" s="6" t="s">
        <v>28</v>
      </c>
    </row>
    <row r="51" spans="1:4" x14ac:dyDescent="0.2">
      <c r="A51" s="7"/>
    </row>
    <row r="52" spans="1:4" x14ac:dyDescent="0.2">
      <c r="A52" s="7"/>
    </row>
    <row r="53" spans="1:4" s="3" customFormat="1" ht="15" x14ac:dyDescent="0.2">
      <c r="A53" s="6" t="s">
        <v>36</v>
      </c>
    </row>
    <row r="54" spans="1:4" s="3" customFormat="1" ht="15" x14ac:dyDescent="0.2">
      <c r="A54" s="6" t="s">
        <v>29</v>
      </c>
    </row>
    <row r="55" spans="1:4" s="3" customFormat="1" ht="15" x14ac:dyDescent="0.2">
      <c r="A55" s="6" t="s">
        <v>30</v>
      </c>
    </row>
    <row r="56" spans="1:4" s="3" customFormat="1" ht="15" x14ac:dyDescent="0.2">
      <c r="A56" s="6" t="s">
        <v>31</v>
      </c>
    </row>
    <row r="58" spans="1:4" ht="15.75" thickBot="1" x14ac:dyDescent="0.3">
      <c r="A58" s="12" t="s">
        <v>51</v>
      </c>
    </row>
    <row r="59" spans="1:4" ht="33" customHeight="1" x14ac:dyDescent="0.25">
      <c r="A59" s="387" t="s">
        <v>52</v>
      </c>
      <c r="B59" s="388"/>
      <c r="C59" s="15" t="s">
        <v>55</v>
      </c>
      <c r="D59" s="16" t="s">
        <v>56</v>
      </c>
    </row>
    <row r="60" spans="1:4" x14ac:dyDescent="0.2">
      <c r="A60" s="389" t="s">
        <v>54</v>
      </c>
      <c r="B60" s="13" t="s">
        <v>40</v>
      </c>
      <c r="C60" s="13" t="s">
        <v>57</v>
      </c>
      <c r="D60" s="390">
        <f>'מטבח טיפולי'!E29</f>
        <v>29410</v>
      </c>
    </row>
    <row r="61" spans="1:4" x14ac:dyDescent="0.2">
      <c r="A61" s="389"/>
      <c r="B61" s="13" t="s">
        <v>41</v>
      </c>
      <c r="C61" s="13" t="s">
        <v>57</v>
      </c>
      <c r="D61" s="391"/>
    </row>
    <row r="62" spans="1:4" x14ac:dyDescent="0.2">
      <c r="A62" s="389"/>
      <c r="B62" s="13" t="s">
        <v>42</v>
      </c>
      <c r="C62" s="13" t="s">
        <v>57</v>
      </c>
      <c r="D62" s="391"/>
    </row>
    <row r="63" spans="1:4" x14ac:dyDescent="0.2">
      <c r="A63" s="389"/>
      <c r="B63" s="13" t="s">
        <v>53</v>
      </c>
      <c r="C63" s="13" t="s">
        <v>57</v>
      </c>
      <c r="D63" s="392"/>
    </row>
    <row r="64" spans="1:4" x14ac:dyDescent="0.2">
      <c r="A64" s="393" t="s">
        <v>58</v>
      </c>
      <c r="B64" s="13" t="s">
        <v>59</v>
      </c>
      <c r="C64" s="13" t="s">
        <v>61</v>
      </c>
      <c r="D64" s="17" t="e">
        <f>'מטבח טיפולי'!#REF!</f>
        <v>#REF!</v>
      </c>
    </row>
    <row r="65" spans="1:6" x14ac:dyDescent="0.2">
      <c r="A65" s="394"/>
      <c r="B65" s="13" t="s">
        <v>60</v>
      </c>
      <c r="C65" s="13" t="s">
        <v>62</v>
      </c>
      <c r="D65" s="17" t="e">
        <f>'מטבח טיפולי'!#REF!</f>
        <v>#REF!</v>
      </c>
    </row>
    <row r="66" spans="1:6" ht="15" thickBot="1" x14ac:dyDescent="0.25">
      <c r="A66" s="393" t="s">
        <v>63</v>
      </c>
      <c r="B66" s="13" t="s">
        <v>64</v>
      </c>
      <c r="C66" s="13" t="s">
        <v>67</v>
      </c>
      <c r="D66" s="17">
        <f>'ציוד ללקויות ראייה'!E19</f>
        <v>19974</v>
      </c>
    </row>
    <row r="67" spans="1:6" ht="15" thickBot="1" x14ac:dyDescent="0.25">
      <c r="A67" s="395"/>
      <c r="B67" s="13" t="s">
        <v>65</v>
      </c>
      <c r="C67" s="13" t="s">
        <v>68</v>
      </c>
      <c r="D67" s="17" t="e">
        <f>'ציוד ללקויות ראייה'!#REF!</f>
        <v>#REF!</v>
      </c>
      <c r="F67" s="14"/>
    </row>
    <row r="68" spans="1:6" x14ac:dyDescent="0.2">
      <c r="A68" s="394"/>
      <c r="B68" s="13" t="s">
        <v>66</v>
      </c>
      <c r="C68" s="13" t="s">
        <v>69</v>
      </c>
      <c r="D68" s="17" t="e">
        <f>'ציוד ללקויות ראייה'!#REF!</f>
        <v>#REF!</v>
      </c>
    </row>
    <row r="69" spans="1:6" x14ac:dyDescent="0.2">
      <c r="A69" s="396" t="s">
        <v>70</v>
      </c>
      <c r="B69" s="397"/>
      <c r="C69" s="13" t="s">
        <v>71</v>
      </c>
      <c r="D69" s="17" t="e">
        <f>#REF!</f>
        <v>#REF!</v>
      </c>
    </row>
    <row r="70" spans="1:6" x14ac:dyDescent="0.2">
      <c r="A70" s="385" t="s">
        <v>50</v>
      </c>
      <c r="B70" s="13" t="s">
        <v>72</v>
      </c>
      <c r="C70" s="13" t="s">
        <v>74</v>
      </c>
      <c r="D70" s="17" t="e">
        <f>#REF!</f>
        <v>#REF!</v>
      </c>
    </row>
    <row r="71" spans="1:6" x14ac:dyDescent="0.2">
      <c r="A71" s="385"/>
      <c r="B71" s="13" t="s">
        <v>73</v>
      </c>
      <c r="C71" s="13" t="s">
        <v>75</v>
      </c>
      <c r="D71" s="17" t="e">
        <f>#REF!</f>
        <v>#REF!</v>
      </c>
    </row>
    <row r="72" spans="1:6" x14ac:dyDescent="0.2">
      <c r="A72" s="385" t="s">
        <v>49</v>
      </c>
      <c r="B72" s="13" t="s">
        <v>72</v>
      </c>
      <c r="C72" s="13" t="s">
        <v>74</v>
      </c>
      <c r="D72" s="17" t="e">
        <f>#REF!</f>
        <v>#REF!</v>
      </c>
    </row>
    <row r="73" spans="1:6" ht="15" thickBot="1" x14ac:dyDescent="0.25">
      <c r="A73" s="386"/>
      <c r="B73" s="18" t="s">
        <v>73</v>
      </c>
      <c r="C73" s="18" t="s">
        <v>75</v>
      </c>
      <c r="D73" s="19" t="e">
        <f>#REF!</f>
        <v>#REF!</v>
      </c>
    </row>
  </sheetData>
  <mergeCells count="8">
    <mergeCell ref="A72:A73"/>
    <mergeCell ref="A59:B59"/>
    <mergeCell ref="A60:A63"/>
    <mergeCell ref="D60:D63"/>
    <mergeCell ref="A64:A65"/>
    <mergeCell ref="A66:A68"/>
    <mergeCell ref="A69:B69"/>
    <mergeCell ref="A70:A71"/>
  </mergeCells>
  <hyperlinks>
    <hyperlink ref="A10" location="_ftn1" display="_ftn1"/>
    <hyperlink ref="A14" location="_ftn2" display="_ftn2"/>
    <hyperlink ref="A21" location="_ftn3" display="_ftn3"/>
    <hyperlink ref="A46" location="_ftn4" display="_ftn4"/>
    <hyperlink ref="A54" location="_ftnref2" display="_ftnref2"/>
    <hyperlink ref="A55" location="_ftnref3" display="_ftnref3"/>
    <hyperlink ref="A56" location="_ftnref4" display="_ftnref4"/>
  </hyperlinks>
  <pageMargins left="0.7" right="0.7" top="0.75" bottom="0.75" header="0.3" footer="0.3"/>
  <pageSetup paperSize="9" scale="78"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showGridLines="0" rightToLeft="1" zoomScaleNormal="100" workbookViewId="0">
      <selection activeCell="E21" sqref="E21"/>
    </sheetView>
  </sheetViews>
  <sheetFormatPr defaultRowHeight="14.25" x14ac:dyDescent="0.2"/>
  <cols>
    <col min="2" max="2" width="30.5" style="31" customWidth="1"/>
    <col min="3" max="3" width="9.875" bestFit="1" customWidth="1"/>
  </cols>
  <sheetData>
    <row r="1" spans="2:12" ht="15" thickBot="1" x14ac:dyDescent="0.25"/>
    <row r="2" spans="2:12" ht="15" x14ac:dyDescent="0.25">
      <c r="B2" s="32"/>
      <c r="C2" s="22"/>
      <c r="D2" s="22"/>
      <c r="E2" s="22"/>
      <c r="F2" s="23"/>
    </row>
    <row r="3" spans="2:12" ht="15" x14ac:dyDescent="0.25">
      <c r="B3" s="168" t="s">
        <v>92</v>
      </c>
      <c r="C3" s="47"/>
      <c r="D3" s="51"/>
      <c r="E3" s="51"/>
      <c r="F3" s="28"/>
    </row>
    <row r="4" spans="2:12" ht="15" x14ac:dyDescent="0.25">
      <c r="B4" s="169"/>
      <c r="C4" s="51"/>
      <c r="D4" s="51"/>
      <c r="E4" s="51"/>
      <c r="F4" s="28"/>
    </row>
    <row r="5" spans="2:12" ht="24.95" customHeight="1" x14ac:dyDescent="0.25">
      <c r="B5" s="127" t="s">
        <v>85</v>
      </c>
      <c r="C5" s="300"/>
      <c r="D5" s="300"/>
      <c r="E5" s="300"/>
      <c r="F5" s="52"/>
    </row>
    <row r="6" spans="2:12" ht="24.95" customHeight="1" x14ac:dyDescent="0.25">
      <c r="B6" s="127" t="s">
        <v>86</v>
      </c>
      <c r="C6" s="300"/>
      <c r="D6" s="300"/>
      <c r="E6" s="300"/>
      <c r="F6" s="53"/>
    </row>
    <row r="7" spans="2:12" ht="24.95" customHeight="1" x14ac:dyDescent="0.25">
      <c r="B7" s="127" t="s">
        <v>87</v>
      </c>
      <c r="C7" s="301"/>
      <c r="D7" s="301"/>
      <c r="E7" s="301"/>
      <c r="F7" s="53"/>
    </row>
    <row r="8" spans="2:12" ht="24.95" customHeight="1" x14ac:dyDescent="0.25">
      <c r="B8" s="127" t="s">
        <v>93</v>
      </c>
      <c r="C8" s="300"/>
      <c r="D8" s="300"/>
      <c r="E8" s="300"/>
      <c r="F8" s="53"/>
      <c r="J8" s="45"/>
      <c r="K8" s="45"/>
      <c r="L8" s="45"/>
    </row>
    <row r="9" spans="2:12" ht="24.95" customHeight="1" x14ac:dyDescent="0.25">
      <c r="B9" s="127" t="s">
        <v>88</v>
      </c>
      <c r="C9" s="300"/>
      <c r="D9" s="300"/>
      <c r="E9" s="300"/>
      <c r="F9" s="53"/>
    </row>
    <row r="10" spans="2:12" ht="24.95" customHeight="1" x14ac:dyDescent="0.25">
      <c r="B10" s="127" t="s">
        <v>89</v>
      </c>
      <c r="C10" s="299"/>
      <c r="D10" s="300"/>
      <c r="E10" s="300"/>
      <c r="F10" s="54"/>
    </row>
    <row r="11" spans="2:12" ht="24.95" customHeight="1" x14ac:dyDescent="0.25">
      <c r="B11" s="127" t="s">
        <v>767</v>
      </c>
      <c r="C11" s="300"/>
      <c r="D11" s="300"/>
      <c r="E11" s="300"/>
      <c r="F11" s="53"/>
    </row>
    <row r="12" spans="2:12" ht="24.95" customHeight="1" x14ac:dyDescent="0.25">
      <c r="B12" s="127" t="s">
        <v>768</v>
      </c>
      <c r="C12" s="300"/>
      <c r="D12" s="300"/>
      <c r="E12" s="300"/>
      <c r="F12" s="53"/>
    </row>
    <row r="13" spans="2:12" ht="24.95" customHeight="1" x14ac:dyDescent="0.25">
      <c r="B13" s="127" t="s">
        <v>94</v>
      </c>
      <c r="C13" s="298"/>
      <c r="D13" s="298"/>
      <c r="E13" s="298"/>
      <c r="F13" s="53"/>
    </row>
    <row r="14" spans="2:12" ht="24.95" customHeight="1" x14ac:dyDescent="0.25">
      <c r="B14" s="127" t="s">
        <v>699</v>
      </c>
      <c r="C14" s="41"/>
      <c r="D14" s="44"/>
      <c r="E14" s="44"/>
      <c r="F14" s="53"/>
    </row>
    <row r="15" spans="2:12" ht="24.95" customHeight="1" x14ac:dyDescent="0.25">
      <c r="B15" s="127" t="s">
        <v>769</v>
      </c>
      <c r="C15" s="41"/>
      <c r="D15" s="44"/>
      <c r="E15" s="44"/>
      <c r="F15" s="53"/>
    </row>
    <row r="16" spans="2:12" ht="24.95" customHeight="1" x14ac:dyDescent="0.25">
      <c r="B16" s="127" t="s">
        <v>113</v>
      </c>
      <c r="C16" s="41"/>
      <c r="D16" s="44"/>
      <c r="E16" s="44"/>
      <c r="F16" s="33"/>
    </row>
    <row r="17" spans="2:6" ht="24.95" customHeight="1" x14ac:dyDescent="0.25">
      <c r="B17" s="127" t="s">
        <v>114</v>
      </c>
      <c r="C17" s="40"/>
      <c r="D17" s="44"/>
      <c r="E17" s="44"/>
      <c r="F17" s="33"/>
    </row>
    <row r="18" spans="2:6" ht="24.95" customHeight="1" x14ac:dyDescent="0.25">
      <c r="B18" s="127" t="s">
        <v>90</v>
      </c>
      <c r="C18" s="40"/>
      <c r="D18" s="47"/>
      <c r="E18" s="51"/>
      <c r="F18" s="28"/>
    </row>
    <row r="19" spans="2:6" ht="24.95" customHeight="1" thickBot="1" x14ac:dyDescent="0.3">
      <c r="B19" s="128" t="s">
        <v>91</v>
      </c>
      <c r="C19" s="29"/>
      <c r="D19" s="29"/>
      <c r="E19" s="29"/>
      <c r="F19" s="30"/>
    </row>
    <row r="20" spans="2:6" ht="24.95" customHeight="1" x14ac:dyDescent="0.2"/>
    <row r="21" spans="2:6" ht="24.95" customHeight="1" x14ac:dyDescent="0.2"/>
    <row r="22" spans="2:6" ht="24.95" customHeight="1" x14ac:dyDescent="0.2"/>
    <row r="23" spans="2:6" ht="24.95" customHeight="1" x14ac:dyDescent="0.2"/>
    <row r="24" spans="2:6" ht="24.95" customHeight="1" x14ac:dyDescent="0.2"/>
    <row r="25" spans="2:6" ht="24.95" customHeight="1" x14ac:dyDescent="0.2"/>
    <row r="26" spans="2:6" ht="24.95" customHeight="1" x14ac:dyDescent="0.2"/>
    <row r="27" spans="2:6" ht="24.95" customHeight="1" x14ac:dyDescent="0.2"/>
    <row r="28" spans="2:6" ht="24.95" customHeight="1" x14ac:dyDescent="0.2"/>
    <row r="29" spans="2:6" ht="24.95" customHeight="1" x14ac:dyDescent="0.2"/>
  </sheetData>
  <sheetProtection algorithmName="SHA-512" hashValue="viNtpftiyixX0W4bJ2mJuJAHm0Pu9FkmtmdVNElhzGg0bbeb29wm0a6Oc8vFSkDEh4lniemH0amcfhuGk6nG/w==" saltValue="9k4Y9x6/8XCvbr4u2cy5sg==" spinCount="100000" sheet="1" formatCells="0" formatColumns="0" formatRows="0"/>
  <mergeCells count="9">
    <mergeCell ref="C13:E13"/>
    <mergeCell ref="C10:E10"/>
    <mergeCell ref="C11:E11"/>
    <mergeCell ref="C12:E12"/>
    <mergeCell ref="C5:E5"/>
    <mergeCell ref="C6:E6"/>
    <mergeCell ref="C7:E7"/>
    <mergeCell ref="C8:E8"/>
    <mergeCell ref="C9:E9"/>
  </mergeCells>
  <dataValidations count="2">
    <dataValidation type="list" allowBlank="1" showInputMessage="1" showErrorMessage="1" sqref="C18">
      <formula1>"1,2,3,4,5,6,7,8,9,10"</formula1>
    </dataValidation>
    <dataValidation type="list" allowBlank="1" showInputMessage="1" showErrorMessage="1" sqref="C16 C14">
      <formula1>"כן, לא"</formula1>
    </dataValidation>
  </dataValidations>
  <pageMargins left="0.7" right="0.7" top="0.75" bottom="0.75" header="0.3" footer="0.3"/>
  <pageSetup paperSize="9" orientation="portrait"/>
  <colBreaks count="1" manualBreakCount="1">
    <brk id="6" min="1" max="2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rightToLeft="1" zoomScale="75" zoomScaleNormal="75" workbookViewId="0">
      <pane ySplit="2" topLeftCell="A33" activePane="bottomLeft" state="frozen"/>
      <selection pane="bottomLeft" activeCell="K7" sqref="K7"/>
    </sheetView>
  </sheetViews>
  <sheetFormatPr defaultColWidth="9" defaultRowHeight="14.25" x14ac:dyDescent="0.2"/>
  <cols>
    <col min="1" max="1" width="9" style="36"/>
    <col min="2" max="2" width="41" style="36" customWidth="1"/>
    <col min="3" max="3" width="8.125" style="36" customWidth="1"/>
    <col min="4" max="4" width="8.125" style="56" customWidth="1"/>
    <col min="5" max="5" width="10.125" style="36" bestFit="1" customWidth="1"/>
    <col min="6" max="6" width="3.75" style="36" customWidth="1"/>
    <col min="7" max="7" width="10" style="36" customWidth="1"/>
    <col min="8" max="8" width="16.125" style="36" customWidth="1"/>
    <col min="9" max="9" width="9" style="36"/>
    <col min="10" max="10" width="3.75" style="36" customWidth="1"/>
    <col min="11" max="11" width="10" style="36" customWidth="1"/>
    <col min="12" max="12" width="12" style="36" bestFit="1" customWidth="1"/>
    <col min="13" max="14" width="9" style="36"/>
    <col min="15" max="15" width="3.625" style="36" customWidth="1"/>
    <col min="16" max="16" width="9" style="36"/>
    <col min="17" max="17" width="9.25" style="36" customWidth="1"/>
    <col min="18" max="19" width="9" style="36"/>
    <col min="20" max="20" width="23.125" style="36" customWidth="1"/>
    <col min="21" max="16384" width="9" style="36"/>
  </cols>
  <sheetData>
    <row r="1" spans="1:20" ht="19.5" thickBot="1" x14ac:dyDescent="0.35">
      <c r="B1" s="83" t="s">
        <v>136</v>
      </c>
      <c r="C1" s="86"/>
      <c r="M1" s="102" t="s">
        <v>107</v>
      </c>
      <c r="N1" s="42"/>
      <c r="S1" s="102" t="s">
        <v>109</v>
      </c>
      <c r="T1" s="43"/>
    </row>
    <row r="2" spans="1:20" ht="27.75" x14ac:dyDescent="0.4">
      <c r="B2" s="55" t="s">
        <v>116</v>
      </c>
    </row>
    <row r="3" spans="1:20" ht="19.5" thickBot="1" x14ac:dyDescent="0.35">
      <c r="B3" s="91" t="s">
        <v>122</v>
      </c>
    </row>
    <row r="4" spans="1:20" ht="27.75" x14ac:dyDescent="0.4">
      <c r="B4" s="316" t="s">
        <v>112</v>
      </c>
      <c r="C4" s="317"/>
      <c r="D4" s="317"/>
      <c r="E4" s="318"/>
      <c r="F4" s="57"/>
      <c r="G4" s="324" t="s">
        <v>118</v>
      </c>
      <c r="H4" s="325"/>
      <c r="I4" s="326"/>
      <c r="J4" s="69"/>
      <c r="K4" s="324" t="s">
        <v>110</v>
      </c>
      <c r="L4" s="325"/>
      <c r="M4" s="325"/>
      <c r="N4" s="326"/>
      <c r="O4" s="69"/>
      <c r="P4" s="324" t="s">
        <v>108</v>
      </c>
      <c r="Q4" s="325"/>
      <c r="R4" s="325"/>
      <c r="S4" s="325"/>
      <c r="T4" s="326"/>
    </row>
    <row r="5" spans="1:20" ht="63.75" thickBot="1" x14ac:dyDescent="0.3">
      <c r="B5" s="155" t="s">
        <v>45</v>
      </c>
      <c r="C5" s="156" t="s">
        <v>76</v>
      </c>
      <c r="D5" s="156" t="s">
        <v>77</v>
      </c>
      <c r="E5" s="71" t="s">
        <v>78</v>
      </c>
      <c r="G5" s="73" t="s">
        <v>121</v>
      </c>
      <c r="H5" s="70" t="s">
        <v>119</v>
      </c>
      <c r="I5" s="71" t="s">
        <v>120</v>
      </c>
      <c r="J5" s="68"/>
      <c r="K5" s="74" t="s">
        <v>111</v>
      </c>
      <c r="L5" s="75" t="s">
        <v>101</v>
      </c>
      <c r="M5" s="76" t="s">
        <v>102</v>
      </c>
      <c r="N5" s="71" t="s">
        <v>103</v>
      </c>
      <c r="O5" s="77"/>
      <c r="P5" s="74" t="s">
        <v>104</v>
      </c>
      <c r="Q5" s="75" t="s">
        <v>123</v>
      </c>
      <c r="R5" s="75" t="s">
        <v>135</v>
      </c>
      <c r="S5" s="70" t="s">
        <v>102</v>
      </c>
      <c r="T5" s="71" t="s">
        <v>106</v>
      </c>
    </row>
    <row r="6" spans="1:20" ht="18.75" x14ac:dyDescent="0.3">
      <c r="B6" s="313" t="s">
        <v>165</v>
      </c>
      <c r="C6" s="314"/>
      <c r="D6" s="314"/>
      <c r="E6" s="315"/>
      <c r="G6" s="302" t="str">
        <f>B6</f>
        <v>ריהוט</v>
      </c>
      <c r="H6" s="303"/>
      <c r="I6" s="304"/>
      <c r="J6" s="68"/>
      <c r="K6" s="305" t="str">
        <f>B6</f>
        <v>ריהוט</v>
      </c>
      <c r="L6" s="306"/>
      <c r="M6" s="306"/>
      <c r="N6" s="307"/>
      <c r="O6" s="77"/>
      <c r="P6" s="305" t="str">
        <f>B6</f>
        <v>ריהוט</v>
      </c>
      <c r="Q6" s="306"/>
      <c r="R6" s="306"/>
      <c r="S6" s="306"/>
      <c r="T6" s="307"/>
    </row>
    <row r="7" spans="1:20" ht="18.75" x14ac:dyDescent="0.3">
      <c r="A7" s="311"/>
      <c r="B7" s="218" t="s">
        <v>157</v>
      </c>
      <c r="C7" s="105">
        <v>3</v>
      </c>
      <c r="D7" s="106">
        <v>150</v>
      </c>
      <c r="E7" s="115">
        <f t="shared" ref="E7:E54" si="0">D7*C7</f>
        <v>450</v>
      </c>
      <c r="G7" s="35"/>
      <c r="H7" s="46"/>
      <c r="I7" s="34"/>
      <c r="K7" s="35"/>
      <c r="L7" s="62">
        <f t="shared" ref="L7:L36" si="1">K7*D7</f>
        <v>0</v>
      </c>
      <c r="M7" s="63" t="str">
        <f>IF(L7=0,"",IF(OR(L7-$E7&gt;0,L7-$E7&lt;0), (L7-$E7)/$E7, ""))</f>
        <v/>
      </c>
      <c r="N7" s="34"/>
      <c r="P7" s="269" t="s">
        <v>770</v>
      </c>
      <c r="Q7" s="270">
        <f>IF(ISBLANK(P7),"",IF(P7="מאשר",K7,IF(P7="לא מאשר",0,"נא למלא כמות מאושרת")))</f>
        <v>0</v>
      </c>
      <c r="R7" s="62">
        <f>IFERROR(Q7*D7,"")</f>
        <v>0</v>
      </c>
      <c r="S7" s="63" t="str">
        <f>IFERROR(IF(R7=0,"",IF(OR(R7-$E7&gt;0,R7-$E7&lt;0), (R7-$E7)/$E7, "")),"")</f>
        <v/>
      </c>
      <c r="T7" s="271"/>
    </row>
    <row r="8" spans="1:20" ht="18.75" x14ac:dyDescent="0.3">
      <c r="A8" s="311"/>
      <c r="B8" s="218" t="s">
        <v>158</v>
      </c>
      <c r="C8" s="105">
        <v>1</v>
      </c>
      <c r="D8" s="106">
        <v>2000</v>
      </c>
      <c r="E8" s="115">
        <f t="shared" si="0"/>
        <v>2000</v>
      </c>
      <c r="G8" s="35"/>
      <c r="H8" s="46"/>
      <c r="I8" s="34"/>
      <c r="K8" s="35"/>
      <c r="L8" s="62">
        <f t="shared" si="1"/>
        <v>0</v>
      </c>
      <c r="M8" s="63" t="str">
        <f t="shared" ref="M8:M56" si="2">IF(L8=0,"",IF(OR(L8-$E8&gt;0,L8-$E8&lt;0), (L8-$E8)/$E8, ""))</f>
        <v/>
      </c>
      <c r="N8" s="34"/>
      <c r="P8" s="269"/>
      <c r="Q8" s="270" t="str">
        <f t="shared" ref="Q8:Q10" si="3">IF(ISBLANK(P8),"",IF(P8="מאשר",K8,IF(P8="לא מאשר",0,"נא למלא כמות מאושרת")))</f>
        <v/>
      </c>
      <c r="R8" s="62" t="str">
        <f t="shared" ref="R8:R14" si="4">IFERROR(Q8*D8,"")</f>
        <v/>
      </c>
      <c r="S8" s="63" t="str">
        <f t="shared" ref="S8:S56" si="5">IFERROR(IF(R8=0,"",IF(OR(R8-$E8&gt;0,R8-$E8&lt;0), (R8-$E8)/$E8, "")),"")</f>
        <v/>
      </c>
      <c r="T8" s="271"/>
    </row>
    <row r="9" spans="1:20" ht="18.75" x14ac:dyDescent="0.3">
      <c r="A9" s="311"/>
      <c r="B9" s="218" t="s">
        <v>159</v>
      </c>
      <c r="C9" s="105">
        <v>1</v>
      </c>
      <c r="D9" s="106">
        <v>1000</v>
      </c>
      <c r="E9" s="115">
        <f t="shared" si="0"/>
        <v>1000</v>
      </c>
      <c r="G9" s="35"/>
      <c r="H9" s="46"/>
      <c r="I9" s="34"/>
      <c r="K9" s="35"/>
      <c r="L9" s="62">
        <f t="shared" si="1"/>
        <v>0</v>
      </c>
      <c r="M9" s="63" t="str">
        <f t="shared" si="2"/>
        <v/>
      </c>
      <c r="N9" s="34"/>
      <c r="P9" s="269"/>
      <c r="Q9" s="270" t="str">
        <f t="shared" si="3"/>
        <v/>
      </c>
      <c r="R9" s="62" t="str">
        <f t="shared" si="4"/>
        <v/>
      </c>
      <c r="S9" s="63" t="str">
        <f t="shared" si="5"/>
        <v/>
      </c>
      <c r="T9" s="271"/>
    </row>
    <row r="10" spans="1:20" ht="18.75" x14ac:dyDescent="0.3">
      <c r="A10" s="311"/>
      <c r="B10" s="218" t="s">
        <v>160</v>
      </c>
      <c r="C10" s="105">
        <v>1</v>
      </c>
      <c r="D10" s="106">
        <v>1500</v>
      </c>
      <c r="E10" s="115">
        <f t="shared" si="0"/>
        <v>1500</v>
      </c>
      <c r="G10" s="35"/>
      <c r="H10" s="46"/>
      <c r="I10" s="34"/>
      <c r="K10" s="35"/>
      <c r="L10" s="62">
        <f t="shared" si="1"/>
        <v>0</v>
      </c>
      <c r="M10" s="63" t="str">
        <f t="shared" si="2"/>
        <v/>
      </c>
      <c r="N10" s="34"/>
      <c r="P10" s="269"/>
      <c r="Q10" s="270" t="str">
        <f t="shared" si="3"/>
        <v/>
      </c>
      <c r="R10" s="62" t="str">
        <f t="shared" si="4"/>
        <v/>
      </c>
      <c r="S10" s="63" t="str">
        <f t="shared" si="5"/>
        <v/>
      </c>
      <c r="T10" s="271"/>
    </row>
    <row r="11" spans="1:20" ht="18.75" x14ac:dyDescent="0.3">
      <c r="A11" s="311"/>
      <c r="B11" s="218" t="s">
        <v>161</v>
      </c>
      <c r="C11" s="105">
        <v>1</v>
      </c>
      <c r="D11" s="106">
        <v>760</v>
      </c>
      <c r="E11" s="115">
        <f t="shared" si="0"/>
        <v>760</v>
      </c>
      <c r="G11" s="35"/>
      <c r="H11" s="46"/>
      <c r="I11" s="34"/>
      <c r="K11" s="35"/>
      <c r="L11" s="62">
        <f t="shared" si="1"/>
        <v>0</v>
      </c>
      <c r="M11" s="63" t="str">
        <f t="shared" si="2"/>
        <v/>
      </c>
      <c r="N11" s="34"/>
      <c r="P11" s="269"/>
      <c r="Q11" s="270" t="str">
        <f t="shared" ref="Q11:Q14" si="6">IF(ISBLANK(P11),"",IF(P11="מאשר",K11,IF(P11="לא מאשר",0,"נא למלא כמות מאושרת")))</f>
        <v/>
      </c>
      <c r="R11" s="62" t="str">
        <f t="shared" si="4"/>
        <v/>
      </c>
      <c r="S11" s="63" t="str">
        <f t="shared" si="5"/>
        <v/>
      </c>
      <c r="T11" s="271"/>
    </row>
    <row r="12" spans="1:20" ht="18.75" x14ac:dyDescent="0.3">
      <c r="A12" s="311"/>
      <c r="B12" s="219" t="s">
        <v>162</v>
      </c>
      <c r="C12" s="105">
        <v>1</v>
      </c>
      <c r="D12" s="106">
        <v>450</v>
      </c>
      <c r="E12" s="115">
        <f t="shared" si="0"/>
        <v>450</v>
      </c>
      <c r="G12" s="35"/>
      <c r="H12" s="46"/>
      <c r="I12" s="34"/>
      <c r="K12" s="35"/>
      <c r="L12" s="62">
        <f t="shared" si="1"/>
        <v>0</v>
      </c>
      <c r="M12" s="63" t="str">
        <f t="shared" si="2"/>
        <v/>
      </c>
      <c r="N12" s="34"/>
      <c r="P12" s="269"/>
      <c r="Q12" s="270" t="str">
        <f t="shared" si="6"/>
        <v/>
      </c>
      <c r="R12" s="62" t="str">
        <f t="shared" si="4"/>
        <v/>
      </c>
      <c r="S12" s="63" t="str">
        <f t="shared" si="5"/>
        <v/>
      </c>
      <c r="T12" s="271"/>
    </row>
    <row r="13" spans="1:20" ht="18.75" x14ac:dyDescent="0.3">
      <c r="A13" s="311"/>
      <c r="B13" s="219" t="s">
        <v>163</v>
      </c>
      <c r="C13" s="105">
        <v>1</v>
      </c>
      <c r="D13" s="106">
        <v>800</v>
      </c>
      <c r="E13" s="115">
        <f t="shared" si="0"/>
        <v>800</v>
      </c>
      <c r="G13" s="35"/>
      <c r="H13" s="46"/>
      <c r="I13" s="34"/>
      <c r="K13" s="35"/>
      <c r="L13" s="62">
        <f t="shared" si="1"/>
        <v>0</v>
      </c>
      <c r="M13" s="63" t="str">
        <f t="shared" si="2"/>
        <v/>
      </c>
      <c r="N13" s="34"/>
      <c r="P13" s="269"/>
      <c r="Q13" s="270" t="str">
        <f t="shared" si="6"/>
        <v/>
      </c>
      <c r="R13" s="62" t="str">
        <f t="shared" si="4"/>
        <v/>
      </c>
      <c r="S13" s="63" t="str">
        <f t="shared" si="5"/>
        <v/>
      </c>
      <c r="T13" s="271"/>
    </row>
    <row r="14" spans="1:20" ht="18.75" x14ac:dyDescent="0.3">
      <c r="A14" s="311"/>
      <c r="B14" s="219" t="s">
        <v>164</v>
      </c>
      <c r="C14" s="105">
        <v>1</v>
      </c>
      <c r="D14" s="106">
        <v>4000</v>
      </c>
      <c r="E14" s="115">
        <f t="shared" si="0"/>
        <v>4000</v>
      </c>
      <c r="G14" s="35"/>
      <c r="H14" s="46"/>
      <c r="I14" s="34"/>
      <c r="K14" s="35"/>
      <c r="L14" s="62">
        <f t="shared" si="1"/>
        <v>0</v>
      </c>
      <c r="M14" s="63" t="str">
        <f t="shared" si="2"/>
        <v/>
      </c>
      <c r="N14" s="34"/>
      <c r="P14" s="269"/>
      <c r="Q14" s="270" t="str">
        <f t="shared" si="6"/>
        <v/>
      </c>
      <c r="R14" s="62" t="str">
        <f t="shared" si="4"/>
        <v/>
      </c>
      <c r="S14" s="63" t="str">
        <f t="shared" si="5"/>
        <v/>
      </c>
      <c r="T14" s="271"/>
    </row>
    <row r="15" spans="1:20" ht="19.5" thickBot="1" x14ac:dyDescent="0.35">
      <c r="B15" s="158" t="s">
        <v>721</v>
      </c>
      <c r="C15" s="159"/>
      <c r="D15" s="125"/>
      <c r="E15" s="126">
        <f>SUM(E7:E14)</f>
        <v>10960</v>
      </c>
      <c r="F15" s="39"/>
      <c r="G15" s="59"/>
      <c r="H15" s="60"/>
      <c r="I15" s="61"/>
      <c r="J15" s="39"/>
      <c r="K15" s="59"/>
      <c r="L15" s="64">
        <f>SUM(L7:L14)</f>
        <v>0</v>
      </c>
      <c r="M15" s="65" t="str">
        <f t="shared" si="2"/>
        <v/>
      </c>
      <c r="N15" s="61"/>
      <c r="O15" s="58"/>
      <c r="P15" s="182"/>
      <c r="Q15" s="64"/>
      <c r="R15" s="64">
        <f>SUM(R7:R14)</f>
        <v>0</v>
      </c>
      <c r="S15" s="65" t="str">
        <f>IFERROR(IF(R15=0,"",IF(OR(R15-$E15&gt;0,R15-$E15&lt;0), (R15-$E15)/$E15, "")),"")</f>
        <v/>
      </c>
      <c r="T15" s="183"/>
    </row>
    <row r="16" spans="1:20" ht="18.75" x14ac:dyDescent="0.3">
      <c r="B16" s="313" t="s">
        <v>180</v>
      </c>
      <c r="C16" s="314"/>
      <c r="D16" s="314"/>
      <c r="E16" s="315"/>
      <c r="F16" s="48"/>
      <c r="G16" s="302" t="str">
        <f>B16</f>
        <v>ציוד</v>
      </c>
      <c r="H16" s="303"/>
      <c r="I16" s="304"/>
      <c r="J16" s="48"/>
      <c r="K16" s="305" t="str">
        <f>B16</f>
        <v>ציוד</v>
      </c>
      <c r="L16" s="306"/>
      <c r="M16" s="306"/>
      <c r="N16" s="307"/>
      <c r="O16" s="201"/>
      <c r="P16" s="305" t="str">
        <f>B16</f>
        <v>ציוד</v>
      </c>
      <c r="Q16" s="306"/>
      <c r="R16" s="306"/>
      <c r="S16" s="306"/>
      <c r="T16" s="307"/>
    </row>
    <row r="17" spans="1:20" ht="18.75" x14ac:dyDescent="0.3">
      <c r="A17" s="311"/>
      <c r="B17" s="219" t="s">
        <v>167</v>
      </c>
      <c r="C17" s="105">
        <v>2</v>
      </c>
      <c r="D17" s="106">
        <v>500</v>
      </c>
      <c r="E17" s="115">
        <f t="shared" si="0"/>
        <v>1000</v>
      </c>
      <c r="G17" s="35"/>
      <c r="H17" s="46"/>
      <c r="I17" s="34"/>
      <c r="K17" s="35"/>
      <c r="L17" s="62">
        <f t="shared" si="1"/>
        <v>0</v>
      </c>
      <c r="M17" s="63" t="str">
        <f t="shared" si="2"/>
        <v/>
      </c>
      <c r="N17" s="34"/>
      <c r="P17" s="269"/>
      <c r="Q17" s="270" t="str">
        <f>IF(ISBLANK(P17),"",IF(P17="מאשר",K17,IF(P17="לא מאשר",0,"נא למלא כמות מאושרת")))</f>
        <v/>
      </c>
      <c r="R17" s="62" t="str">
        <f t="shared" ref="R17:R33" si="7">IFERROR(Q17*D17,"")</f>
        <v/>
      </c>
      <c r="S17" s="63" t="str">
        <f t="shared" si="5"/>
        <v/>
      </c>
      <c r="T17" s="271"/>
    </row>
    <row r="18" spans="1:20" ht="18.75" x14ac:dyDescent="0.3">
      <c r="A18" s="311"/>
      <c r="B18" s="219" t="s">
        <v>737</v>
      </c>
      <c r="C18" s="105">
        <v>1</v>
      </c>
      <c r="D18" s="106">
        <v>2250</v>
      </c>
      <c r="E18" s="115">
        <f t="shared" si="0"/>
        <v>2250</v>
      </c>
      <c r="G18" s="35"/>
      <c r="H18" s="46"/>
      <c r="I18" s="34"/>
      <c r="K18" s="35"/>
      <c r="L18" s="62">
        <f t="shared" si="1"/>
        <v>0</v>
      </c>
      <c r="M18" s="63" t="str">
        <f t="shared" si="2"/>
        <v/>
      </c>
      <c r="N18" s="34"/>
      <c r="P18" s="269"/>
      <c r="Q18" s="270" t="str">
        <f t="shared" ref="Q18:Q33" si="8">IF(ISBLANK(P18),"",IF(P18="מאשר",K18,IF(P18="לא מאשר",0,"נא למלא כמות מאושרת")))</f>
        <v/>
      </c>
      <c r="R18" s="62" t="str">
        <f t="shared" si="7"/>
        <v/>
      </c>
      <c r="S18" s="63" t="str">
        <f t="shared" si="5"/>
        <v/>
      </c>
      <c r="T18" s="271"/>
    </row>
    <row r="19" spans="1:20" ht="18.75" x14ac:dyDescent="0.3">
      <c r="A19" s="311"/>
      <c r="B19" s="219" t="s">
        <v>703</v>
      </c>
      <c r="C19" s="105">
        <v>2</v>
      </c>
      <c r="D19" s="106">
        <v>250</v>
      </c>
      <c r="E19" s="115">
        <f t="shared" si="0"/>
        <v>500</v>
      </c>
      <c r="G19" s="35"/>
      <c r="H19" s="46"/>
      <c r="I19" s="34"/>
      <c r="K19" s="35"/>
      <c r="L19" s="62">
        <f t="shared" si="1"/>
        <v>0</v>
      </c>
      <c r="M19" s="63" t="str">
        <f t="shared" si="2"/>
        <v/>
      </c>
      <c r="N19" s="34"/>
      <c r="P19" s="269"/>
      <c r="Q19" s="270" t="str">
        <f t="shared" si="8"/>
        <v/>
      </c>
      <c r="R19" s="62" t="str">
        <f t="shared" si="7"/>
        <v/>
      </c>
      <c r="S19" s="63" t="str">
        <f t="shared" si="5"/>
        <v/>
      </c>
      <c r="T19" s="271"/>
    </row>
    <row r="20" spans="1:20" ht="18.75" x14ac:dyDescent="0.3">
      <c r="A20" s="311"/>
      <c r="B20" s="218" t="s">
        <v>168</v>
      </c>
      <c r="C20" s="105">
        <v>1</v>
      </c>
      <c r="D20" s="106">
        <v>1300</v>
      </c>
      <c r="E20" s="115">
        <f t="shared" ref="E20:E25" si="9">D20*C20</f>
        <v>1300</v>
      </c>
      <c r="G20" s="35"/>
      <c r="H20" s="46"/>
      <c r="I20" s="34"/>
      <c r="K20" s="35"/>
      <c r="L20" s="62">
        <f t="shared" ref="L20:L33" si="10">K20*D20</f>
        <v>0</v>
      </c>
      <c r="M20" s="63" t="str">
        <f t="shared" ref="M20:M34" si="11">IF(L20=0,"",IF(OR(L20-$E20&gt;0,L20-$E20&lt;0), (L20-$E20)/$E20, ""))</f>
        <v/>
      </c>
      <c r="N20" s="34"/>
      <c r="P20" s="269"/>
      <c r="Q20" s="270" t="str">
        <f t="shared" si="8"/>
        <v/>
      </c>
      <c r="R20" s="62" t="str">
        <f t="shared" si="7"/>
        <v/>
      </c>
      <c r="S20" s="63" t="str">
        <f t="shared" ref="S20:S33" si="12">IFERROR(IF(R20=0,"",IF(OR(R20-$E20&gt;0,R20-$E20&lt;0), (R20-$E20)/$E20, "")),"")</f>
        <v/>
      </c>
      <c r="T20" s="271"/>
    </row>
    <row r="21" spans="1:20" ht="18.75" x14ac:dyDescent="0.3">
      <c r="A21" s="311"/>
      <c r="B21" s="218" t="s">
        <v>169</v>
      </c>
      <c r="C21" s="105">
        <v>1</v>
      </c>
      <c r="D21" s="106">
        <v>800</v>
      </c>
      <c r="E21" s="115">
        <f t="shared" si="9"/>
        <v>800</v>
      </c>
      <c r="G21" s="35"/>
      <c r="H21" s="46"/>
      <c r="I21" s="34"/>
      <c r="K21" s="35"/>
      <c r="L21" s="62">
        <f t="shared" si="10"/>
        <v>0</v>
      </c>
      <c r="M21" s="63" t="str">
        <f t="shared" si="11"/>
        <v/>
      </c>
      <c r="N21" s="34"/>
      <c r="P21" s="269"/>
      <c r="Q21" s="270" t="str">
        <f t="shared" si="8"/>
        <v/>
      </c>
      <c r="R21" s="62" t="str">
        <f t="shared" si="7"/>
        <v/>
      </c>
      <c r="S21" s="63" t="str">
        <f t="shared" si="12"/>
        <v/>
      </c>
      <c r="T21" s="271"/>
    </row>
    <row r="22" spans="1:20" ht="18.75" x14ac:dyDescent="0.3">
      <c r="A22" s="311"/>
      <c r="B22" s="219" t="s">
        <v>170</v>
      </c>
      <c r="C22" s="105">
        <v>1</v>
      </c>
      <c r="D22" s="106">
        <v>200</v>
      </c>
      <c r="E22" s="115">
        <f t="shared" si="9"/>
        <v>200</v>
      </c>
      <c r="G22" s="35"/>
      <c r="H22" s="46"/>
      <c r="I22" s="34"/>
      <c r="K22" s="35"/>
      <c r="L22" s="62">
        <f t="shared" si="10"/>
        <v>0</v>
      </c>
      <c r="M22" s="63" t="str">
        <f t="shared" si="11"/>
        <v/>
      </c>
      <c r="N22" s="34"/>
      <c r="P22" s="269"/>
      <c r="Q22" s="270" t="str">
        <f t="shared" si="8"/>
        <v/>
      </c>
      <c r="R22" s="62" t="str">
        <f t="shared" si="7"/>
        <v/>
      </c>
      <c r="S22" s="63" t="str">
        <f t="shared" si="12"/>
        <v/>
      </c>
      <c r="T22" s="271"/>
    </row>
    <row r="23" spans="1:20" ht="18.75" x14ac:dyDescent="0.3">
      <c r="A23" s="311"/>
      <c r="B23" s="219" t="s">
        <v>171</v>
      </c>
      <c r="C23" s="105">
        <v>1</v>
      </c>
      <c r="D23" s="106">
        <v>200</v>
      </c>
      <c r="E23" s="115">
        <f t="shared" si="9"/>
        <v>200</v>
      </c>
      <c r="G23" s="35"/>
      <c r="H23" s="46"/>
      <c r="I23" s="34"/>
      <c r="K23" s="35"/>
      <c r="L23" s="62">
        <f t="shared" si="10"/>
        <v>0</v>
      </c>
      <c r="M23" s="63" t="str">
        <f t="shared" si="11"/>
        <v/>
      </c>
      <c r="N23" s="34"/>
      <c r="P23" s="269"/>
      <c r="Q23" s="270" t="str">
        <f t="shared" si="8"/>
        <v/>
      </c>
      <c r="R23" s="62" t="str">
        <f t="shared" si="7"/>
        <v/>
      </c>
      <c r="S23" s="63" t="str">
        <f t="shared" si="12"/>
        <v/>
      </c>
      <c r="T23" s="271"/>
    </row>
    <row r="24" spans="1:20" ht="18.75" x14ac:dyDescent="0.3">
      <c r="A24" s="311"/>
      <c r="B24" s="219" t="s">
        <v>172</v>
      </c>
      <c r="C24" s="105">
        <v>1</v>
      </c>
      <c r="D24" s="106">
        <v>1900</v>
      </c>
      <c r="E24" s="115">
        <f t="shared" si="9"/>
        <v>1900</v>
      </c>
      <c r="G24" s="35"/>
      <c r="H24" s="46"/>
      <c r="I24" s="34"/>
      <c r="K24" s="35"/>
      <c r="L24" s="62">
        <f t="shared" si="10"/>
        <v>0</v>
      </c>
      <c r="M24" s="63" t="str">
        <f t="shared" si="11"/>
        <v/>
      </c>
      <c r="N24" s="34"/>
      <c r="P24" s="269"/>
      <c r="Q24" s="270" t="str">
        <f t="shared" si="8"/>
        <v/>
      </c>
      <c r="R24" s="62" t="str">
        <f t="shared" si="7"/>
        <v/>
      </c>
      <c r="S24" s="63" t="str">
        <f t="shared" si="12"/>
        <v/>
      </c>
      <c r="T24" s="271"/>
    </row>
    <row r="25" spans="1:20" ht="18.75" x14ac:dyDescent="0.3">
      <c r="A25" s="311"/>
      <c r="B25" s="219" t="s">
        <v>48</v>
      </c>
      <c r="C25" s="105">
        <v>1</v>
      </c>
      <c r="D25" s="106">
        <v>250</v>
      </c>
      <c r="E25" s="115">
        <f t="shared" si="9"/>
        <v>250</v>
      </c>
      <c r="G25" s="35"/>
      <c r="H25" s="46"/>
      <c r="I25" s="34"/>
      <c r="K25" s="35"/>
      <c r="L25" s="62">
        <f t="shared" si="10"/>
        <v>0</v>
      </c>
      <c r="M25" s="63" t="str">
        <f t="shared" si="11"/>
        <v/>
      </c>
      <c r="N25" s="34"/>
      <c r="P25" s="269"/>
      <c r="Q25" s="270" t="str">
        <f t="shared" si="8"/>
        <v/>
      </c>
      <c r="R25" s="62" t="str">
        <f t="shared" si="7"/>
        <v/>
      </c>
      <c r="S25" s="63" t="str">
        <f t="shared" si="12"/>
        <v/>
      </c>
      <c r="T25" s="271"/>
    </row>
    <row r="26" spans="1:20" ht="18.75" x14ac:dyDescent="0.3">
      <c r="A26" s="311"/>
      <c r="B26" s="219" t="s">
        <v>173</v>
      </c>
      <c r="C26" s="105" t="s">
        <v>166</v>
      </c>
      <c r="D26" s="106">
        <v>500</v>
      </c>
      <c r="E26" s="115">
        <f>D26</f>
        <v>500</v>
      </c>
      <c r="G26" s="35"/>
      <c r="H26" s="46"/>
      <c r="I26" s="34"/>
      <c r="K26" s="35"/>
      <c r="L26" s="62">
        <f t="shared" si="10"/>
        <v>0</v>
      </c>
      <c r="M26" s="63" t="str">
        <f t="shared" si="11"/>
        <v/>
      </c>
      <c r="N26" s="34"/>
      <c r="P26" s="269"/>
      <c r="Q26" s="270" t="str">
        <f t="shared" si="8"/>
        <v/>
      </c>
      <c r="R26" s="62" t="str">
        <f t="shared" si="7"/>
        <v/>
      </c>
      <c r="S26" s="63" t="str">
        <f t="shared" si="12"/>
        <v/>
      </c>
      <c r="T26" s="271"/>
    </row>
    <row r="27" spans="1:20" ht="18.75" x14ac:dyDescent="0.3">
      <c r="A27" s="311"/>
      <c r="B27" s="218" t="s">
        <v>138</v>
      </c>
      <c r="C27" s="105" t="s">
        <v>166</v>
      </c>
      <c r="D27" s="106">
        <v>1500</v>
      </c>
      <c r="E27" s="115">
        <f>D27</f>
        <v>1500</v>
      </c>
      <c r="G27" s="35"/>
      <c r="H27" s="46"/>
      <c r="I27" s="34"/>
      <c r="K27" s="35"/>
      <c r="L27" s="62">
        <f t="shared" ref="L27:L31" si="13">K27*D27</f>
        <v>0</v>
      </c>
      <c r="M27" s="63" t="str">
        <f t="shared" ref="M27:M31" si="14">IF(L27=0,"",IF(OR(L27-$E27&gt;0,L27-$E27&lt;0), (L27-$E27)/$E27, ""))</f>
        <v/>
      </c>
      <c r="N27" s="34"/>
      <c r="P27" s="269"/>
      <c r="Q27" s="270" t="str">
        <f t="shared" si="8"/>
        <v/>
      </c>
      <c r="R27" s="62" t="str">
        <f t="shared" si="7"/>
        <v/>
      </c>
      <c r="S27" s="63" t="str">
        <f t="shared" ref="S27:S31" si="15">IFERROR(IF(R27=0,"",IF(OR(R27-$E27&gt;0,R27-$E27&lt;0), (R27-$E27)/$E27, "")),"")</f>
        <v/>
      </c>
      <c r="T27" s="271"/>
    </row>
    <row r="28" spans="1:20" ht="18.75" x14ac:dyDescent="0.3">
      <c r="A28" s="311"/>
      <c r="B28" s="219" t="s">
        <v>174</v>
      </c>
      <c r="C28" s="105">
        <v>1</v>
      </c>
      <c r="D28" s="106">
        <v>450</v>
      </c>
      <c r="E28" s="115">
        <f t="shared" ref="E28" si="16">D28*C28</f>
        <v>450</v>
      </c>
      <c r="G28" s="35"/>
      <c r="H28" s="46"/>
      <c r="I28" s="34"/>
      <c r="K28" s="35"/>
      <c r="L28" s="62">
        <f t="shared" si="13"/>
        <v>0</v>
      </c>
      <c r="M28" s="63" t="str">
        <f t="shared" si="14"/>
        <v/>
      </c>
      <c r="N28" s="34"/>
      <c r="P28" s="269"/>
      <c r="Q28" s="270" t="str">
        <f t="shared" si="8"/>
        <v/>
      </c>
      <c r="R28" s="62" t="str">
        <f t="shared" si="7"/>
        <v/>
      </c>
      <c r="S28" s="63" t="str">
        <f t="shared" si="15"/>
        <v/>
      </c>
      <c r="T28" s="271"/>
    </row>
    <row r="29" spans="1:20" ht="18.75" x14ac:dyDescent="0.3">
      <c r="A29" s="311"/>
      <c r="B29" s="219" t="s">
        <v>175</v>
      </c>
      <c r="C29" s="105" t="s">
        <v>166</v>
      </c>
      <c r="D29" s="106">
        <v>1000</v>
      </c>
      <c r="E29" s="115">
        <f t="shared" ref="E29:E33" si="17">D29</f>
        <v>1000</v>
      </c>
      <c r="G29" s="35"/>
      <c r="H29" s="46"/>
      <c r="I29" s="34"/>
      <c r="K29" s="35"/>
      <c r="L29" s="62">
        <f t="shared" si="13"/>
        <v>0</v>
      </c>
      <c r="M29" s="63" t="str">
        <f t="shared" si="14"/>
        <v/>
      </c>
      <c r="N29" s="34"/>
      <c r="P29" s="269"/>
      <c r="Q29" s="270" t="str">
        <f t="shared" si="8"/>
        <v/>
      </c>
      <c r="R29" s="62" t="str">
        <f t="shared" si="7"/>
        <v/>
      </c>
      <c r="S29" s="63" t="str">
        <f t="shared" si="15"/>
        <v/>
      </c>
      <c r="T29" s="271"/>
    </row>
    <row r="30" spans="1:20" ht="37.5" x14ac:dyDescent="0.3">
      <c r="A30" s="311"/>
      <c r="B30" s="219" t="s">
        <v>176</v>
      </c>
      <c r="C30" s="105" t="s">
        <v>166</v>
      </c>
      <c r="D30" s="106">
        <v>1000</v>
      </c>
      <c r="E30" s="115">
        <f t="shared" si="17"/>
        <v>1000</v>
      </c>
      <c r="G30" s="35"/>
      <c r="H30" s="46"/>
      <c r="I30" s="34"/>
      <c r="K30" s="35"/>
      <c r="L30" s="62">
        <f t="shared" si="13"/>
        <v>0</v>
      </c>
      <c r="M30" s="63" t="str">
        <f t="shared" si="14"/>
        <v/>
      </c>
      <c r="N30" s="34"/>
      <c r="P30" s="269"/>
      <c r="Q30" s="270" t="str">
        <f t="shared" si="8"/>
        <v/>
      </c>
      <c r="R30" s="62" t="str">
        <f t="shared" si="7"/>
        <v/>
      </c>
      <c r="S30" s="63" t="str">
        <f t="shared" si="15"/>
        <v/>
      </c>
      <c r="T30" s="271"/>
    </row>
    <row r="31" spans="1:20" ht="18.75" x14ac:dyDescent="0.3">
      <c r="A31" s="311"/>
      <c r="B31" s="219" t="s">
        <v>177</v>
      </c>
      <c r="C31" s="105" t="s">
        <v>166</v>
      </c>
      <c r="D31" s="106">
        <v>3000</v>
      </c>
      <c r="E31" s="115">
        <f t="shared" si="17"/>
        <v>3000</v>
      </c>
      <c r="G31" s="35"/>
      <c r="H31" s="46"/>
      <c r="I31" s="34"/>
      <c r="K31" s="35"/>
      <c r="L31" s="62">
        <f t="shared" si="13"/>
        <v>0</v>
      </c>
      <c r="M31" s="63" t="str">
        <f t="shared" si="14"/>
        <v/>
      </c>
      <c r="N31" s="34"/>
      <c r="P31" s="269"/>
      <c r="Q31" s="270" t="str">
        <f t="shared" si="8"/>
        <v/>
      </c>
      <c r="R31" s="62" t="str">
        <f t="shared" si="7"/>
        <v/>
      </c>
      <c r="S31" s="63" t="str">
        <f t="shared" si="15"/>
        <v/>
      </c>
      <c r="T31" s="271"/>
    </row>
    <row r="32" spans="1:20" ht="18.75" x14ac:dyDescent="0.3">
      <c r="A32" s="311"/>
      <c r="B32" s="219" t="s">
        <v>178</v>
      </c>
      <c r="C32" s="105" t="s">
        <v>166</v>
      </c>
      <c r="D32" s="106">
        <v>2000</v>
      </c>
      <c r="E32" s="115">
        <f t="shared" si="17"/>
        <v>2000</v>
      </c>
      <c r="G32" s="35"/>
      <c r="H32" s="46"/>
      <c r="I32" s="34"/>
      <c r="K32" s="35"/>
      <c r="L32" s="62">
        <f t="shared" si="10"/>
        <v>0</v>
      </c>
      <c r="M32" s="63" t="str">
        <f t="shared" si="11"/>
        <v/>
      </c>
      <c r="N32" s="34"/>
      <c r="P32" s="269"/>
      <c r="Q32" s="270" t="str">
        <f t="shared" si="8"/>
        <v/>
      </c>
      <c r="R32" s="62" t="str">
        <f t="shared" si="7"/>
        <v/>
      </c>
      <c r="S32" s="63" t="str">
        <f t="shared" si="12"/>
        <v/>
      </c>
      <c r="T32" s="271"/>
    </row>
    <row r="33" spans="1:20" ht="18.75" x14ac:dyDescent="0.3">
      <c r="A33" s="311"/>
      <c r="B33" s="219" t="s">
        <v>179</v>
      </c>
      <c r="C33" s="105" t="s">
        <v>166</v>
      </c>
      <c r="D33" s="106">
        <v>1000</v>
      </c>
      <c r="E33" s="115">
        <f t="shared" si="17"/>
        <v>1000</v>
      </c>
      <c r="G33" s="35"/>
      <c r="H33" s="46"/>
      <c r="I33" s="34"/>
      <c r="K33" s="35"/>
      <c r="L33" s="62">
        <f t="shared" si="10"/>
        <v>0</v>
      </c>
      <c r="M33" s="63" t="str">
        <f t="shared" si="11"/>
        <v/>
      </c>
      <c r="N33" s="34"/>
      <c r="P33" s="269"/>
      <c r="Q33" s="270" t="str">
        <f t="shared" si="8"/>
        <v/>
      </c>
      <c r="R33" s="62" t="str">
        <f t="shared" si="7"/>
        <v/>
      </c>
      <c r="S33" s="63" t="str">
        <f t="shared" si="12"/>
        <v/>
      </c>
      <c r="T33" s="271"/>
    </row>
    <row r="34" spans="1:20" ht="19.5" thickBot="1" x14ac:dyDescent="0.35">
      <c r="B34" s="158" t="s">
        <v>722</v>
      </c>
      <c r="C34" s="159"/>
      <c r="D34" s="125"/>
      <c r="E34" s="126">
        <f>SUM(E17:E33)</f>
        <v>18850</v>
      </c>
      <c r="F34" s="39"/>
      <c r="G34" s="59"/>
      <c r="H34" s="60"/>
      <c r="I34" s="61"/>
      <c r="J34" s="39"/>
      <c r="K34" s="59"/>
      <c r="L34" s="64">
        <f>SUM(L17:L33)</f>
        <v>0</v>
      </c>
      <c r="M34" s="65" t="str">
        <f t="shared" si="11"/>
        <v/>
      </c>
      <c r="N34" s="61"/>
      <c r="O34" s="58"/>
      <c r="P34" s="182"/>
      <c r="Q34" s="64"/>
      <c r="R34" s="64">
        <f>SUM(R17:R33)</f>
        <v>0</v>
      </c>
      <c r="S34" s="65" t="str">
        <f>IFERROR(IF(R34=0,"",IF(OR(R34-$E34&gt;0,R34-$E34&lt;0), (R34-$E34)/$E34, "")),"")</f>
        <v/>
      </c>
      <c r="T34" s="183"/>
    </row>
    <row r="35" spans="1:20" ht="18.75" x14ac:dyDescent="0.3">
      <c r="B35" s="313" t="s">
        <v>181</v>
      </c>
      <c r="C35" s="314"/>
      <c r="D35" s="314"/>
      <c r="E35" s="315"/>
      <c r="F35" s="48"/>
      <c r="G35" s="302" t="str">
        <f>B35</f>
        <v>טכנולוגיה</v>
      </c>
      <c r="H35" s="303"/>
      <c r="I35" s="304"/>
      <c r="J35" s="48"/>
      <c r="K35" s="305" t="str">
        <f>B35</f>
        <v>טכנולוגיה</v>
      </c>
      <c r="L35" s="306"/>
      <c r="M35" s="306"/>
      <c r="N35" s="307"/>
      <c r="O35" s="201"/>
      <c r="P35" s="305" t="str">
        <f>B35</f>
        <v>טכנולוגיה</v>
      </c>
      <c r="Q35" s="306"/>
      <c r="R35" s="306"/>
      <c r="S35" s="306"/>
      <c r="T35" s="307"/>
    </row>
    <row r="36" spans="1:20" ht="18.75" x14ac:dyDescent="0.3">
      <c r="A36" s="248"/>
      <c r="B36" s="219" t="s">
        <v>182</v>
      </c>
      <c r="C36" s="105">
        <v>1</v>
      </c>
      <c r="D36" s="106">
        <v>3100</v>
      </c>
      <c r="E36" s="115">
        <f t="shared" si="0"/>
        <v>3100</v>
      </c>
      <c r="G36" s="35"/>
      <c r="H36" s="46"/>
      <c r="I36" s="34"/>
      <c r="K36" s="35"/>
      <c r="L36" s="62">
        <f t="shared" si="1"/>
        <v>0</v>
      </c>
      <c r="M36" s="63" t="str">
        <f t="shared" si="2"/>
        <v/>
      </c>
      <c r="N36" s="34"/>
      <c r="P36" s="269"/>
      <c r="Q36" s="270" t="str">
        <f t="shared" ref="Q36:Q41" si="18">IF(ISBLANK(P36),"",IF(P36="מאשר",K36,IF(P36="לא מאשר",0,"נא למלא כמות מאושרת")))</f>
        <v/>
      </c>
      <c r="R36" s="62" t="str">
        <f t="shared" ref="R36:R41" si="19">IFERROR(Q36*D36,"")</f>
        <v/>
      </c>
      <c r="S36" s="63" t="str">
        <f t="shared" si="5"/>
        <v/>
      </c>
      <c r="T36" s="271"/>
    </row>
    <row r="37" spans="1:20" ht="18.75" x14ac:dyDescent="0.3">
      <c r="A37" s="248"/>
      <c r="B37" s="219" t="s">
        <v>183</v>
      </c>
      <c r="C37" s="105">
        <v>1</v>
      </c>
      <c r="D37" s="106">
        <v>1600</v>
      </c>
      <c r="E37" s="115">
        <f t="shared" si="0"/>
        <v>1600</v>
      </c>
      <c r="G37" s="35"/>
      <c r="H37" s="46"/>
      <c r="I37" s="34"/>
      <c r="K37" s="35"/>
      <c r="L37" s="62">
        <f t="shared" ref="L37:L54" si="20">K37*D37</f>
        <v>0</v>
      </c>
      <c r="M37" s="63" t="str">
        <f t="shared" ref="M37:M55" si="21">IF(L37=0,"",IF(OR(L37-$E37&gt;0,L37-$E37&lt;0), (L37-$E37)/$E37, ""))</f>
        <v/>
      </c>
      <c r="N37" s="34"/>
      <c r="P37" s="269"/>
      <c r="Q37" s="270" t="str">
        <f t="shared" si="18"/>
        <v/>
      </c>
      <c r="R37" s="62" t="str">
        <f t="shared" si="19"/>
        <v/>
      </c>
      <c r="S37" s="63" t="str">
        <f t="shared" ref="S37:S49" si="22">IFERROR(IF(R37=0,"",IF(OR(R37-$E37&gt;0,R37-$E37&lt;0), (R37-$E37)/$E37, "")),"")</f>
        <v/>
      </c>
      <c r="T37" s="271"/>
    </row>
    <row r="38" spans="1:20" ht="18.75" x14ac:dyDescent="0.3">
      <c r="A38" s="248"/>
      <c r="B38" s="219" t="s">
        <v>184</v>
      </c>
      <c r="C38" s="105">
        <v>1</v>
      </c>
      <c r="D38" s="106">
        <v>2200</v>
      </c>
      <c r="E38" s="115">
        <f t="shared" si="0"/>
        <v>2200</v>
      </c>
      <c r="G38" s="35"/>
      <c r="H38" s="46"/>
      <c r="I38" s="34"/>
      <c r="K38" s="35"/>
      <c r="L38" s="62">
        <f t="shared" si="20"/>
        <v>0</v>
      </c>
      <c r="M38" s="63" t="str">
        <f t="shared" si="21"/>
        <v/>
      </c>
      <c r="N38" s="34"/>
      <c r="P38" s="269"/>
      <c r="Q38" s="270" t="str">
        <f t="shared" si="18"/>
        <v/>
      </c>
      <c r="R38" s="62" t="str">
        <f t="shared" si="19"/>
        <v/>
      </c>
      <c r="S38" s="63" t="str">
        <f t="shared" si="22"/>
        <v/>
      </c>
      <c r="T38" s="271"/>
    </row>
    <row r="39" spans="1:20" ht="18.75" x14ac:dyDescent="0.3">
      <c r="A39" s="248"/>
      <c r="B39" s="219" t="s">
        <v>185</v>
      </c>
      <c r="C39" s="105">
        <v>1</v>
      </c>
      <c r="D39" s="106">
        <v>450</v>
      </c>
      <c r="E39" s="115">
        <f t="shared" si="0"/>
        <v>450</v>
      </c>
      <c r="G39" s="35"/>
      <c r="H39" s="46"/>
      <c r="I39" s="34"/>
      <c r="K39" s="35"/>
      <c r="L39" s="62">
        <f t="shared" si="20"/>
        <v>0</v>
      </c>
      <c r="M39" s="63" t="str">
        <f t="shared" si="21"/>
        <v/>
      </c>
      <c r="N39" s="34"/>
      <c r="P39" s="269"/>
      <c r="Q39" s="270" t="str">
        <f t="shared" si="18"/>
        <v/>
      </c>
      <c r="R39" s="62" t="str">
        <f t="shared" si="19"/>
        <v/>
      </c>
      <c r="S39" s="63" t="str">
        <f t="shared" si="22"/>
        <v/>
      </c>
      <c r="T39" s="271"/>
    </row>
    <row r="40" spans="1:20" ht="18.75" x14ac:dyDescent="0.3">
      <c r="A40" s="248"/>
      <c r="B40" s="219" t="s">
        <v>186</v>
      </c>
      <c r="C40" s="105">
        <v>1</v>
      </c>
      <c r="D40" s="106">
        <v>900</v>
      </c>
      <c r="E40" s="115">
        <f t="shared" si="0"/>
        <v>900</v>
      </c>
      <c r="G40" s="35"/>
      <c r="H40" s="46"/>
      <c r="I40" s="34"/>
      <c r="K40" s="35"/>
      <c r="L40" s="62">
        <f t="shared" si="20"/>
        <v>0</v>
      </c>
      <c r="M40" s="63" t="str">
        <f t="shared" si="21"/>
        <v/>
      </c>
      <c r="N40" s="34"/>
      <c r="P40" s="269"/>
      <c r="Q40" s="270" t="str">
        <f t="shared" si="18"/>
        <v/>
      </c>
      <c r="R40" s="62" t="str">
        <f t="shared" si="19"/>
        <v/>
      </c>
      <c r="S40" s="63" t="str">
        <f t="shared" si="22"/>
        <v/>
      </c>
      <c r="T40" s="271"/>
    </row>
    <row r="41" spans="1:20" ht="18.75" x14ac:dyDescent="0.3">
      <c r="A41" s="248"/>
      <c r="B41" s="219" t="s">
        <v>187</v>
      </c>
      <c r="C41" s="105">
        <v>1</v>
      </c>
      <c r="D41" s="106">
        <v>3800</v>
      </c>
      <c r="E41" s="115">
        <f t="shared" si="0"/>
        <v>3800</v>
      </c>
      <c r="G41" s="35"/>
      <c r="H41" s="46"/>
      <c r="I41" s="34"/>
      <c r="K41" s="35"/>
      <c r="L41" s="62">
        <f t="shared" si="20"/>
        <v>0</v>
      </c>
      <c r="M41" s="63" t="str">
        <f t="shared" si="21"/>
        <v/>
      </c>
      <c r="N41" s="34"/>
      <c r="P41" s="269"/>
      <c r="Q41" s="270" t="str">
        <f t="shared" si="18"/>
        <v/>
      </c>
      <c r="R41" s="62" t="str">
        <f t="shared" si="19"/>
        <v/>
      </c>
      <c r="S41" s="63" t="str">
        <f t="shared" si="22"/>
        <v/>
      </c>
      <c r="T41" s="271"/>
    </row>
    <row r="42" spans="1:20" ht="19.5" thickBot="1" x14ac:dyDescent="0.35">
      <c r="B42" s="158" t="s">
        <v>625</v>
      </c>
      <c r="C42" s="159"/>
      <c r="D42" s="125"/>
      <c r="E42" s="126">
        <f>SUM(E36:E41)</f>
        <v>12050</v>
      </c>
      <c r="F42" s="39"/>
      <c r="G42" s="59"/>
      <c r="H42" s="60"/>
      <c r="I42" s="61"/>
      <c r="J42" s="39"/>
      <c r="K42" s="59"/>
      <c r="L42" s="64">
        <f>SUM(L36:L41)</f>
        <v>0</v>
      </c>
      <c r="M42" s="65" t="str">
        <f t="shared" si="21"/>
        <v/>
      </c>
      <c r="N42" s="61"/>
      <c r="O42" s="58"/>
      <c r="P42" s="182"/>
      <c r="Q42" s="64"/>
      <c r="R42" s="64">
        <f>SUM(R36:R41)</f>
        <v>0</v>
      </c>
      <c r="S42" s="65" t="str">
        <f>IFERROR(IF(R42=0,"",IF(OR(R42-$E42&gt;0,R42-$E42&lt;0), (R42-$E42)/$E42, "")),"")</f>
        <v/>
      </c>
      <c r="T42" s="183"/>
    </row>
    <row r="43" spans="1:20" ht="16.5" customHeight="1" thickBot="1" x14ac:dyDescent="0.35">
      <c r="B43" s="308" t="s">
        <v>47</v>
      </c>
      <c r="C43" s="309"/>
      <c r="D43" s="310"/>
      <c r="E43" s="118">
        <f>E15+E34+E42</f>
        <v>41860</v>
      </c>
      <c r="G43" s="112"/>
      <c r="H43" s="113"/>
      <c r="I43" s="114"/>
      <c r="K43" s="112"/>
      <c r="L43" s="121">
        <f>L15+L34+L42</f>
        <v>0</v>
      </c>
      <c r="M43" s="122" t="str">
        <f t="shared" si="21"/>
        <v/>
      </c>
      <c r="N43" s="114"/>
      <c r="O43" s="58"/>
      <c r="P43" s="272"/>
      <c r="Q43" s="121"/>
      <c r="R43" s="121">
        <f>R15+R34+R42</f>
        <v>0</v>
      </c>
      <c r="S43" s="122" t="str">
        <f t="shared" ref="S43" si="23">IFERROR(IF(R43=0,"",IF(OR(R43-$E43&gt;0,R43-$E43&lt;0), (R43-$E43)/$E43, "")),"")</f>
        <v/>
      </c>
      <c r="T43" s="273"/>
    </row>
    <row r="44" spans="1:20" ht="18.75" x14ac:dyDescent="0.3">
      <c r="B44" s="313" t="s">
        <v>720</v>
      </c>
      <c r="C44" s="314"/>
      <c r="D44" s="314"/>
      <c r="E44" s="315"/>
      <c r="F44" s="48"/>
      <c r="G44" s="302" t="str">
        <f>B44</f>
        <v>טכנולוגיה תקן אחד למסגרת</v>
      </c>
      <c r="H44" s="303"/>
      <c r="I44" s="304"/>
      <c r="J44" s="48"/>
      <c r="K44" s="305" t="str">
        <f>B44</f>
        <v>טכנולוגיה תקן אחד למסגרת</v>
      </c>
      <c r="L44" s="306"/>
      <c r="M44" s="306"/>
      <c r="N44" s="307"/>
      <c r="O44" s="201"/>
      <c r="P44" s="305" t="str">
        <f>B44</f>
        <v>טכנולוגיה תקן אחד למסגרת</v>
      </c>
      <c r="Q44" s="306"/>
      <c r="R44" s="306"/>
      <c r="S44" s="306"/>
      <c r="T44" s="307"/>
    </row>
    <row r="45" spans="1:20" ht="129.75" customHeight="1" x14ac:dyDescent="0.3">
      <c r="A45" s="312" t="s">
        <v>719</v>
      </c>
      <c r="B45" s="231" t="s">
        <v>192</v>
      </c>
      <c r="C45" s="105">
        <v>1</v>
      </c>
      <c r="D45" s="106">
        <v>26000</v>
      </c>
      <c r="E45" s="115">
        <f t="shared" si="0"/>
        <v>26000</v>
      </c>
      <c r="G45" s="35"/>
      <c r="H45" s="46"/>
      <c r="I45" s="34"/>
      <c r="K45" s="35"/>
      <c r="L45" s="62">
        <f t="shared" si="20"/>
        <v>0</v>
      </c>
      <c r="M45" s="63" t="str">
        <f t="shared" si="21"/>
        <v/>
      </c>
      <c r="N45" s="34"/>
      <c r="P45" s="269"/>
      <c r="Q45" s="270" t="str">
        <f t="shared" ref="Q45:Q54" si="24">IF(ISBLANK(P45),"",IF(P45="מאשר",K45,IF(P45="לא מאשר",0,"נא למלא כמות מאושרת")))</f>
        <v/>
      </c>
      <c r="R45" s="62" t="str">
        <f t="shared" ref="R45:R49" si="25">IFERROR(Q45*D45,"")</f>
        <v/>
      </c>
      <c r="S45" s="63" t="str">
        <f t="shared" si="22"/>
        <v/>
      </c>
      <c r="T45" s="271"/>
    </row>
    <row r="46" spans="1:20" ht="18.75" x14ac:dyDescent="0.3">
      <c r="A46" s="312"/>
      <c r="B46" s="220" t="s">
        <v>193</v>
      </c>
      <c r="C46" s="105">
        <v>1</v>
      </c>
      <c r="D46" s="106">
        <v>2100</v>
      </c>
      <c r="E46" s="115">
        <f t="shared" si="0"/>
        <v>2100</v>
      </c>
      <c r="G46" s="35"/>
      <c r="H46" s="46"/>
      <c r="I46" s="34"/>
      <c r="K46" s="35"/>
      <c r="L46" s="62">
        <f t="shared" si="20"/>
        <v>0</v>
      </c>
      <c r="M46" s="63" t="str">
        <f t="shared" si="21"/>
        <v/>
      </c>
      <c r="N46" s="34"/>
      <c r="P46" s="269"/>
      <c r="Q46" s="270" t="str">
        <f t="shared" si="24"/>
        <v/>
      </c>
      <c r="R46" s="62" t="str">
        <f t="shared" si="25"/>
        <v/>
      </c>
      <c r="S46" s="63" t="str">
        <f t="shared" si="22"/>
        <v/>
      </c>
      <c r="T46" s="271"/>
    </row>
    <row r="47" spans="1:20" ht="18.75" x14ac:dyDescent="0.3">
      <c r="A47" s="312"/>
      <c r="B47" s="220" t="s">
        <v>194</v>
      </c>
      <c r="C47" s="105">
        <v>1</v>
      </c>
      <c r="D47" s="106">
        <v>2100</v>
      </c>
      <c r="E47" s="115">
        <f t="shared" si="0"/>
        <v>2100</v>
      </c>
      <c r="G47" s="35"/>
      <c r="H47" s="46"/>
      <c r="I47" s="34"/>
      <c r="K47" s="35"/>
      <c r="L47" s="62">
        <f t="shared" si="20"/>
        <v>0</v>
      </c>
      <c r="M47" s="63" t="str">
        <f t="shared" si="21"/>
        <v/>
      </c>
      <c r="N47" s="34"/>
      <c r="P47" s="269"/>
      <c r="Q47" s="270" t="str">
        <f t="shared" si="24"/>
        <v/>
      </c>
      <c r="R47" s="62" t="str">
        <f t="shared" si="25"/>
        <v/>
      </c>
      <c r="S47" s="63" t="str">
        <f t="shared" si="22"/>
        <v/>
      </c>
      <c r="T47" s="271"/>
    </row>
    <row r="48" spans="1:20" ht="18.75" x14ac:dyDescent="0.3">
      <c r="A48" s="312"/>
      <c r="B48" s="231" t="s">
        <v>195</v>
      </c>
      <c r="C48" s="105">
        <v>1</v>
      </c>
      <c r="D48" s="106">
        <v>40000</v>
      </c>
      <c r="E48" s="115">
        <f t="shared" si="0"/>
        <v>40000</v>
      </c>
      <c r="G48" s="35"/>
      <c r="H48" s="46"/>
      <c r="I48" s="34"/>
      <c r="K48" s="35"/>
      <c r="L48" s="62">
        <f t="shared" si="20"/>
        <v>0</v>
      </c>
      <c r="M48" s="63" t="str">
        <f t="shared" si="21"/>
        <v/>
      </c>
      <c r="N48" s="34"/>
      <c r="P48" s="269"/>
      <c r="Q48" s="270" t="str">
        <f t="shared" si="24"/>
        <v/>
      </c>
      <c r="R48" s="62" t="str">
        <f t="shared" si="25"/>
        <v/>
      </c>
      <c r="S48" s="63" t="str">
        <f t="shared" si="22"/>
        <v/>
      </c>
      <c r="T48" s="271"/>
    </row>
    <row r="49" spans="1:20" ht="18.75" x14ac:dyDescent="0.3">
      <c r="A49" s="312"/>
      <c r="B49" s="223" t="s">
        <v>196</v>
      </c>
      <c r="C49" s="185">
        <v>1</v>
      </c>
      <c r="D49" s="186">
        <v>40000</v>
      </c>
      <c r="E49" s="115">
        <f t="shared" si="0"/>
        <v>40000</v>
      </c>
      <c r="G49" s="187"/>
      <c r="H49" s="46"/>
      <c r="I49" s="188"/>
      <c r="K49" s="35"/>
      <c r="L49" s="62">
        <f t="shared" si="20"/>
        <v>0</v>
      </c>
      <c r="M49" s="63" t="str">
        <f t="shared" si="21"/>
        <v/>
      </c>
      <c r="N49" s="188"/>
      <c r="P49" s="269"/>
      <c r="Q49" s="270" t="str">
        <f t="shared" si="24"/>
        <v/>
      </c>
      <c r="R49" s="62" t="str">
        <f t="shared" si="25"/>
        <v/>
      </c>
      <c r="S49" s="63" t="str">
        <f t="shared" si="22"/>
        <v/>
      </c>
      <c r="T49" s="274"/>
    </row>
    <row r="50" spans="1:20" ht="18.75" x14ac:dyDescent="0.3">
      <c r="A50" s="312"/>
      <c r="B50" s="220" t="s">
        <v>188</v>
      </c>
      <c r="C50" s="105">
        <v>1</v>
      </c>
      <c r="D50" s="106">
        <v>2500</v>
      </c>
      <c r="E50" s="115">
        <f t="shared" ref="E50:E53" si="26">D50*C50</f>
        <v>2500</v>
      </c>
      <c r="G50" s="35"/>
      <c r="H50" s="46"/>
      <c r="I50" s="34"/>
      <c r="K50" s="35"/>
      <c r="L50" s="62">
        <f t="shared" ref="L50:L53" si="27">K50*D50</f>
        <v>0</v>
      </c>
      <c r="M50" s="63" t="str">
        <f t="shared" ref="M50:M53" si="28">IF(L50=0,"",IF(OR(L50-$E50&gt;0,L50-$E50&lt;0), (L50-$E50)/$E50, ""))</f>
        <v/>
      </c>
      <c r="N50" s="34"/>
      <c r="P50" s="269"/>
      <c r="Q50" s="270" t="str">
        <f t="shared" si="24"/>
        <v/>
      </c>
      <c r="R50" s="62" t="str">
        <f t="shared" ref="R50:R53" si="29">IFERROR(Q50*D50,"")</f>
        <v/>
      </c>
      <c r="S50" s="63" t="str">
        <f t="shared" ref="S50:S53" si="30">IFERROR(IF(R50=0,"",IF(OR(R50-$E50&gt;0,R50-$E50&lt;0), (R50-$E50)/$E50, "")),"")</f>
        <v/>
      </c>
      <c r="T50" s="271"/>
    </row>
    <row r="51" spans="1:20" ht="18.75" x14ac:dyDescent="0.3">
      <c r="A51" s="312"/>
      <c r="B51" s="220" t="s">
        <v>189</v>
      </c>
      <c r="C51" s="105">
        <v>1</v>
      </c>
      <c r="D51" s="106">
        <v>1200</v>
      </c>
      <c r="E51" s="115">
        <f t="shared" si="26"/>
        <v>1200</v>
      </c>
      <c r="G51" s="35"/>
      <c r="H51" s="46"/>
      <c r="I51" s="34"/>
      <c r="K51" s="35"/>
      <c r="L51" s="62">
        <f t="shared" si="27"/>
        <v>0</v>
      </c>
      <c r="M51" s="63" t="str">
        <f t="shared" si="28"/>
        <v/>
      </c>
      <c r="N51" s="34"/>
      <c r="P51" s="269"/>
      <c r="Q51" s="270" t="str">
        <f t="shared" si="24"/>
        <v/>
      </c>
      <c r="R51" s="62" t="str">
        <f t="shared" si="29"/>
        <v/>
      </c>
      <c r="S51" s="63" t="str">
        <f t="shared" si="30"/>
        <v/>
      </c>
      <c r="T51" s="271"/>
    </row>
    <row r="52" spans="1:20" ht="18.75" x14ac:dyDescent="0.3">
      <c r="A52" s="312"/>
      <c r="B52" s="220" t="s">
        <v>190</v>
      </c>
      <c r="C52" s="105">
        <v>1</v>
      </c>
      <c r="D52" s="106">
        <v>4500</v>
      </c>
      <c r="E52" s="115">
        <f t="shared" si="26"/>
        <v>4500</v>
      </c>
      <c r="G52" s="35"/>
      <c r="H52" s="46"/>
      <c r="I52" s="34"/>
      <c r="K52" s="35"/>
      <c r="L52" s="62">
        <f t="shared" si="27"/>
        <v>0</v>
      </c>
      <c r="M52" s="63" t="str">
        <f t="shared" si="28"/>
        <v/>
      </c>
      <c r="N52" s="34"/>
      <c r="P52" s="269"/>
      <c r="Q52" s="270" t="str">
        <f t="shared" si="24"/>
        <v/>
      </c>
      <c r="R52" s="62" t="str">
        <f t="shared" si="29"/>
        <v/>
      </c>
      <c r="S52" s="63" t="str">
        <f t="shared" si="30"/>
        <v/>
      </c>
      <c r="T52" s="271"/>
    </row>
    <row r="53" spans="1:20" ht="18.75" x14ac:dyDescent="0.3">
      <c r="A53" s="312"/>
      <c r="B53" s="220" t="s">
        <v>191</v>
      </c>
      <c r="C53" s="105">
        <v>1</v>
      </c>
      <c r="D53" s="106">
        <v>5000</v>
      </c>
      <c r="E53" s="115">
        <f t="shared" si="26"/>
        <v>5000</v>
      </c>
      <c r="G53" s="35"/>
      <c r="H53" s="46"/>
      <c r="I53" s="34"/>
      <c r="K53" s="35"/>
      <c r="L53" s="62">
        <f t="shared" si="27"/>
        <v>0</v>
      </c>
      <c r="M53" s="63" t="str">
        <f t="shared" si="28"/>
        <v/>
      </c>
      <c r="N53" s="34"/>
      <c r="P53" s="269"/>
      <c r="Q53" s="270" t="str">
        <f t="shared" si="24"/>
        <v/>
      </c>
      <c r="R53" s="62" t="str">
        <f t="shared" si="29"/>
        <v/>
      </c>
      <c r="S53" s="63" t="str">
        <f t="shared" si="30"/>
        <v/>
      </c>
      <c r="T53" s="271"/>
    </row>
    <row r="54" spans="1:20" ht="19.5" thickBot="1" x14ac:dyDescent="0.35">
      <c r="A54" s="312"/>
      <c r="B54" s="232" t="s">
        <v>197</v>
      </c>
      <c r="C54" s="116">
        <v>1</v>
      </c>
      <c r="D54" s="117">
        <v>5000</v>
      </c>
      <c r="E54" s="115">
        <f t="shared" si="0"/>
        <v>5000</v>
      </c>
      <c r="F54" s="39"/>
      <c r="G54" s="37"/>
      <c r="H54" s="46"/>
      <c r="I54" s="38"/>
      <c r="J54" s="39"/>
      <c r="K54" s="35"/>
      <c r="L54" s="62">
        <f t="shared" si="20"/>
        <v>0</v>
      </c>
      <c r="M54" s="63" t="str">
        <f t="shared" si="21"/>
        <v/>
      </c>
      <c r="N54" s="38"/>
      <c r="O54" s="39"/>
      <c r="P54" s="269"/>
      <c r="Q54" s="270" t="str">
        <f t="shared" si="24"/>
        <v/>
      </c>
      <c r="R54" s="119" t="str">
        <f t="shared" ref="R54" si="31">IFERROR(Q54*D54,"")</f>
        <v/>
      </c>
      <c r="S54" s="120" t="str">
        <f t="shared" si="5"/>
        <v/>
      </c>
      <c r="T54" s="275"/>
    </row>
    <row r="55" spans="1:20" ht="19.5" thickBot="1" x14ac:dyDescent="0.35">
      <c r="B55" s="158" t="s">
        <v>47</v>
      </c>
      <c r="C55" s="159"/>
      <c r="D55" s="125"/>
      <c r="E55" s="126">
        <f>SUM(E45:E54)</f>
        <v>128400</v>
      </c>
      <c r="F55" s="39"/>
      <c r="G55" s="59"/>
      <c r="H55" s="60"/>
      <c r="I55" s="61"/>
      <c r="J55" s="39"/>
      <c r="K55" s="59"/>
      <c r="L55" s="64">
        <f>SUM(L45:L54)</f>
        <v>0</v>
      </c>
      <c r="M55" s="65" t="str">
        <f t="shared" si="21"/>
        <v/>
      </c>
      <c r="N55" s="61"/>
      <c r="O55" s="58"/>
      <c r="P55" s="182"/>
      <c r="Q55" s="64"/>
      <c r="R55" s="64">
        <f>SUM(R45:R54)</f>
        <v>0</v>
      </c>
      <c r="S55" s="65" t="str">
        <f>IFERROR(IF(R55=0,"",IF(OR(R55-$E55&gt;0,R55-$E55&lt;0), (R55-$E55)/$E55, "")),"")</f>
        <v/>
      </c>
      <c r="T55" s="183"/>
    </row>
    <row r="56" spans="1:20" ht="16.5" customHeight="1" thickBot="1" x14ac:dyDescent="0.35">
      <c r="B56" s="308" t="s">
        <v>47</v>
      </c>
      <c r="C56" s="309"/>
      <c r="D56" s="310"/>
      <c r="E56" s="118">
        <f>E55+E34+E15</f>
        <v>158210</v>
      </c>
      <c r="G56" s="112"/>
      <c r="H56" s="113"/>
      <c r="I56" s="114"/>
      <c r="K56" s="112"/>
      <c r="L56" s="121">
        <f>L43+L55</f>
        <v>0</v>
      </c>
      <c r="M56" s="122" t="str">
        <f t="shared" si="2"/>
        <v/>
      </c>
      <c r="N56" s="114"/>
      <c r="O56" s="58"/>
      <c r="P56" s="272"/>
      <c r="Q56" s="121"/>
      <c r="R56" s="121">
        <f>R43+R55</f>
        <v>0</v>
      </c>
      <c r="S56" s="122" t="str">
        <f t="shared" si="5"/>
        <v/>
      </c>
      <c r="T56" s="273"/>
    </row>
    <row r="57" spans="1:20" ht="15" thickBot="1" x14ac:dyDescent="0.25"/>
    <row r="58" spans="1:20" ht="28.5" thickBot="1" x14ac:dyDescent="0.45">
      <c r="A58" s="36" t="s">
        <v>725</v>
      </c>
      <c r="B58" s="104" t="s">
        <v>726</v>
      </c>
      <c r="K58" s="327"/>
      <c r="L58" s="327"/>
      <c r="M58" s="327"/>
      <c r="N58" s="327"/>
      <c r="O58" s="205"/>
      <c r="P58" s="319" t="s">
        <v>115</v>
      </c>
      <c r="Q58" s="319"/>
      <c r="R58" s="319"/>
      <c r="S58" s="319"/>
      <c r="T58" s="320"/>
    </row>
    <row r="59" spans="1:20" ht="21" customHeight="1" thickBot="1" x14ac:dyDescent="0.35">
      <c r="B59" s="104"/>
      <c r="K59" s="328"/>
      <c r="L59" s="328"/>
      <c r="M59" s="328"/>
      <c r="N59" s="328"/>
      <c r="O59" s="206"/>
      <c r="P59" s="321">
        <f>R56+(T1-1)*R43*0.5</f>
        <v>0</v>
      </c>
      <c r="Q59" s="322"/>
      <c r="R59" s="322"/>
      <c r="S59" s="322"/>
      <c r="T59" s="323"/>
    </row>
    <row r="60" spans="1:20" x14ac:dyDescent="0.2">
      <c r="Q60" s="249"/>
    </row>
  </sheetData>
  <sheetProtection algorithmName="SHA-512" hashValue="Gp6I9kWG/QczQVuNwLknRMAtIU03jYr3Nwyq8yKUUgGjFPkWVAJ07Qd+aCC6teKnOYifO1D72BOVWt1cjalavw==" saltValue="1mv7naBVwyJ904zVrP2sXA==" spinCount="100000" sheet="1" formatCells="0" formatColumns="0" formatRows="0" insertColumns="0" insertRows="0" deleteColumns="0" deleteRows="0"/>
  <mergeCells count="29">
    <mergeCell ref="P58:T58"/>
    <mergeCell ref="P59:T59"/>
    <mergeCell ref="K4:N4"/>
    <mergeCell ref="P4:T4"/>
    <mergeCell ref="G4:I4"/>
    <mergeCell ref="G6:I6"/>
    <mergeCell ref="K6:N6"/>
    <mergeCell ref="P6:T6"/>
    <mergeCell ref="G16:I16"/>
    <mergeCell ref="K16:N16"/>
    <mergeCell ref="P16:T16"/>
    <mergeCell ref="G35:I35"/>
    <mergeCell ref="K35:N35"/>
    <mergeCell ref="P35:T35"/>
    <mergeCell ref="K58:N58"/>
    <mergeCell ref="K59:N59"/>
    <mergeCell ref="A45:A54"/>
    <mergeCell ref="B44:E44"/>
    <mergeCell ref="B4:E4"/>
    <mergeCell ref="B56:D56"/>
    <mergeCell ref="B16:E16"/>
    <mergeCell ref="B35:E35"/>
    <mergeCell ref="B6:E6"/>
    <mergeCell ref="G44:I44"/>
    <mergeCell ref="K44:N44"/>
    <mergeCell ref="P44:T44"/>
    <mergeCell ref="B43:D43"/>
    <mergeCell ref="A7:A14"/>
    <mergeCell ref="A17:A33"/>
  </mergeCells>
  <conditionalFormatting sqref="S7 M36:M41 S36:S41 S45:S49 M45:M49">
    <cfRule type="cellIs" dxfId="431" priority="73" operator="lessThan">
      <formula>0</formula>
    </cfRule>
    <cfRule type="cellIs" dxfId="430" priority="74" operator="greaterThan">
      <formula>0.01</formula>
    </cfRule>
  </conditionalFormatting>
  <conditionalFormatting sqref="S8:S13">
    <cfRule type="cellIs" dxfId="429" priority="71" operator="lessThan">
      <formula>0</formula>
    </cfRule>
    <cfRule type="cellIs" dxfId="428" priority="72" operator="greaterThan">
      <formula>0.01</formula>
    </cfRule>
  </conditionalFormatting>
  <conditionalFormatting sqref="M7">
    <cfRule type="cellIs" dxfId="427" priority="69" operator="lessThan">
      <formula>0</formula>
    </cfRule>
    <cfRule type="cellIs" dxfId="426" priority="70" operator="greaterThan">
      <formula>0.01</formula>
    </cfRule>
  </conditionalFormatting>
  <conditionalFormatting sqref="M8:M12">
    <cfRule type="cellIs" dxfId="425" priority="67" operator="lessThan">
      <formula>0</formula>
    </cfRule>
    <cfRule type="cellIs" dxfId="424" priority="68" operator="greaterThan">
      <formula>0.01</formula>
    </cfRule>
  </conditionalFormatting>
  <conditionalFormatting sqref="M13">
    <cfRule type="cellIs" dxfId="423" priority="65" operator="lessThan">
      <formula>0</formula>
    </cfRule>
    <cfRule type="cellIs" dxfId="422" priority="66" operator="greaterThan">
      <formula>0.01</formula>
    </cfRule>
  </conditionalFormatting>
  <conditionalFormatting sqref="M14 M17:M19 M54">
    <cfRule type="cellIs" dxfId="421" priority="63" operator="lessThan">
      <formula>0</formula>
    </cfRule>
    <cfRule type="cellIs" dxfId="420" priority="64" operator="greaterThan">
      <formula>0.01</formula>
    </cfRule>
  </conditionalFormatting>
  <conditionalFormatting sqref="M54">
    <cfRule type="cellIs" dxfId="419" priority="61" operator="lessThan">
      <formula>0</formula>
    </cfRule>
    <cfRule type="cellIs" dxfId="418" priority="62" operator="greaterThan">
      <formula>0.01</formula>
    </cfRule>
  </conditionalFormatting>
  <conditionalFormatting sqref="S14">
    <cfRule type="cellIs" dxfId="417" priority="53" operator="lessThan">
      <formula>0</formula>
    </cfRule>
    <cfRule type="cellIs" dxfId="416" priority="54" operator="greaterThan">
      <formula>0.01</formula>
    </cfRule>
  </conditionalFormatting>
  <conditionalFormatting sqref="S17:S19 S54">
    <cfRule type="cellIs" dxfId="415" priority="51" operator="lessThan">
      <formula>0</formula>
    </cfRule>
    <cfRule type="cellIs" dxfId="414" priority="52" operator="greaterThan">
      <formula>0.01</formula>
    </cfRule>
  </conditionalFormatting>
  <conditionalFormatting sqref="S20:S24">
    <cfRule type="cellIs" dxfId="413" priority="29" operator="lessThan">
      <formula>0</formula>
    </cfRule>
    <cfRule type="cellIs" dxfId="412" priority="30" operator="greaterThan">
      <formula>0.01</formula>
    </cfRule>
  </conditionalFormatting>
  <conditionalFormatting sqref="M20:M23">
    <cfRule type="cellIs" dxfId="411" priority="27" operator="lessThan">
      <formula>0</formula>
    </cfRule>
    <cfRule type="cellIs" dxfId="410" priority="28" operator="greaterThan">
      <formula>0.01</formula>
    </cfRule>
  </conditionalFormatting>
  <conditionalFormatting sqref="M24">
    <cfRule type="cellIs" dxfId="409" priority="25" operator="lessThan">
      <formula>0</formula>
    </cfRule>
    <cfRule type="cellIs" dxfId="408" priority="26" operator="greaterThan">
      <formula>0.01</formula>
    </cfRule>
  </conditionalFormatting>
  <conditionalFormatting sqref="M25:M26 M32:M33">
    <cfRule type="cellIs" dxfId="407" priority="23" operator="lessThan">
      <formula>0</formula>
    </cfRule>
    <cfRule type="cellIs" dxfId="406" priority="24" operator="greaterThan">
      <formula>0.01</formula>
    </cfRule>
  </conditionalFormatting>
  <conditionalFormatting sqref="S25">
    <cfRule type="cellIs" dxfId="405" priority="21" operator="lessThan">
      <formula>0</formula>
    </cfRule>
    <cfRule type="cellIs" dxfId="404" priority="22" operator="greaterThan">
      <formula>0.01</formula>
    </cfRule>
  </conditionalFormatting>
  <conditionalFormatting sqref="S26 S32:S33">
    <cfRule type="cellIs" dxfId="403" priority="19" operator="lessThan">
      <formula>0</formula>
    </cfRule>
    <cfRule type="cellIs" dxfId="402" priority="20" operator="greaterThan">
      <formula>0.01</formula>
    </cfRule>
  </conditionalFormatting>
  <conditionalFormatting sqref="S27:S29">
    <cfRule type="cellIs" dxfId="401" priority="17" operator="lessThan">
      <formula>0</formula>
    </cfRule>
    <cfRule type="cellIs" dxfId="400" priority="18" operator="greaterThan">
      <formula>0.01</formula>
    </cfRule>
  </conditionalFormatting>
  <conditionalFormatting sqref="M27:M28">
    <cfRule type="cellIs" dxfId="399" priority="15" operator="lessThan">
      <formula>0</formula>
    </cfRule>
    <cfRule type="cellIs" dxfId="398" priority="16" operator="greaterThan">
      <formula>0.01</formula>
    </cfRule>
  </conditionalFormatting>
  <conditionalFormatting sqref="M29">
    <cfRule type="cellIs" dxfId="397" priority="13" operator="lessThan">
      <formula>0</formula>
    </cfRule>
    <cfRule type="cellIs" dxfId="396" priority="14" operator="greaterThan">
      <formula>0.01</formula>
    </cfRule>
  </conditionalFormatting>
  <conditionalFormatting sqref="M30:M31">
    <cfRule type="cellIs" dxfId="395" priority="11" operator="lessThan">
      <formula>0</formula>
    </cfRule>
    <cfRule type="cellIs" dxfId="394" priority="12" operator="greaterThan">
      <formula>0.01</formula>
    </cfRule>
  </conditionalFormatting>
  <conditionalFormatting sqref="S30">
    <cfRule type="cellIs" dxfId="393" priority="9" operator="lessThan">
      <formula>0</formula>
    </cfRule>
    <cfRule type="cellIs" dxfId="392" priority="10" operator="greaterThan">
      <formula>0.01</formula>
    </cfRule>
  </conditionalFormatting>
  <conditionalFormatting sqref="S31">
    <cfRule type="cellIs" dxfId="391" priority="7" operator="lessThan">
      <formula>0</formula>
    </cfRule>
    <cfRule type="cellIs" dxfId="390" priority="8" operator="greaterThan">
      <formula>0.01</formula>
    </cfRule>
  </conditionalFormatting>
  <conditionalFormatting sqref="M50:M53">
    <cfRule type="cellIs" dxfId="389" priority="5" operator="lessThan">
      <formula>0</formula>
    </cfRule>
    <cfRule type="cellIs" dxfId="388" priority="6" operator="greaterThan">
      <formula>0.01</formula>
    </cfRule>
  </conditionalFormatting>
  <conditionalFormatting sqref="M50:M53">
    <cfRule type="cellIs" dxfId="387" priority="3" operator="lessThan">
      <formula>0</formula>
    </cfRule>
    <cfRule type="cellIs" dxfId="386" priority="4" operator="greaterThan">
      <formula>0.01</formula>
    </cfRule>
  </conditionalFormatting>
  <conditionalFormatting sqref="S50:S53">
    <cfRule type="cellIs" dxfId="385" priority="1" operator="lessThan">
      <formula>0</formula>
    </cfRule>
    <cfRule type="cellIs" dxfId="384" priority="2" operator="greaterThan">
      <formula>0.01</formula>
    </cfRule>
  </conditionalFormatting>
  <dataValidations count="2">
    <dataValidation type="list" allowBlank="1" showInputMessage="1" showErrorMessage="1" sqref="H7:H14 H17:H33 H36:H41 H45:H54">
      <formula1>"שמיש-אך נדרש עוד, בלוי-נדרש להחליף"</formula1>
    </dataValidation>
    <dataValidation type="list" allowBlank="1" showInputMessage="1" showErrorMessage="1" sqref="P45:P54 P17:P33 P36:P41 P7:P14">
      <formula1>"מאשר, מאשר חלקי, לא מאשר"</formula1>
    </dataValidation>
  </dataValidations>
  <pageMargins left="0.7" right="0.7" top="0.75" bottom="0.75" header="0.3" footer="0.3"/>
  <pageSetup paperSize="9" scale="85" orientation="portrait"/>
  <colBreaks count="2" manualBreakCount="2">
    <brk id="6" max="36" man="1"/>
    <brk id="14" max="36" man="1"/>
  </colBreak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9"/>
  <sheetViews>
    <sheetView rightToLeft="1" zoomScale="75" zoomScaleNormal="75" workbookViewId="0">
      <pane xSplit="2" ySplit="7" topLeftCell="C56" activePane="bottomRight" state="frozen"/>
      <selection pane="topRight" activeCell="B1" sqref="B1"/>
      <selection pane="bottomLeft" activeCell="A6" sqref="A6"/>
      <selection pane="bottomRight" activeCell="K9" sqref="K9"/>
    </sheetView>
  </sheetViews>
  <sheetFormatPr defaultColWidth="9" defaultRowHeight="14.25" x14ac:dyDescent="0.2"/>
  <cols>
    <col min="1" max="1" width="9" style="36"/>
    <col min="2" max="2" width="36.75" style="36" customWidth="1"/>
    <col min="3" max="3" width="7.375" style="36" customWidth="1"/>
    <col min="4" max="4" width="10.5" style="56" customWidth="1"/>
    <col min="5" max="5" width="10" style="36" customWidth="1"/>
    <col min="6" max="6" width="2.375" style="36" customWidth="1"/>
    <col min="7" max="7" width="10.5" style="36" customWidth="1"/>
    <col min="8" max="8" width="14.625" style="36" customWidth="1"/>
    <col min="9" max="9" width="9.625" style="36" customWidth="1"/>
    <col min="10" max="10" width="3.625" style="36" customWidth="1"/>
    <col min="11" max="11" width="10.5" style="36" customWidth="1"/>
    <col min="12" max="13" width="9" style="36"/>
    <col min="14" max="14" width="9.625" style="36" customWidth="1"/>
    <col min="15" max="15" width="4" style="36" customWidth="1"/>
    <col min="16" max="16" width="9" style="36"/>
    <col min="17" max="17" width="11.375" style="36" customWidth="1"/>
    <col min="18" max="16384" width="9" style="36"/>
  </cols>
  <sheetData>
    <row r="1" spans="1:22" ht="19.5" thickBot="1" x14ac:dyDescent="0.35">
      <c r="B1" s="83" t="s">
        <v>136</v>
      </c>
      <c r="C1" s="86"/>
      <c r="J1" s="50"/>
      <c r="M1" s="102" t="s">
        <v>695</v>
      </c>
      <c r="N1" s="42"/>
      <c r="S1" s="102" t="s">
        <v>697</v>
      </c>
      <c r="T1" s="43"/>
      <c r="U1" s="50"/>
      <c r="V1" s="50"/>
    </row>
    <row r="2" spans="1:22" ht="19.5" thickBot="1" x14ac:dyDescent="0.35">
      <c r="B2" s="48"/>
      <c r="C2" s="49"/>
      <c r="J2" s="50"/>
      <c r="M2" s="102"/>
      <c r="N2" s="49"/>
      <c r="S2" s="102"/>
      <c r="T2" s="237"/>
      <c r="U2" s="50"/>
      <c r="V2" s="50"/>
    </row>
    <row r="3" spans="1:22" ht="19.5" thickBot="1" x14ac:dyDescent="0.35">
      <c r="B3" s="48"/>
      <c r="C3" s="49"/>
      <c r="J3" s="50"/>
      <c r="M3" s="102" t="s">
        <v>696</v>
      </c>
      <c r="N3" s="42"/>
      <c r="S3" s="238" t="s">
        <v>698</v>
      </c>
      <c r="T3" s="43"/>
      <c r="U3" s="50"/>
      <c r="V3" s="50"/>
    </row>
    <row r="4" spans="1:22" ht="27.75" x14ac:dyDescent="0.4">
      <c r="B4" s="95" t="s">
        <v>651</v>
      </c>
    </row>
    <row r="5" spans="1:22" ht="19.5" thickBot="1" x14ac:dyDescent="0.35">
      <c r="B5" s="91"/>
    </row>
    <row r="6" spans="1:22" ht="27.75" x14ac:dyDescent="0.4">
      <c r="B6" s="316" t="s">
        <v>97</v>
      </c>
      <c r="C6" s="317"/>
      <c r="D6" s="317"/>
      <c r="E6" s="318"/>
      <c r="F6" s="57"/>
      <c r="G6" s="324" t="s">
        <v>118</v>
      </c>
      <c r="H6" s="325"/>
      <c r="I6" s="326"/>
      <c r="J6" s="69"/>
      <c r="K6" s="324" t="s">
        <v>98</v>
      </c>
      <c r="L6" s="325"/>
      <c r="M6" s="325"/>
      <c r="N6" s="326"/>
      <c r="O6" s="69"/>
      <c r="P6" s="324" t="s">
        <v>99</v>
      </c>
      <c r="Q6" s="325"/>
      <c r="R6" s="325"/>
      <c r="S6" s="325"/>
      <c r="T6" s="326"/>
    </row>
    <row r="7" spans="1:22" ht="79.5" thickBot="1" x14ac:dyDescent="0.3">
      <c r="B7" s="155" t="s">
        <v>45</v>
      </c>
      <c r="C7" s="156" t="s">
        <v>76</v>
      </c>
      <c r="D7" s="156" t="s">
        <v>77</v>
      </c>
      <c r="E7" s="71" t="s">
        <v>79</v>
      </c>
      <c r="G7" s="155" t="s">
        <v>121</v>
      </c>
      <c r="H7" s="156" t="s">
        <v>119</v>
      </c>
      <c r="I7" s="71" t="s">
        <v>120</v>
      </c>
      <c r="J7" s="72"/>
      <c r="K7" s="74" t="s">
        <v>100</v>
      </c>
      <c r="L7" s="75" t="s">
        <v>101</v>
      </c>
      <c r="M7" s="76" t="s">
        <v>102</v>
      </c>
      <c r="N7" s="71" t="s">
        <v>103</v>
      </c>
      <c r="O7" s="77"/>
      <c r="P7" s="74" t="s">
        <v>104</v>
      </c>
      <c r="Q7" s="75" t="s">
        <v>105</v>
      </c>
      <c r="R7" s="75" t="s">
        <v>124</v>
      </c>
      <c r="S7" s="156" t="s">
        <v>102</v>
      </c>
      <c r="T7" s="71" t="s">
        <v>106</v>
      </c>
    </row>
    <row r="8" spans="1:22" ht="18.75" x14ac:dyDescent="0.3">
      <c r="B8" s="313" t="s">
        <v>546</v>
      </c>
      <c r="C8" s="314"/>
      <c r="D8" s="314"/>
      <c r="E8" s="315"/>
      <c r="F8" s="48"/>
      <c r="G8" s="196"/>
      <c r="H8" s="197"/>
      <c r="I8" s="198"/>
      <c r="J8" s="48"/>
      <c r="K8" s="196"/>
      <c r="L8" s="199"/>
      <c r="M8" s="200"/>
      <c r="N8" s="198"/>
      <c r="O8" s="201"/>
      <c r="P8" s="196"/>
      <c r="Q8" s="197"/>
      <c r="R8" s="199"/>
      <c r="S8" s="200"/>
      <c r="T8" s="198"/>
    </row>
    <row r="9" spans="1:22" ht="18.75" x14ac:dyDescent="0.3">
      <c r="A9" s="217"/>
      <c r="B9" s="218" t="s">
        <v>547</v>
      </c>
      <c r="C9" s="105">
        <v>1</v>
      </c>
      <c r="D9" s="106">
        <v>7500</v>
      </c>
      <c r="E9" s="123">
        <f t="shared" ref="E9:E10" si="0">D9*C9</f>
        <v>7500</v>
      </c>
      <c r="G9" s="35"/>
      <c r="H9" s="46"/>
      <c r="I9" s="34"/>
      <c r="K9" s="35"/>
      <c r="L9" s="62">
        <f t="shared" ref="L9:L10" si="1">K9*D9</f>
        <v>0</v>
      </c>
      <c r="M9" s="63" t="str">
        <f t="shared" ref="M9:M11" si="2">IF(L9=0,"",IF(OR(L9-$E9&gt;0,L9-$E9&lt;0), (L9-$E9)/$E9, ""))</f>
        <v/>
      </c>
      <c r="N9" s="34"/>
      <c r="P9" s="269"/>
      <c r="Q9" s="270" t="str">
        <f>IF(ISBLANK(P9),"",IF(P9="מאשר",K9,IF(P9="לא מאשר",0,"נא למלא כמות מאושרת")))</f>
        <v/>
      </c>
      <c r="R9" s="62" t="str">
        <f t="shared" ref="R9:R10" si="3">IFERROR(Q9*D9,"")</f>
        <v/>
      </c>
      <c r="S9" s="63" t="str">
        <f t="shared" ref="S9:S10" si="4">IFERROR(IF(R9=0,"",IF(OR(R9-$E9&gt;0,R9-$E9&lt;0), (R9-$E9)/$E9, "")),"")</f>
        <v/>
      </c>
      <c r="T9" s="271"/>
    </row>
    <row r="10" spans="1:22" ht="18.75" x14ac:dyDescent="0.3">
      <c r="A10" s="217"/>
      <c r="B10" s="218" t="s">
        <v>686</v>
      </c>
      <c r="C10" s="105">
        <v>1</v>
      </c>
      <c r="D10" s="106">
        <v>5500</v>
      </c>
      <c r="E10" s="123">
        <f t="shared" si="0"/>
        <v>5500</v>
      </c>
      <c r="G10" s="35"/>
      <c r="H10" s="46"/>
      <c r="I10" s="34"/>
      <c r="K10" s="35"/>
      <c r="L10" s="62">
        <f t="shared" si="1"/>
        <v>0</v>
      </c>
      <c r="M10" s="63" t="str">
        <f t="shared" si="2"/>
        <v/>
      </c>
      <c r="N10" s="34"/>
      <c r="P10" s="269"/>
      <c r="Q10" s="270" t="str">
        <f>IF(ISBLANK(P10),"",IF(P10="מאשר",K10,IF(P10="לא מאשר",0,"נא למלא כמות מאושרת")))</f>
        <v/>
      </c>
      <c r="R10" s="62" t="str">
        <f t="shared" si="3"/>
        <v/>
      </c>
      <c r="S10" s="63" t="str">
        <f t="shared" si="4"/>
        <v/>
      </c>
      <c r="T10" s="271"/>
    </row>
    <row r="11" spans="1:22" ht="19.5" thickBot="1" x14ac:dyDescent="0.35">
      <c r="B11" s="158" t="s">
        <v>617</v>
      </c>
      <c r="C11" s="159"/>
      <c r="D11" s="125"/>
      <c r="E11" s="126">
        <f>SUM(E9:E10)</f>
        <v>13000</v>
      </c>
      <c r="F11" s="39"/>
      <c r="G11" s="59"/>
      <c r="H11" s="60"/>
      <c r="I11" s="61"/>
      <c r="J11" s="39"/>
      <c r="K11" s="59"/>
      <c r="L11" s="64">
        <f>SUM(L9:L10)</f>
        <v>0</v>
      </c>
      <c r="M11" s="65" t="str">
        <f t="shared" si="2"/>
        <v/>
      </c>
      <c r="N11" s="61"/>
      <c r="O11" s="58"/>
      <c r="P11" s="182"/>
      <c r="Q11" s="64"/>
      <c r="R11" s="64">
        <f>SUM(R9:R10)</f>
        <v>0</v>
      </c>
      <c r="S11" s="65" t="str">
        <f>IFERROR(IF(R11=0,"",IF(OR(R11-$E11&gt;0,R11-$E11&lt;0), (R11-$E11)/$E11, "")),"")</f>
        <v/>
      </c>
      <c r="T11" s="183"/>
    </row>
    <row r="12" spans="1:22" ht="18.75" x14ac:dyDescent="0.3">
      <c r="B12" s="313" t="s">
        <v>550</v>
      </c>
      <c r="C12" s="314"/>
      <c r="D12" s="314"/>
      <c r="E12" s="315"/>
      <c r="F12" s="48"/>
      <c r="G12" s="196"/>
      <c r="H12" s="197"/>
      <c r="I12" s="198"/>
      <c r="J12" s="48"/>
      <c r="K12" s="196"/>
      <c r="L12" s="199"/>
      <c r="M12" s="200"/>
      <c r="N12" s="198"/>
      <c r="O12" s="201"/>
      <c r="P12" s="276"/>
      <c r="Q12" s="199"/>
      <c r="R12" s="199"/>
      <c r="S12" s="200"/>
      <c r="T12" s="277"/>
    </row>
    <row r="13" spans="1:22" ht="18.75" x14ac:dyDescent="0.3">
      <c r="A13" s="217"/>
      <c r="B13" s="218" t="s">
        <v>548</v>
      </c>
      <c r="C13" s="105">
        <v>1</v>
      </c>
      <c r="D13" s="106">
        <v>350</v>
      </c>
      <c r="E13" s="123">
        <f t="shared" ref="E13:E15" si="5">D13*C13</f>
        <v>350</v>
      </c>
      <c r="G13" s="35"/>
      <c r="H13" s="46"/>
      <c r="I13" s="34"/>
      <c r="K13" s="35"/>
      <c r="L13" s="62">
        <f t="shared" ref="L13" si="6">K13*D13</f>
        <v>0</v>
      </c>
      <c r="M13" s="63" t="str">
        <f t="shared" ref="M13:M16" si="7">IF(L13=0,"",IF(OR(L13-$E13&gt;0,L13-$E13&lt;0), (L13-$E13)/$E13, ""))</f>
        <v/>
      </c>
      <c r="N13" s="34"/>
      <c r="P13" s="269"/>
      <c r="Q13" s="270" t="str">
        <f>IF(ISBLANK(P13),"",IF(P13="מאשר",K13,IF(P13="לא מאשר",0,"נא למלא כמות מאושרת")))</f>
        <v/>
      </c>
      <c r="R13" s="62" t="str">
        <f t="shared" ref="R13" si="8">IFERROR(Q13*D13,"")</f>
        <v/>
      </c>
      <c r="S13" s="63" t="str">
        <f t="shared" ref="S13" si="9">IFERROR(IF(R13=0,"",IF(OR(R13-$E13&gt;0,R13-$E13&lt;0), (R13-$E13)/$E13, "")),"")</f>
        <v/>
      </c>
      <c r="T13" s="271"/>
    </row>
    <row r="14" spans="1:22" ht="18.75" x14ac:dyDescent="0.3">
      <c r="A14" s="217"/>
      <c r="B14" s="218" t="s">
        <v>517</v>
      </c>
      <c r="C14" s="105">
        <v>1</v>
      </c>
      <c r="D14" s="106">
        <v>850</v>
      </c>
      <c r="E14" s="123">
        <f t="shared" si="5"/>
        <v>850</v>
      </c>
      <c r="G14" s="35"/>
      <c r="H14" s="46"/>
      <c r="I14" s="34"/>
      <c r="K14" s="35"/>
      <c r="L14" s="62">
        <f t="shared" ref="L14:L15" si="10">K14*D14</f>
        <v>0</v>
      </c>
      <c r="M14" s="63" t="str">
        <f t="shared" ref="M14:M15" si="11">IF(L14=0,"",IF(OR(L14-$E14&gt;0,L14-$E14&lt;0), (L14-$E14)/$E14, ""))</f>
        <v/>
      </c>
      <c r="N14" s="34"/>
      <c r="P14" s="269"/>
      <c r="Q14" s="270" t="str">
        <f>IF(ISBLANK(P14),"",IF(P14="מאשר",K14,IF(P14="לא מאשר",0,"נא למלא כמות מאושרת")))</f>
        <v/>
      </c>
      <c r="R14" s="62" t="str">
        <f t="shared" ref="R14:R15" si="12">IFERROR(Q14*D14,"")</f>
        <v/>
      </c>
      <c r="S14" s="63" t="str">
        <f t="shared" ref="S14:S15" si="13">IFERROR(IF(R14=0,"",IF(OR(R14-$E14&gt;0,R14-$E14&lt;0), (R14-$E14)/$E14, "")),"")</f>
        <v/>
      </c>
      <c r="T14" s="271"/>
    </row>
    <row r="15" spans="1:22" ht="18.75" x14ac:dyDescent="0.3">
      <c r="A15" s="217"/>
      <c r="B15" s="218" t="s">
        <v>549</v>
      </c>
      <c r="C15" s="105">
        <v>1</v>
      </c>
      <c r="D15" s="106">
        <v>1250</v>
      </c>
      <c r="E15" s="123">
        <f t="shared" si="5"/>
        <v>1250</v>
      </c>
      <c r="G15" s="35"/>
      <c r="H15" s="46"/>
      <c r="I15" s="34"/>
      <c r="K15" s="35"/>
      <c r="L15" s="62">
        <f t="shared" si="10"/>
        <v>0</v>
      </c>
      <c r="M15" s="63" t="str">
        <f t="shared" si="11"/>
        <v/>
      </c>
      <c r="N15" s="34"/>
      <c r="P15" s="278"/>
      <c r="Q15" s="270" t="str">
        <f t="shared" ref="Q15" si="14">IF(ISBLANK(K15), "", IF(P15="מאשר", K15, "נא למלא כמות מאושרת"))</f>
        <v/>
      </c>
      <c r="R15" s="62" t="str">
        <f t="shared" si="12"/>
        <v/>
      </c>
      <c r="S15" s="63" t="str">
        <f t="shared" si="13"/>
        <v/>
      </c>
      <c r="T15" s="271"/>
    </row>
    <row r="16" spans="1:22" ht="19.5" thickBot="1" x14ac:dyDescent="0.35">
      <c r="B16" s="158" t="s">
        <v>618</v>
      </c>
      <c r="C16" s="159"/>
      <c r="D16" s="125"/>
      <c r="E16" s="126">
        <f>SUM(E13:E15)</f>
        <v>2450</v>
      </c>
      <c r="F16" s="39"/>
      <c r="G16" s="59"/>
      <c r="H16" s="60"/>
      <c r="I16" s="61"/>
      <c r="J16" s="39"/>
      <c r="K16" s="59"/>
      <c r="L16" s="64">
        <f>SUM(L13:L15)</f>
        <v>0</v>
      </c>
      <c r="M16" s="65" t="str">
        <f t="shared" si="7"/>
        <v/>
      </c>
      <c r="N16" s="61"/>
      <c r="O16" s="58"/>
      <c r="P16" s="182"/>
      <c r="Q16" s="64"/>
      <c r="R16" s="64">
        <f>SUM(R13:R15)</f>
        <v>0</v>
      </c>
      <c r="S16" s="65" t="str">
        <f>IFERROR(IF(R16=0,"",IF(OR(R16-$E16&gt;0,R16-$E16&lt;0), (R16-$E16)/$E16, "")),"")</f>
        <v/>
      </c>
      <c r="T16" s="183"/>
    </row>
    <row r="17" spans="1:20" ht="18.75" x14ac:dyDescent="0.3">
      <c r="B17" s="313" t="s">
        <v>442</v>
      </c>
      <c r="C17" s="314"/>
      <c r="D17" s="314"/>
      <c r="E17" s="315"/>
      <c r="F17" s="48"/>
      <c r="G17" s="196"/>
      <c r="H17" s="197"/>
      <c r="I17" s="198"/>
      <c r="J17" s="48"/>
      <c r="K17" s="196"/>
      <c r="L17" s="199"/>
      <c r="M17" s="200"/>
      <c r="N17" s="198"/>
      <c r="O17" s="201"/>
      <c r="P17" s="276"/>
      <c r="Q17" s="199"/>
      <c r="R17" s="199"/>
      <c r="S17" s="200"/>
      <c r="T17" s="277"/>
    </row>
    <row r="18" spans="1:20" ht="18.75" x14ac:dyDescent="0.3">
      <c r="A18" s="311"/>
      <c r="B18" s="218" t="s">
        <v>435</v>
      </c>
      <c r="C18" s="105">
        <v>1</v>
      </c>
      <c r="D18" s="106">
        <v>6500</v>
      </c>
      <c r="E18" s="123">
        <f>D18*C18</f>
        <v>6500</v>
      </c>
      <c r="G18" s="35"/>
      <c r="H18" s="46"/>
      <c r="I18" s="34"/>
      <c r="K18" s="35"/>
      <c r="L18" s="62">
        <f>K18*D18</f>
        <v>0</v>
      </c>
      <c r="M18" s="63" t="str">
        <f>IF(L18=0,"",IF(OR(L18-$E18&gt;0,L18-$E18&lt;0), (L18-$E18)/$E18, ""))</f>
        <v/>
      </c>
      <c r="N18" s="34"/>
      <c r="P18" s="269"/>
      <c r="Q18" s="270" t="str">
        <f t="shared" ref="Q18:Q25" si="15">IF(ISBLANK(P18),"",IF(P18="מאשר",K18,IF(P18="לא מאשר",0,"נא למלא כמות מאושרת")))</f>
        <v/>
      </c>
      <c r="R18" s="62" t="str">
        <f>IFERROR(Q18*D18,"")</f>
        <v/>
      </c>
      <c r="S18" s="63" t="str">
        <f>IFERROR(IF(R18=0,"",IF(OR(R18-$E18&gt;0,R18-$E18&lt;0), (R18-$E18)/$E18, "")),"")</f>
        <v/>
      </c>
      <c r="T18" s="271"/>
    </row>
    <row r="19" spans="1:20" ht="18.75" x14ac:dyDescent="0.3">
      <c r="A19" s="311"/>
      <c r="B19" s="219" t="s">
        <v>161</v>
      </c>
      <c r="C19" s="105">
        <v>1</v>
      </c>
      <c r="D19" s="106">
        <v>760</v>
      </c>
      <c r="E19" s="123">
        <f t="shared" ref="E19:E25" si="16">D19*C19</f>
        <v>760</v>
      </c>
      <c r="G19" s="35"/>
      <c r="H19" s="46"/>
      <c r="I19" s="34"/>
      <c r="K19" s="35"/>
      <c r="L19" s="62">
        <f>K19*D19</f>
        <v>0</v>
      </c>
      <c r="M19" s="63" t="str">
        <f t="shared" ref="M19:M26" si="17">IF(L19=0,"",IF(OR(L19-$E19&gt;0,L19-$E19&lt;0), (L19-$E19)/$E19, ""))</f>
        <v/>
      </c>
      <c r="N19" s="34"/>
      <c r="P19" s="269"/>
      <c r="Q19" s="270" t="str">
        <f t="shared" si="15"/>
        <v/>
      </c>
      <c r="R19" s="62" t="str">
        <f t="shared" ref="R19:R25" si="18">IFERROR(Q19*D19,"")</f>
        <v/>
      </c>
      <c r="S19" s="63" t="str">
        <f t="shared" ref="S19:S25" si="19">IFERROR(IF(R19=0,"",IF(OR(R19-$E19&gt;0,R19-$E19&lt;0), (R19-$E19)/$E19, "")),"")</f>
        <v/>
      </c>
      <c r="T19" s="271"/>
    </row>
    <row r="20" spans="1:20" ht="18.75" x14ac:dyDescent="0.3">
      <c r="A20" s="311"/>
      <c r="B20" s="219" t="s">
        <v>436</v>
      </c>
      <c r="C20" s="105">
        <v>1</v>
      </c>
      <c r="D20" s="106">
        <v>2500</v>
      </c>
      <c r="E20" s="123">
        <f t="shared" si="16"/>
        <v>2500</v>
      </c>
      <c r="G20" s="35"/>
      <c r="H20" s="46"/>
      <c r="I20" s="34"/>
      <c r="K20" s="35"/>
      <c r="L20" s="62">
        <f t="shared" ref="L20:L25" si="20">K20*D20</f>
        <v>0</v>
      </c>
      <c r="M20" s="63" t="str">
        <f t="shared" si="17"/>
        <v/>
      </c>
      <c r="N20" s="34"/>
      <c r="P20" s="269"/>
      <c r="Q20" s="270" t="str">
        <f t="shared" si="15"/>
        <v/>
      </c>
      <c r="R20" s="62" t="str">
        <f t="shared" si="18"/>
        <v/>
      </c>
      <c r="S20" s="63" t="str">
        <f t="shared" si="19"/>
        <v/>
      </c>
      <c r="T20" s="271"/>
    </row>
    <row r="21" spans="1:20" ht="18.75" x14ac:dyDescent="0.3">
      <c r="A21" s="311"/>
      <c r="B21" s="218" t="s">
        <v>437</v>
      </c>
      <c r="C21" s="105">
        <v>1</v>
      </c>
      <c r="D21" s="106">
        <v>450</v>
      </c>
      <c r="E21" s="123">
        <f t="shared" si="16"/>
        <v>450</v>
      </c>
      <c r="G21" s="35"/>
      <c r="H21" s="46"/>
      <c r="I21" s="34"/>
      <c r="K21" s="35"/>
      <c r="L21" s="62">
        <f t="shared" si="20"/>
        <v>0</v>
      </c>
      <c r="M21" s="63" t="str">
        <f t="shared" si="17"/>
        <v/>
      </c>
      <c r="N21" s="34"/>
      <c r="P21" s="269"/>
      <c r="Q21" s="270" t="str">
        <f t="shared" si="15"/>
        <v/>
      </c>
      <c r="R21" s="62" t="str">
        <f t="shared" si="18"/>
        <v/>
      </c>
      <c r="S21" s="63" t="str">
        <f t="shared" si="19"/>
        <v/>
      </c>
      <c r="T21" s="271"/>
    </row>
    <row r="22" spans="1:20" ht="18.75" x14ac:dyDescent="0.3">
      <c r="A22" s="311"/>
      <c r="B22" s="218" t="s">
        <v>438</v>
      </c>
      <c r="C22" s="105">
        <v>1</v>
      </c>
      <c r="D22" s="106">
        <v>4500</v>
      </c>
      <c r="E22" s="123">
        <f t="shared" si="16"/>
        <v>4500</v>
      </c>
      <c r="G22" s="35"/>
      <c r="H22" s="46"/>
      <c r="I22" s="34"/>
      <c r="K22" s="35"/>
      <c r="L22" s="62">
        <f t="shared" si="20"/>
        <v>0</v>
      </c>
      <c r="M22" s="63" t="str">
        <f t="shared" si="17"/>
        <v/>
      </c>
      <c r="N22" s="34"/>
      <c r="P22" s="269"/>
      <c r="Q22" s="270" t="str">
        <f t="shared" si="15"/>
        <v/>
      </c>
      <c r="R22" s="62" t="str">
        <f t="shared" si="18"/>
        <v/>
      </c>
      <c r="S22" s="63" t="str">
        <f t="shared" si="19"/>
        <v/>
      </c>
      <c r="T22" s="271"/>
    </row>
    <row r="23" spans="1:20" ht="18.75" x14ac:dyDescent="0.3">
      <c r="A23" s="311"/>
      <c r="B23" s="218" t="s">
        <v>439</v>
      </c>
      <c r="C23" s="105">
        <v>1</v>
      </c>
      <c r="D23" s="106">
        <v>2000</v>
      </c>
      <c r="E23" s="123">
        <f t="shared" si="16"/>
        <v>2000</v>
      </c>
      <c r="G23" s="35"/>
      <c r="H23" s="46"/>
      <c r="I23" s="34"/>
      <c r="K23" s="35"/>
      <c r="L23" s="62">
        <f t="shared" si="20"/>
        <v>0</v>
      </c>
      <c r="M23" s="63" t="str">
        <f t="shared" si="17"/>
        <v/>
      </c>
      <c r="N23" s="34"/>
      <c r="P23" s="269"/>
      <c r="Q23" s="270" t="str">
        <f t="shared" si="15"/>
        <v/>
      </c>
      <c r="R23" s="62" t="str">
        <f t="shared" si="18"/>
        <v/>
      </c>
      <c r="S23" s="63" t="str">
        <f t="shared" si="19"/>
        <v/>
      </c>
      <c r="T23" s="271"/>
    </row>
    <row r="24" spans="1:20" ht="18.75" x14ac:dyDescent="0.3">
      <c r="A24" s="311"/>
      <c r="B24" s="218" t="s">
        <v>440</v>
      </c>
      <c r="C24" s="105">
        <v>1</v>
      </c>
      <c r="D24" s="106">
        <v>3100</v>
      </c>
      <c r="E24" s="123">
        <f t="shared" si="16"/>
        <v>3100</v>
      </c>
      <c r="G24" s="35"/>
      <c r="H24" s="46"/>
      <c r="I24" s="34"/>
      <c r="K24" s="35"/>
      <c r="L24" s="62">
        <f t="shared" si="20"/>
        <v>0</v>
      </c>
      <c r="M24" s="63" t="str">
        <f t="shared" si="17"/>
        <v/>
      </c>
      <c r="N24" s="34"/>
      <c r="P24" s="269"/>
      <c r="Q24" s="270" t="str">
        <f t="shared" si="15"/>
        <v/>
      </c>
      <c r="R24" s="62" t="str">
        <f t="shared" si="18"/>
        <v/>
      </c>
      <c r="S24" s="63" t="str">
        <f t="shared" si="19"/>
        <v/>
      </c>
      <c r="T24" s="271"/>
    </row>
    <row r="25" spans="1:20" ht="18.75" customHeight="1" x14ac:dyDescent="0.3">
      <c r="A25" s="311"/>
      <c r="B25" s="234" t="s">
        <v>441</v>
      </c>
      <c r="C25" s="105">
        <v>1</v>
      </c>
      <c r="D25" s="106">
        <v>71666</v>
      </c>
      <c r="E25" s="123">
        <f t="shared" si="16"/>
        <v>71666</v>
      </c>
      <c r="G25" s="35"/>
      <c r="H25" s="46"/>
      <c r="I25" s="34"/>
      <c r="K25" s="35"/>
      <c r="L25" s="62">
        <f t="shared" si="20"/>
        <v>0</v>
      </c>
      <c r="M25" s="63" t="str">
        <f t="shared" si="17"/>
        <v/>
      </c>
      <c r="N25" s="34"/>
      <c r="P25" s="269"/>
      <c r="Q25" s="270" t="str">
        <f t="shared" si="15"/>
        <v/>
      </c>
      <c r="R25" s="62" t="str">
        <f t="shared" si="18"/>
        <v/>
      </c>
      <c r="S25" s="63" t="str">
        <f t="shared" si="19"/>
        <v/>
      </c>
      <c r="T25" s="271"/>
    </row>
    <row r="26" spans="1:20" ht="19.5" thickBot="1" x14ac:dyDescent="0.35">
      <c r="B26" s="158" t="s">
        <v>619</v>
      </c>
      <c r="C26" s="159"/>
      <c r="D26" s="125"/>
      <c r="E26" s="126">
        <f>SUM(E18:E25)</f>
        <v>91476</v>
      </c>
      <c r="F26" s="39"/>
      <c r="G26" s="59"/>
      <c r="H26" s="60"/>
      <c r="I26" s="61"/>
      <c r="J26" s="39"/>
      <c r="K26" s="59"/>
      <c r="L26" s="64">
        <f>SUM(L18:L25)</f>
        <v>0</v>
      </c>
      <c r="M26" s="65" t="str">
        <f t="shared" si="17"/>
        <v/>
      </c>
      <c r="N26" s="61"/>
      <c r="O26" s="58"/>
      <c r="P26" s="182"/>
      <c r="Q26" s="64"/>
      <c r="R26" s="64">
        <f>SUM(R18:R25)</f>
        <v>0</v>
      </c>
      <c r="S26" s="65" t="str">
        <f>IFERROR(IF(R26=0,"",IF(OR(R26-$E26&gt;0,R26-$E26&lt;0), (R26-$E26)/$E26, "")),"")</f>
        <v/>
      </c>
      <c r="T26" s="183"/>
    </row>
    <row r="27" spans="1:20" ht="18.75" x14ac:dyDescent="0.3">
      <c r="B27" s="313" t="s">
        <v>545</v>
      </c>
      <c r="C27" s="314"/>
      <c r="D27" s="314"/>
      <c r="E27" s="315"/>
      <c r="F27" s="48"/>
      <c r="G27" s="196"/>
      <c r="H27" s="197"/>
      <c r="I27" s="198"/>
      <c r="J27" s="48"/>
      <c r="K27" s="196"/>
      <c r="L27" s="199"/>
      <c r="M27" s="200"/>
      <c r="N27" s="198"/>
      <c r="O27" s="201"/>
      <c r="P27" s="276"/>
      <c r="Q27" s="199"/>
      <c r="R27" s="199"/>
      <c r="S27" s="200"/>
      <c r="T27" s="277"/>
    </row>
    <row r="28" spans="1:20" ht="18.75" x14ac:dyDescent="0.3">
      <c r="A28" s="311"/>
      <c r="B28" s="218" t="s">
        <v>443</v>
      </c>
      <c r="C28" s="105">
        <v>1</v>
      </c>
      <c r="D28" s="106">
        <v>14500</v>
      </c>
      <c r="E28" s="123">
        <f t="shared" ref="E28:E29" si="21">D28*C28</f>
        <v>14500</v>
      </c>
      <c r="G28" s="35"/>
      <c r="H28" s="46"/>
      <c r="I28" s="34"/>
      <c r="K28" s="35"/>
      <c r="L28" s="62">
        <f t="shared" ref="L28:L29" si="22">K28*D28</f>
        <v>0</v>
      </c>
      <c r="M28" s="63" t="str">
        <f t="shared" ref="M28:M30" si="23">IF(L28=0,"",IF(OR(L28-$E28&gt;0,L28-$E28&lt;0), (L28-$E28)/$E28, ""))</f>
        <v/>
      </c>
      <c r="N28" s="34"/>
      <c r="P28" s="269"/>
      <c r="Q28" s="270" t="str">
        <f>IF(ISBLANK(P28),"",IF(P28="מאשר",K28,IF(P28="לא מאשר",0,"נא למלא כמות מאושרת")))</f>
        <v/>
      </c>
      <c r="R28" s="62" t="str">
        <f t="shared" ref="R28:R29" si="24">IFERROR(Q28*D28,"")</f>
        <v/>
      </c>
      <c r="S28" s="63" t="str">
        <f t="shared" ref="S28:S29" si="25">IFERROR(IF(R28=0,"",IF(OR(R28-$E28&gt;0,R28-$E28&lt;0), (R28-$E28)/$E28, "")),"")</f>
        <v/>
      </c>
      <c r="T28" s="271"/>
    </row>
    <row r="29" spans="1:20" ht="18.75" x14ac:dyDescent="0.3">
      <c r="A29" s="311"/>
      <c r="B29" s="218" t="s">
        <v>444</v>
      </c>
      <c r="C29" s="105">
        <v>1</v>
      </c>
      <c r="D29" s="106">
        <v>17550</v>
      </c>
      <c r="E29" s="123">
        <f t="shared" si="21"/>
        <v>17550</v>
      </c>
      <c r="G29" s="35"/>
      <c r="H29" s="46"/>
      <c r="I29" s="34"/>
      <c r="K29" s="35"/>
      <c r="L29" s="62">
        <f t="shared" si="22"/>
        <v>0</v>
      </c>
      <c r="M29" s="63" t="str">
        <f t="shared" si="23"/>
        <v/>
      </c>
      <c r="N29" s="34"/>
      <c r="P29" s="269"/>
      <c r="Q29" s="270" t="str">
        <f>IF(ISBLANK(P29),"",IF(P29="מאשר",K29,IF(P29="לא מאשר",0,"נא למלא כמות מאושרת")))</f>
        <v/>
      </c>
      <c r="R29" s="62" t="str">
        <f t="shared" si="24"/>
        <v/>
      </c>
      <c r="S29" s="63" t="str">
        <f t="shared" si="25"/>
        <v/>
      </c>
      <c r="T29" s="271"/>
    </row>
    <row r="30" spans="1:20" ht="19.5" thickBot="1" x14ac:dyDescent="0.35">
      <c r="B30" s="158" t="s">
        <v>616</v>
      </c>
      <c r="C30" s="159"/>
      <c r="D30" s="125"/>
      <c r="E30" s="126">
        <f>SUM(E28:E29)</f>
        <v>32050</v>
      </c>
      <c r="F30" s="39"/>
      <c r="G30" s="59"/>
      <c r="H30" s="60"/>
      <c r="I30" s="61"/>
      <c r="J30" s="39"/>
      <c r="K30" s="59"/>
      <c r="L30" s="64">
        <f>SUM(L28:L29)</f>
        <v>0</v>
      </c>
      <c r="M30" s="65" t="str">
        <f t="shared" si="23"/>
        <v/>
      </c>
      <c r="N30" s="61"/>
      <c r="O30" s="58"/>
      <c r="P30" s="182"/>
      <c r="Q30" s="64"/>
      <c r="R30" s="64">
        <f>SUM(R28:R29)</f>
        <v>0</v>
      </c>
      <c r="S30" s="65" t="str">
        <f>IFERROR(IF(R30=0,"",IF(OR(R30-$E30&gt;0,R30-$E30&lt;0), (R30-$E30)/$E30, "")),"")</f>
        <v/>
      </c>
      <c r="T30" s="183"/>
    </row>
    <row r="31" spans="1:20" ht="18.75" x14ac:dyDescent="0.3">
      <c r="B31" s="313" t="s">
        <v>448</v>
      </c>
      <c r="C31" s="314"/>
      <c r="D31" s="314"/>
      <c r="E31" s="315"/>
      <c r="F31" s="48"/>
      <c r="G31" s="196"/>
      <c r="H31" s="197"/>
      <c r="I31" s="198"/>
      <c r="J31" s="48"/>
      <c r="K31" s="196"/>
      <c r="L31" s="199"/>
      <c r="M31" s="200"/>
      <c r="N31" s="198"/>
      <c r="O31" s="201"/>
      <c r="P31" s="276"/>
      <c r="Q31" s="199"/>
      <c r="R31" s="199"/>
      <c r="S31" s="200"/>
      <c r="T31" s="277"/>
    </row>
    <row r="32" spans="1:20" ht="18.75" x14ac:dyDescent="0.3">
      <c r="A32" s="311"/>
      <c r="B32" s="218" t="s">
        <v>652</v>
      </c>
      <c r="C32" s="105">
        <v>1</v>
      </c>
      <c r="D32" s="106">
        <v>16000</v>
      </c>
      <c r="E32" s="123">
        <f>D32*C32</f>
        <v>16000</v>
      </c>
      <c r="G32" s="35"/>
      <c r="H32" s="46"/>
      <c r="I32" s="34"/>
      <c r="K32" s="35"/>
      <c r="L32" s="62">
        <f>K32*D32</f>
        <v>0</v>
      </c>
      <c r="M32" s="63" t="str">
        <f>IF(L32=0,"",IF(OR(L32-$E32&gt;0,L32-$E32&lt;0), (L32-$E32)/$E32, ""))</f>
        <v/>
      </c>
      <c r="N32" s="34"/>
      <c r="P32" s="269"/>
      <c r="Q32" s="270" t="str">
        <f>IF(ISBLANK(P32),"",IF(P32="מאשר",K32,IF(P32="לא מאשר",0,"נא למלא כמות מאושרת")))</f>
        <v/>
      </c>
      <c r="R32" s="62" t="str">
        <f>IFERROR(Q32*D32,"")</f>
        <v/>
      </c>
      <c r="S32" s="63" t="str">
        <f>IFERROR(IF(R32=0,"",IF(OR(R32-$E32&gt;0,R32-$E32&lt;0), (R32-$E32)/$E32, "")),"")</f>
        <v/>
      </c>
      <c r="T32" s="271"/>
    </row>
    <row r="33" spans="1:20" ht="18.75" x14ac:dyDescent="0.3">
      <c r="A33" s="311"/>
      <c r="B33" s="219" t="s">
        <v>653</v>
      </c>
      <c r="C33" s="105">
        <v>1</v>
      </c>
      <c r="D33" s="106">
        <v>16000</v>
      </c>
      <c r="E33" s="123">
        <f t="shared" ref="E33:E36" si="26">D33*C33</f>
        <v>16000</v>
      </c>
      <c r="G33" s="35"/>
      <c r="H33" s="46"/>
      <c r="I33" s="34"/>
      <c r="K33" s="35"/>
      <c r="L33" s="62">
        <f>K33*D33</f>
        <v>0</v>
      </c>
      <c r="M33" s="63" t="str">
        <f t="shared" ref="M33:M37" si="27">IF(L33=0,"",IF(OR(L33-$E33&gt;0,L33-$E33&lt;0), (L33-$E33)/$E33, ""))</f>
        <v/>
      </c>
      <c r="N33" s="34"/>
      <c r="P33" s="269"/>
      <c r="Q33" s="270" t="str">
        <f>IF(ISBLANK(P33),"",IF(P33="מאשר",K33,IF(P33="לא מאשר",0,"נא למלא כמות מאושרת")))</f>
        <v/>
      </c>
      <c r="R33" s="62" t="str">
        <f t="shared" ref="R33:R36" si="28">IFERROR(Q33*D33,"")</f>
        <v/>
      </c>
      <c r="S33" s="63" t="str">
        <f t="shared" ref="S33:S36" si="29">IFERROR(IF(R33=0,"",IF(OR(R33-$E33&gt;0,R33-$E33&lt;0), (R33-$E33)/$E33, "")),"")</f>
        <v/>
      </c>
      <c r="T33" s="271"/>
    </row>
    <row r="34" spans="1:20" ht="18.75" x14ac:dyDescent="0.3">
      <c r="A34" s="311"/>
      <c r="B34" s="219" t="s">
        <v>445</v>
      </c>
      <c r="C34" s="105">
        <v>1</v>
      </c>
      <c r="D34" s="106">
        <v>15000</v>
      </c>
      <c r="E34" s="123">
        <f t="shared" si="26"/>
        <v>15000</v>
      </c>
      <c r="G34" s="35"/>
      <c r="H34" s="46"/>
      <c r="I34" s="34"/>
      <c r="K34" s="35"/>
      <c r="L34" s="62">
        <f t="shared" ref="L34:L36" si="30">K34*D34</f>
        <v>0</v>
      </c>
      <c r="M34" s="63" t="str">
        <f t="shared" si="27"/>
        <v/>
      </c>
      <c r="N34" s="34"/>
      <c r="P34" s="278"/>
      <c r="Q34" s="270" t="str">
        <f t="shared" ref="Q34:Q36" si="31">IF(ISBLANK(K34), "", IF(P34="מאשר", K34, "נא למלא כמות מאושרת"))</f>
        <v/>
      </c>
      <c r="R34" s="62" t="str">
        <f t="shared" si="28"/>
        <v/>
      </c>
      <c r="S34" s="63" t="str">
        <f t="shared" si="29"/>
        <v/>
      </c>
      <c r="T34" s="271"/>
    </row>
    <row r="35" spans="1:20" ht="18.75" x14ac:dyDescent="0.3">
      <c r="A35" s="311"/>
      <c r="B35" s="218" t="s">
        <v>446</v>
      </c>
      <c r="C35" s="105">
        <v>1</v>
      </c>
      <c r="D35" s="106">
        <v>23400</v>
      </c>
      <c r="E35" s="123">
        <f t="shared" si="26"/>
        <v>23400</v>
      </c>
      <c r="G35" s="35"/>
      <c r="H35" s="46"/>
      <c r="I35" s="34"/>
      <c r="K35" s="35"/>
      <c r="L35" s="62">
        <f t="shared" si="30"/>
        <v>0</v>
      </c>
      <c r="M35" s="63" t="str">
        <f t="shared" si="27"/>
        <v/>
      </c>
      <c r="N35" s="34"/>
      <c r="P35" s="278"/>
      <c r="Q35" s="270" t="str">
        <f t="shared" si="31"/>
        <v/>
      </c>
      <c r="R35" s="62" t="str">
        <f t="shared" si="28"/>
        <v/>
      </c>
      <c r="S35" s="63" t="str">
        <f t="shared" si="29"/>
        <v/>
      </c>
      <c r="T35" s="271"/>
    </row>
    <row r="36" spans="1:20" ht="18.75" x14ac:dyDescent="0.3">
      <c r="A36" s="217"/>
      <c r="B36" s="218" t="s">
        <v>447</v>
      </c>
      <c r="C36" s="105">
        <v>1</v>
      </c>
      <c r="D36" s="106">
        <v>45780</v>
      </c>
      <c r="E36" s="123">
        <f t="shared" si="26"/>
        <v>45780</v>
      </c>
      <c r="G36" s="35"/>
      <c r="H36" s="46"/>
      <c r="I36" s="34"/>
      <c r="K36" s="35"/>
      <c r="L36" s="62">
        <f t="shared" si="30"/>
        <v>0</v>
      </c>
      <c r="M36" s="63" t="str">
        <f t="shared" si="27"/>
        <v/>
      </c>
      <c r="N36" s="34"/>
      <c r="P36" s="278"/>
      <c r="Q36" s="270" t="str">
        <f t="shared" si="31"/>
        <v/>
      </c>
      <c r="R36" s="62" t="str">
        <f t="shared" si="28"/>
        <v/>
      </c>
      <c r="S36" s="63" t="str">
        <f t="shared" si="29"/>
        <v/>
      </c>
      <c r="T36" s="271"/>
    </row>
    <row r="37" spans="1:20" ht="19.5" thickBot="1" x14ac:dyDescent="0.35">
      <c r="B37" s="158" t="s">
        <v>615</v>
      </c>
      <c r="C37" s="159"/>
      <c r="D37" s="125"/>
      <c r="E37" s="126">
        <f>SUM(E32:E36)</f>
        <v>116180</v>
      </c>
      <c r="F37" s="39"/>
      <c r="G37" s="59"/>
      <c r="H37" s="60"/>
      <c r="I37" s="61"/>
      <c r="J37" s="39"/>
      <c r="K37" s="59"/>
      <c r="L37" s="64">
        <f>SUM(L32:L36)</f>
        <v>0</v>
      </c>
      <c r="M37" s="65" t="str">
        <f t="shared" si="27"/>
        <v/>
      </c>
      <c r="N37" s="61"/>
      <c r="O37" s="58"/>
      <c r="P37" s="182"/>
      <c r="Q37" s="64"/>
      <c r="R37" s="64">
        <f>SUM(R32:R36)</f>
        <v>0</v>
      </c>
      <c r="S37" s="65" t="str">
        <f>IFERROR(IF(R37=0,"",IF(OR(R37-$E37&gt;0,R37-$E37&lt;0), (R37-$E37)/$E37, "")),"")</f>
        <v/>
      </c>
      <c r="T37" s="183"/>
    </row>
    <row r="38" spans="1:20" ht="18.75" x14ac:dyDescent="0.3">
      <c r="B38" s="313" t="s">
        <v>449</v>
      </c>
      <c r="C38" s="314"/>
      <c r="D38" s="314"/>
      <c r="E38" s="315"/>
      <c r="F38" s="48"/>
      <c r="G38" s="196"/>
      <c r="H38" s="197"/>
      <c r="I38" s="198"/>
      <c r="J38" s="48"/>
      <c r="K38" s="196"/>
      <c r="L38" s="199"/>
      <c r="M38" s="200"/>
      <c r="N38" s="198"/>
      <c r="O38" s="201"/>
      <c r="P38" s="276"/>
      <c r="Q38" s="199"/>
      <c r="R38" s="199"/>
      <c r="S38" s="200"/>
      <c r="T38" s="277"/>
    </row>
    <row r="39" spans="1:20" ht="18.75" x14ac:dyDescent="0.3">
      <c r="A39" s="311"/>
      <c r="B39" s="218" t="s">
        <v>450</v>
      </c>
      <c r="C39" s="105">
        <v>1</v>
      </c>
      <c r="D39" s="106">
        <v>200</v>
      </c>
      <c r="E39" s="123">
        <f>D39*C39</f>
        <v>200</v>
      </c>
      <c r="G39" s="35"/>
      <c r="H39" s="46"/>
      <c r="I39" s="34"/>
      <c r="K39" s="35"/>
      <c r="L39" s="62">
        <f>K39*D39</f>
        <v>0</v>
      </c>
      <c r="M39" s="63" t="str">
        <f>IF(L39=0,"",IF(OR(L39-$E39&gt;0,L39-$E39&lt;0), (L39-$E39)/$E39, ""))</f>
        <v/>
      </c>
      <c r="N39" s="34"/>
      <c r="P39" s="269"/>
      <c r="Q39" s="270" t="str">
        <f t="shared" ref="Q39:Q49" si="32">IF(ISBLANK(P39),"",IF(P39="מאשר",K39,IF(P39="לא מאשר",0,"נא למלא כמות מאושרת")))</f>
        <v/>
      </c>
      <c r="R39" s="62" t="str">
        <f>IFERROR(Q39*D39,"")</f>
        <v/>
      </c>
      <c r="S39" s="63" t="str">
        <f>IFERROR(IF(R39=0,"",IF(OR(R39-$E39&gt;0,R39-$E39&lt;0), (R39-$E39)/$E39, "")),"")</f>
        <v/>
      </c>
      <c r="T39" s="271"/>
    </row>
    <row r="40" spans="1:20" ht="18.75" x14ac:dyDescent="0.3">
      <c r="A40" s="311"/>
      <c r="B40" s="219" t="s">
        <v>451</v>
      </c>
      <c r="C40" s="105">
        <v>1</v>
      </c>
      <c r="D40" s="106">
        <v>1400</v>
      </c>
      <c r="E40" s="123">
        <f t="shared" ref="E40:E49" si="33">D40*C40</f>
        <v>1400</v>
      </c>
      <c r="G40" s="35"/>
      <c r="H40" s="46"/>
      <c r="I40" s="34"/>
      <c r="K40" s="35"/>
      <c r="L40" s="62">
        <f t="shared" ref="L40:L49" si="34">K40*D40</f>
        <v>0</v>
      </c>
      <c r="M40" s="63" t="str">
        <f t="shared" ref="M40:M49" si="35">IF(L40=0,"",IF(OR(L40-$E40&gt;0,L40-$E40&lt;0), (L40-$E40)/$E40, ""))</f>
        <v/>
      </c>
      <c r="N40" s="34"/>
      <c r="P40" s="269"/>
      <c r="Q40" s="270" t="str">
        <f t="shared" si="32"/>
        <v/>
      </c>
      <c r="R40" s="62" t="str">
        <f t="shared" ref="R40:R49" si="36">IFERROR(Q40*D40,"")</f>
        <v/>
      </c>
      <c r="S40" s="63" t="str">
        <f t="shared" ref="S40:S49" si="37">IFERROR(IF(R40=0,"",IF(OR(R40-$E40&gt;0,R40-$E40&lt;0), (R40-$E40)/$E40, "")),"")</f>
        <v/>
      </c>
      <c r="T40" s="271"/>
    </row>
    <row r="41" spans="1:20" ht="18.75" x14ac:dyDescent="0.3">
      <c r="A41" s="311"/>
      <c r="B41" s="219" t="s">
        <v>452</v>
      </c>
      <c r="C41" s="105">
        <v>1</v>
      </c>
      <c r="D41" s="106">
        <v>1850</v>
      </c>
      <c r="E41" s="123">
        <f t="shared" si="33"/>
        <v>1850</v>
      </c>
      <c r="G41" s="35"/>
      <c r="H41" s="46"/>
      <c r="I41" s="34"/>
      <c r="K41" s="35"/>
      <c r="L41" s="62">
        <f t="shared" si="34"/>
        <v>0</v>
      </c>
      <c r="M41" s="63" t="str">
        <f t="shared" si="35"/>
        <v/>
      </c>
      <c r="N41" s="34"/>
      <c r="P41" s="269"/>
      <c r="Q41" s="270" t="str">
        <f t="shared" si="32"/>
        <v/>
      </c>
      <c r="R41" s="62" t="str">
        <f t="shared" si="36"/>
        <v/>
      </c>
      <c r="S41" s="63" t="str">
        <f t="shared" si="37"/>
        <v/>
      </c>
      <c r="T41" s="271"/>
    </row>
    <row r="42" spans="1:20" ht="18.75" x14ac:dyDescent="0.3">
      <c r="A42" s="311"/>
      <c r="B42" s="218" t="s">
        <v>453</v>
      </c>
      <c r="C42" s="105">
        <v>1</v>
      </c>
      <c r="D42" s="106">
        <v>2000</v>
      </c>
      <c r="E42" s="123">
        <f t="shared" si="33"/>
        <v>2000</v>
      </c>
      <c r="G42" s="35"/>
      <c r="H42" s="46"/>
      <c r="I42" s="34"/>
      <c r="K42" s="35"/>
      <c r="L42" s="62">
        <f t="shared" si="34"/>
        <v>0</v>
      </c>
      <c r="M42" s="63" t="str">
        <f t="shared" si="35"/>
        <v/>
      </c>
      <c r="N42" s="34"/>
      <c r="P42" s="269"/>
      <c r="Q42" s="270" t="str">
        <f t="shared" si="32"/>
        <v/>
      </c>
      <c r="R42" s="62" t="str">
        <f t="shared" si="36"/>
        <v/>
      </c>
      <c r="S42" s="63" t="str">
        <f t="shared" si="37"/>
        <v/>
      </c>
      <c r="T42" s="271"/>
    </row>
    <row r="43" spans="1:20" ht="18.75" x14ac:dyDescent="0.3">
      <c r="A43" s="311"/>
      <c r="B43" s="218" t="s">
        <v>454</v>
      </c>
      <c r="C43" s="105">
        <v>1</v>
      </c>
      <c r="D43" s="106">
        <v>3800</v>
      </c>
      <c r="E43" s="123">
        <f t="shared" si="33"/>
        <v>3800</v>
      </c>
      <c r="G43" s="35"/>
      <c r="H43" s="46"/>
      <c r="I43" s="34"/>
      <c r="K43" s="35"/>
      <c r="L43" s="62">
        <f t="shared" si="34"/>
        <v>0</v>
      </c>
      <c r="M43" s="63" t="str">
        <f t="shared" si="35"/>
        <v/>
      </c>
      <c r="N43" s="34"/>
      <c r="P43" s="269"/>
      <c r="Q43" s="270" t="str">
        <f t="shared" si="32"/>
        <v/>
      </c>
      <c r="R43" s="62" t="str">
        <f t="shared" si="36"/>
        <v/>
      </c>
      <c r="S43" s="63" t="str">
        <f t="shared" si="37"/>
        <v/>
      </c>
      <c r="T43" s="271"/>
    </row>
    <row r="44" spans="1:20" ht="18.75" x14ac:dyDescent="0.3">
      <c r="A44" s="311"/>
      <c r="B44" s="218" t="s">
        <v>455</v>
      </c>
      <c r="C44" s="105">
        <v>1</v>
      </c>
      <c r="D44" s="106">
        <v>800</v>
      </c>
      <c r="E44" s="123">
        <f t="shared" si="33"/>
        <v>800</v>
      </c>
      <c r="G44" s="35"/>
      <c r="H44" s="46"/>
      <c r="I44" s="34"/>
      <c r="K44" s="35"/>
      <c r="L44" s="62">
        <f t="shared" si="34"/>
        <v>0</v>
      </c>
      <c r="M44" s="63" t="str">
        <f t="shared" si="35"/>
        <v/>
      </c>
      <c r="N44" s="34"/>
      <c r="P44" s="269"/>
      <c r="Q44" s="270" t="str">
        <f t="shared" si="32"/>
        <v/>
      </c>
      <c r="R44" s="62" t="str">
        <f t="shared" si="36"/>
        <v/>
      </c>
      <c r="S44" s="63" t="str">
        <f t="shared" si="37"/>
        <v/>
      </c>
      <c r="T44" s="271"/>
    </row>
    <row r="45" spans="1:20" ht="18.75" x14ac:dyDescent="0.3">
      <c r="A45" s="311"/>
      <c r="B45" s="218" t="s">
        <v>682</v>
      </c>
      <c r="C45" s="105">
        <v>1</v>
      </c>
      <c r="D45" s="106">
        <v>450</v>
      </c>
      <c r="E45" s="123">
        <f t="shared" si="33"/>
        <v>450</v>
      </c>
      <c r="G45" s="35"/>
      <c r="H45" s="46"/>
      <c r="I45" s="34"/>
      <c r="K45" s="35"/>
      <c r="L45" s="62">
        <f t="shared" si="34"/>
        <v>0</v>
      </c>
      <c r="M45" s="63" t="str">
        <f t="shared" si="35"/>
        <v/>
      </c>
      <c r="N45" s="34"/>
      <c r="P45" s="269"/>
      <c r="Q45" s="270" t="str">
        <f t="shared" si="32"/>
        <v/>
      </c>
      <c r="R45" s="62" t="str">
        <f t="shared" si="36"/>
        <v/>
      </c>
      <c r="S45" s="63" t="str">
        <f t="shared" si="37"/>
        <v/>
      </c>
      <c r="T45" s="271"/>
    </row>
    <row r="46" spans="1:20" ht="18.75" x14ac:dyDescent="0.3">
      <c r="A46" s="311"/>
      <c r="B46" s="218" t="s">
        <v>683</v>
      </c>
      <c r="C46" s="105">
        <v>1</v>
      </c>
      <c r="D46" s="106">
        <v>1790</v>
      </c>
      <c r="E46" s="123">
        <f t="shared" si="33"/>
        <v>1790</v>
      </c>
      <c r="G46" s="35"/>
      <c r="H46" s="46"/>
      <c r="I46" s="34"/>
      <c r="K46" s="35"/>
      <c r="L46" s="62">
        <f t="shared" si="34"/>
        <v>0</v>
      </c>
      <c r="M46" s="63" t="str">
        <f t="shared" si="35"/>
        <v/>
      </c>
      <c r="N46" s="34"/>
      <c r="P46" s="269"/>
      <c r="Q46" s="270" t="str">
        <f t="shared" si="32"/>
        <v/>
      </c>
      <c r="R46" s="62" t="str">
        <f t="shared" si="36"/>
        <v/>
      </c>
      <c r="S46" s="63" t="str">
        <f t="shared" si="37"/>
        <v/>
      </c>
      <c r="T46" s="271"/>
    </row>
    <row r="47" spans="1:20" ht="18.75" x14ac:dyDescent="0.3">
      <c r="A47" s="311"/>
      <c r="B47" s="218" t="s">
        <v>685</v>
      </c>
      <c r="C47" s="105">
        <v>1</v>
      </c>
      <c r="D47" s="106">
        <v>17550</v>
      </c>
      <c r="E47" s="123">
        <f t="shared" si="33"/>
        <v>17550</v>
      </c>
      <c r="G47" s="35"/>
      <c r="H47" s="46"/>
      <c r="I47" s="34"/>
      <c r="K47" s="35"/>
      <c r="L47" s="62">
        <f t="shared" si="34"/>
        <v>0</v>
      </c>
      <c r="M47" s="63" t="str">
        <f t="shared" si="35"/>
        <v/>
      </c>
      <c r="N47" s="34"/>
      <c r="P47" s="269"/>
      <c r="Q47" s="270" t="str">
        <f t="shared" si="32"/>
        <v/>
      </c>
      <c r="R47" s="62" t="str">
        <f t="shared" si="36"/>
        <v/>
      </c>
      <c r="S47" s="63" t="str">
        <f t="shared" si="37"/>
        <v/>
      </c>
      <c r="T47" s="271"/>
    </row>
    <row r="48" spans="1:20" ht="18.75" x14ac:dyDescent="0.3">
      <c r="A48" s="311"/>
      <c r="B48" s="218" t="s">
        <v>684</v>
      </c>
      <c r="C48" s="105">
        <v>1</v>
      </c>
      <c r="D48" s="106">
        <v>12450</v>
      </c>
      <c r="E48" s="123">
        <f t="shared" si="33"/>
        <v>12450</v>
      </c>
      <c r="G48" s="35"/>
      <c r="H48" s="46"/>
      <c r="I48" s="34"/>
      <c r="K48" s="35"/>
      <c r="L48" s="62">
        <f t="shared" si="34"/>
        <v>0</v>
      </c>
      <c r="M48" s="63" t="str">
        <f t="shared" si="35"/>
        <v/>
      </c>
      <c r="N48" s="34"/>
      <c r="P48" s="269"/>
      <c r="Q48" s="270" t="str">
        <f t="shared" si="32"/>
        <v/>
      </c>
      <c r="R48" s="62" t="str">
        <f t="shared" si="36"/>
        <v/>
      </c>
      <c r="S48" s="63" t="str">
        <f t="shared" si="37"/>
        <v/>
      </c>
      <c r="T48" s="271"/>
    </row>
    <row r="49" spans="1:20" ht="18.75" x14ac:dyDescent="0.3">
      <c r="A49" s="311"/>
      <c r="B49" s="218" t="s">
        <v>456</v>
      </c>
      <c r="C49" s="105">
        <v>1</v>
      </c>
      <c r="D49" s="106">
        <v>10500</v>
      </c>
      <c r="E49" s="123">
        <f t="shared" si="33"/>
        <v>10500</v>
      </c>
      <c r="G49" s="35"/>
      <c r="H49" s="46"/>
      <c r="I49" s="34"/>
      <c r="K49" s="35"/>
      <c r="L49" s="62">
        <f t="shared" si="34"/>
        <v>0</v>
      </c>
      <c r="M49" s="63" t="str">
        <f t="shared" si="35"/>
        <v/>
      </c>
      <c r="N49" s="34"/>
      <c r="P49" s="269"/>
      <c r="Q49" s="270" t="str">
        <f t="shared" si="32"/>
        <v/>
      </c>
      <c r="R49" s="62" t="str">
        <f t="shared" si="36"/>
        <v/>
      </c>
      <c r="S49" s="63" t="str">
        <f t="shared" si="37"/>
        <v/>
      </c>
      <c r="T49" s="271"/>
    </row>
    <row r="50" spans="1:20" ht="19.5" thickBot="1" x14ac:dyDescent="0.35">
      <c r="B50" s="158" t="s">
        <v>620</v>
      </c>
      <c r="C50" s="159"/>
      <c r="D50" s="125"/>
      <c r="E50" s="126">
        <f>SUM(E39:E49)</f>
        <v>52790</v>
      </c>
      <c r="F50" s="39"/>
      <c r="G50" s="59"/>
      <c r="H50" s="60"/>
      <c r="I50" s="61"/>
      <c r="J50" s="39"/>
      <c r="K50" s="59"/>
      <c r="L50" s="64">
        <f>SUM(L39:L49)</f>
        <v>0</v>
      </c>
      <c r="M50" s="65" t="str">
        <f t="shared" ref="M50" si="38">IF(L50=0,"",IF(OR(L50-$E50&gt;0,L50-$E50&lt;0), (L50-$E50)/$E50, ""))</f>
        <v/>
      </c>
      <c r="N50" s="61"/>
      <c r="O50" s="58"/>
      <c r="P50" s="182"/>
      <c r="Q50" s="64"/>
      <c r="R50" s="64">
        <f>SUM(R39:R49)</f>
        <v>0</v>
      </c>
      <c r="S50" s="65" t="str">
        <f>IFERROR(IF(R50=0,"",IF(OR(R50-$E50&gt;0,R50-$E50&lt;0), (R50-$E50)/$E50, "")),"")</f>
        <v/>
      </c>
      <c r="T50" s="183"/>
    </row>
    <row r="51" spans="1:20" ht="18.75" x14ac:dyDescent="0.3">
      <c r="B51" s="313" t="s">
        <v>544</v>
      </c>
      <c r="C51" s="314"/>
      <c r="D51" s="314"/>
      <c r="E51" s="315"/>
      <c r="F51" s="48"/>
      <c r="G51" s="196"/>
      <c r="H51" s="197"/>
      <c r="I51" s="198"/>
      <c r="J51" s="48"/>
      <c r="K51" s="196"/>
      <c r="L51" s="199"/>
      <c r="M51" s="200"/>
      <c r="N51" s="198"/>
      <c r="O51" s="201"/>
      <c r="P51" s="276"/>
      <c r="Q51" s="199"/>
      <c r="R51" s="199"/>
      <c r="S51" s="200"/>
      <c r="T51" s="277"/>
    </row>
    <row r="52" spans="1:20" ht="18.75" x14ac:dyDescent="0.3">
      <c r="A52" s="311"/>
      <c r="B52" s="218" t="s">
        <v>458</v>
      </c>
      <c r="C52" s="239">
        <f>T1+T3</f>
        <v>0</v>
      </c>
      <c r="D52" s="106">
        <v>14000</v>
      </c>
      <c r="E52" s="123">
        <f>D52*C52</f>
        <v>0</v>
      </c>
      <c r="G52" s="35"/>
      <c r="H52" s="46"/>
      <c r="I52" s="34"/>
      <c r="K52" s="35"/>
      <c r="L52" s="62">
        <f>K52*D52</f>
        <v>0</v>
      </c>
      <c r="M52" s="63" t="str">
        <f>IF(L52=0,"",IF(OR(L52-$E52&gt;0,L52-$E52&lt;0), (L52-$E52)/$E52, ""))</f>
        <v/>
      </c>
      <c r="N52" s="34"/>
      <c r="P52" s="269"/>
      <c r="Q52" s="270" t="str">
        <f t="shared" ref="Q52:Q57" si="39">IF(ISBLANK(P52),"",IF(P52="מאשר",K52,IF(P52="לא מאשר",0,"נא למלא כמות מאושרת")))</f>
        <v/>
      </c>
      <c r="R52" s="62" t="str">
        <f>IFERROR(Q52*D52,"")</f>
        <v/>
      </c>
      <c r="S52" s="63" t="str">
        <f>IFERROR(IF(R52=0,"",IF(OR(R52-$E52&gt;0,R52-$E52&lt;0), (R52-$E52)/$E52, "")),"")</f>
        <v/>
      </c>
      <c r="T52" s="271"/>
    </row>
    <row r="53" spans="1:20" ht="18.75" x14ac:dyDescent="0.3">
      <c r="A53" s="311"/>
      <c r="B53" s="219" t="s">
        <v>459</v>
      </c>
      <c r="C53" s="105">
        <v>1</v>
      </c>
      <c r="D53" s="106">
        <v>13900</v>
      </c>
      <c r="E53" s="123">
        <f t="shared" ref="E53:E57" si="40">D53*C53</f>
        <v>13900</v>
      </c>
      <c r="G53" s="35"/>
      <c r="H53" s="46"/>
      <c r="I53" s="34"/>
      <c r="K53" s="35"/>
      <c r="L53" s="62">
        <f>K53*D53</f>
        <v>0</v>
      </c>
      <c r="M53" s="63" t="str">
        <f t="shared" ref="M53:M57" si="41">IF(L53=0,"",IF(OR(L53-$E53&gt;0,L53-$E53&lt;0), (L53-$E53)/$E53, ""))</f>
        <v/>
      </c>
      <c r="N53" s="34"/>
      <c r="P53" s="269"/>
      <c r="Q53" s="270" t="str">
        <f t="shared" si="39"/>
        <v/>
      </c>
      <c r="R53" s="62" t="str">
        <f t="shared" ref="R53:R55" si="42">IFERROR(Q53*D53,"")</f>
        <v/>
      </c>
      <c r="S53" s="63" t="str">
        <f t="shared" ref="S53:S55" si="43">IFERROR(IF(R53=0,"",IF(OR(R53-$E53&gt;0,R53-$E53&lt;0), (R53-$E53)/$E53, "")),"")</f>
        <v/>
      </c>
      <c r="T53" s="271"/>
    </row>
    <row r="54" spans="1:20" ht="18.75" x14ac:dyDescent="0.3">
      <c r="A54" s="311"/>
      <c r="B54" s="219" t="s">
        <v>460</v>
      </c>
      <c r="C54" s="105">
        <v>1</v>
      </c>
      <c r="D54" s="106">
        <v>14000</v>
      </c>
      <c r="E54" s="123">
        <f t="shared" si="40"/>
        <v>14000</v>
      </c>
      <c r="G54" s="35"/>
      <c r="H54" s="46"/>
      <c r="I54" s="34"/>
      <c r="K54" s="35"/>
      <c r="L54" s="62">
        <f t="shared" ref="L54:L57" si="44">K54*D54</f>
        <v>0</v>
      </c>
      <c r="M54" s="63" t="str">
        <f t="shared" si="41"/>
        <v/>
      </c>
      <c r="N54" s="34"/>
      <c r="P54" s="269"/>
      <c r="Q54" s="270" t="str">
        <f t="shared" si="39"/>
        <v/>
      </c>
      <c r="R54" s="62" t="str">
        <f t="shared" si="42"/>
        <v/>
      </c>
      <c r="S54" s="63" t="str">
        <f t="shared" si="43"/>
        <v/>
      </c>
      <c r="T54" s="271"/>
    </row>
    <row r="55" spans="1:20" ht="18.75" x14ac:dyDescent="0.3">
      <c r="A55" s="311"/>
      <c r="B55" s="218" t="s">
        <v>462</v>
      </c>
      <c r="C55" s="105">
        <v>1</v>
      </c>
      <c r="D55" s="106">
        <v>5869</v>
      </c>
      <c r="E55" s="123">
        <f t="shared" si="40"/>
        <v>5869</v>
      </c>
      <c r="G55" s="35"/>
      <c r="H55" s="46"/>
      <c r="I55" s="34"/>
      <c r="K55" s="35"/>
      <c r="L55" s="62">
        <f t="shared" si="44"/>
        <v>0</v>
      </c>
      <c r="M55" s="63" t="str">
        <f t="shared" si="41"/>
        <v/>
      </c>
      <c r="N55" s="34"/>
      <c r="P55" s="269"/>
      <c r="Q55" s="270" t="str">
        <f t="shared" si="39"/>
        <v/>
      </c>
      <c r="R55" s="62" t="str">
        <f t="shared" si="42"/>
        <v/>
      </c>
      <c r="S55" s="63" t="str">
        <f t="shared" si="43"/>
        <v/>
      </c>
      <c r="T55" s="271"/>
    </row>
    <row r="56" spans="1:20" ht="18.75" x14ac:dyDescent="0.3">
      <c r="A56" s="311"/>
      <c r="B56" s="218" t="s">
        <v>457</v>
      </c>
      <c r="C56" s="239">
        <f>T1+T3</f>
        <v>0</v>
      </c>
      <c r="D56" s="106">
        <v>1800</v>
      </c>
      <c r="E56" s="123">
        <f t="shared" si="40"/>
        <v>0</v>
      </c>
      <c r="G56" s="35"/>
      <c r="H56" s="46"/>
      <c r="I56" s="34"/>
      <c r="K56" s="35"/>
      <c r="L56" s="62">
        <f t="shared" si="44"/>
        <v>0</v>
      </c>
      <c r="M56" s="63" t="str">
        <f t="shared" si="41"/>
        <v/>
      </c>
      <c r="N56" s="34"/>
      <c r="P56" s="269"/>
      <c r="Q56" s="270" t="str">
        <f t="shared" si="39"/>
        <v/>
      </c>
      <c r="R56" s="62" t="str">
        <f t="shared" ref="R56:R57" si="45">IFERROR(Q56*D56,"")</f>
        <v/>
      </c>
      <c r="S56" s="63" t="str">
        <f t="shared" ref="S56:S57" si="46">IFERROR(IF(R56=0,"",IF(OR(R56-$E56&gt;0,R56-$E56&lt;0), (R56-$E56)/$E56, "")),"")</f>
        <v/>
      </c>
      <c r="T56" s="271"/>
    </row>
    <row r="57" spans="1:20" ht="18.75" x14ac:dyDescent="0.3">
      <c r="A57" s="311"/>
      <c r="B57" s="218" t="s">
        <v>461</v>
      </c>
      <c r="C57" s="105">
        <v>1</v>
      </c>
      <c r="D57" s="106">
        <v>5500</v>
      </c>
      <c r="E57" s="123">
        <f t="shared" si="40"/>
        <v>5500</v>
      </c>
      <c r="G57" s="35"/>
      <c r="H57" s="46"/>
      <c r="I57" s="34"/>
      <c r="K57" s="35"/>
      <c r="L57" s="62">
        <f t="shared" si="44"/>
        <v>0</v>
      </c>
      <c r="M57" s="63" t="str">
        <f t="shared" si="41"/>
        <v/>
      </c>
      <c r="N57" s="34"/>
      <c r="P57" s="269"/>
      <c r="Q57" s="270" t="str">
        <f t="shared" si="39"/>
        <v/>
      </c>
      <c r="R57" s="62" t="str">
        <f t="shared" si="45"/>
        <v/>
      </c>
      <c r="S57" s="63" t="str">
        <f t="shared" si="46"/>
        <v/>
      </c>
      <c r="T57" s="271"/>
    </row>
    <row r="58" spans="1:20" ht="19.5" thickBot="1" x14ac:dyDescent="0.35">
      <c r="B58" s="158" t="s">
        <v>621</v>
      </c>
      <c r="C58" s="159"/>
      <c r="D58" s="125"/>
      <c r="E58" s="126">
        <f>SUM(E52:E57)</f>
        <v>39269</v>
      </c>
      <c r="F58" s="39"/>
      <c r="G58" s="59"/>
      <c r="H58" s="60"/>
      <c r="I58" s="61"/>
      <c r="J58" s="39"/>
      <c r="K58" s="59"/>
      <c r="L58" s="64">
        <f>SUM(L52:L57)</f>
        <v>0</v>
      </c>
      <c r="M58" s="65" t="str">
        <f t="shared" ref="M58" si="47">IF(L58=0,"",IF(OR(L58-$E58&gt;0,L58-$E58&lt;0), (L58-$E58)/$E58, ""))</f>
        <v/>
      </c>
      <c r="N58" s="61"/>
      <c r="O58" s="58"/>
      <c r="P58" s="182"/>
      <c r="Q58" s="64"/>
      <c r="R58" s="64">
        <f>SUM(R52:R57)</f>
        <v>0</v>
      </c>
      <c r="S58" s="65" t="str">
        <f>IFERROR(IF(R58=0,"",IF(OR(R58-$E58&gt;0,R58-$E58&lt;0), (R58-$E58)/$E58, "")),"")</f>
        <v/>
      </c>
      <c r="T58" s="183"/>
    </row>
    <row r="59" spans="1:20" ht="18.75" x14ac:dyDescent="0.3">
      <c r="B59" s="313" t="s">
        <v>463</v>
      </c>
      <c r="C59" s="314"/>
      <c r="D59" s="314"/>
      <c r="E59" s="315"/>
      <c r="F59" s="48"/>
      <c r="G59" s="196"/>
      <c r="H59" s="197"/>
      <c r="I59" s="198"/>
      <c r="J59" s="48"/>
      <c r="K59" s="196"/>
      <c r="L59" s="199"/>
      <c r="M59" s="200"/>
      <c r="N59" s="198"/>
      <c r="O59" s="201"/>
      <c r="P59" s="276"/>
      <c r="Q59" s="199"/>
      <c r="R59" s="199"/>
      <c r="S59" s="200"/>
      <c r="T59" s="277"/>
    </row>
    <row r="60" spans="1:20" ht="18.75" x14ac:dyDescent="0.3">
      <c r="A60" s="311"/>
      <c r="B60" s="218" t="s">
        <v>464</v>
      </c>
      <c r="C60" s="105">
        <v>1</v>
      </c>
      <c r="D60" s="106">
        <v>1690</v>
      </c>
      <c r="E60" s="123">
        <f>D60*C60</f>
        <v>1690</v>
      </c>
      <c r="G60" s="35"/>
      <c r="H60" s="46"/>
      <c r="I60" s="34"/>
      <c r="K60" s="35"/>
      <c r="L60" s="62">
        <f>K60*D60</f>
        <v>0</v>
      </c>
      <c r="M60" s="63" t="str">
        <f>IF(L60=0,"",IF(OR(L60-$E60&gt;0,L60-$E60&lt;0), (L60-$E60)/$E60, ""))</f>
        <v/>
      </c>
      <c r="N60" s="34"/>
      <c r="P60" s="269"/>
      <c r="Q60" s="270" t="str">
        <f t="shared" ref="Q60:Q66" si="48">IF(ISBLANK(P60),"",IF(P60="מאשר",K60,IF(P60="לא מאשר",0,"נא למלא כמות מאושרת")))</f>
        <v/>
      </c>
      <c r="R60" s="62" t="str">
        <f>IFERROR(Q60*D60,"")</f>
        <v/>
      </c>
      <c r="S60" s="63" t="str">
        <f>IFERROR(IF(R60=0,"",IF(OR(R60-$E60&gt;0,R60-$E60&lt;0), (R60-$E60)/$E60, "")),"")</f>
        <v/>
      </c>
      <c r="T60" s="271"/>
    </row>
    <row r="61" spans="1:20" ht="18.75" x14ac:dyDescent="0.3">
      <c r="A61" s="311"/>
      <c r="B61" s="219" t="s">
        <v>465</v>
      </c>
      <c r="C61" s="105">
        <v>1</v>
      </c>
      <c r="D61" s="106">
        <v>4850</v>
      </c>
      <c r="E61" s="123">
        <f t="shared" ref="E61:E66" si="49">D61*C61</f>
        <v>4850</v>
      </c>
      <c r="G61" s="35"/>
      <c r="H61" s="46"/>
      <c r="I61" s="34"/>
      <c r="K61" s="35"/>
      <c r="L61" s="62">
        <f>K61*D61</f>
        <v>0</v>
      </c>
      <c r="M61" s="63" t="str">
        <f t="shared" ref="M61:M63" si="50">IF(L61=0,"",IF(OR(L61-$E61&gt;0,L61-$E61&lt;0), (L61-$E61)/$E61, ""))</f>
        <v/>
      </c>
      <c r="N61" s="34"/>
      <c r="P61" s="269"/>
      <c r="Q61" s="270" t="str">
        <f t="shared" si="48"/>
        <v/>
      </c>
      <c r="R61" s="62" t="str">
        <f t="shared" ref="R61:R63" si="51">IFERROR(Q61*D61,"")</f>
        <v/>
      </c>
      <c r="S61" s="63" t="str">
        <f t="shared" ref="S61:S63" si="52">IFERROR(IF(R61=0,"",IF(OR(R61-$E61&gt;0,R61-$E61&lt;0), (R61-$E61)/$E61, "")),"")</f>
        <v/>
      </c>
      <c r="T61" s="271"/>
    </row>
    <row r="62" spans="1:20" ht="39.75" customHeight="1" x14ac:dyDescent="0.3">
      <c r="A62" s="311"/>
      <c r="B62" s="219" t="s">
        <v>466</v>
      </c>
      <c r="C62" s="105">
        <v>1</v>
      </c>
      <c r="D62" s="106">
        <v>2150</v>
      </c>
      <c r="E62" s="123">
        <f t="shared" si="49"/>
        <v>2150</v>
      </c>
      <c r="G62" s="35"/>
      <c r="H62" s="46"/>
      <c r="I62" s="34"/>
      <c r="K62" s="35"/>
      <c r="L62" s="62">
        <f t="shared" ref="L62:L63" si="53">K62*D62</f>
        <v>0</v>
      </c>
      <c r="M62" s="63" t="str">
        <f t="shared" si="50"/>
        <v/>
      </c>
      <c r="N62" s="34"/>
      <c r="P62" s="269"/>
      <c r="Q62" s="270" t="str">
        <f t="shared" si="48"/>
        <v/>
      </c>
      <c r="R62" s="62" t="str">
        <f t="shared" si="51"/>
        <v/>
      </c>
      <c r="S62" s="63" t="str">
        <f t="shared" si="52"/>
        <v/>
      </c>
      <c r="T62" s="271"/>
    </row>
    <row r="63" spans="1:20" ht="18.75" x14ac:dyDescent="0.3">
      <c r="A63" s="311"/>
      <c r="B63" s="218" t="s">
        <v>467</v>
      </c>
      <c r="C63" s="105">
        <v>1</v>
      </c>
      <c r="D63" s="106">
        <v>15500</v>
      </c>
      <c r="E63" s="123">
        <f t="shared" si="49"/>
        <v>15500</v>
      </c>
      <c r="G63" s="35"/>
      <c r="H63" s="46"/>
      <c r="I63" s="34"/>
      <c r="K63" s="35"/>
      <c r="L63" s="62">
        <f t="shared" si="53"/>
        <v>0</v>
      </c>
      <c r="M63" s="63" t="str">
        <f t="shared" si="50"/>
        <v/>
      </c>
      <c r="N63" s="34"/>
      <c r="P63" s="269"/>
      <c r="Q63" s="270" t="str">
        <f t="shared" si="48"/>
        <v/>
      </c>
      <c r="R63" s="62" t="str">
        <f t="shared" si="51"/>
        <v/>
      </c>
      <c r="S63" s="63" t="str">
        <f t="shared" si="52"/>
        <v/>
      </c>
      <c r="T63" s="271"/>
    </row>
    <row r="64" spans="1:20" ht="18.75" x14ac:dyDescent="0.3">
      <c r="A64" s="311"/>
      <c r="B64" s="218" t="s">
        <v>470</v>
      </c>
      <c r="C64" s="105">
        <v>1</v>
      </c>
      <c r="D64" s="106">
        <v>6500</v>
      </c>
      <c r="E64" s="123">
        <f t="shared" si="49"/>
        <v>6500</v>
      </c>
      <c r="G64" s="35"/>
      <c r="H64" s="46"/>
      <c r="I64" s="34"/>
      <c r="K64" s="35"/>
      <c r="L64" s="62">
        <f t="shared" ref="L64:L66" si="54">K64*D64</f>
        <v>0</v>
      </c>
      <c r="M64" s="63" t="str">
        <f t="shared" ref="M64:M66" si="55">IF(L64=0,"",IF(OR(L64-$E64&gt;0,L64-$E64&lt;0), (L64-$E64)/$E64, ""))</f>
        <v/>
      </c>
      <c r="N64" s="34"/>
      <c r="P64" s="269"/>
      <c r="Q64" s="270" t="str">
        <f t="shared" si="48"/>
        <v/>
      </c>
      <c r="R64" s="62" t="str">
        <f t="shared" ref="R64:R66" si="56">IFERROR(Q64*D64,"")</f>
        <v/>
      </c>
      <c r="S64" s="63" t="str">
        <f t="shared" ref="S64:S66" si="57">IFERROR(IF(R64=0,"",IF(OR(R64-$E64&gt;0,R64-$E64&lt;0), (R64-$E64)/$E64, "")),"")</f>
        <v/>
      </c>
      <c r="T64" s="271"/>
    </row>
    <row r="65" spans="1:20" ht="18.75" x14ac:dyDescent="0.3">
      <c r="A65" s="311"/>
      <c r="B65" s="218" t="s">
        <v>468</v>
      </c>
      <c r="C65" s="105">
        <v>1</v>
      </c>
      <c r="D65" s="106">
        <v>341</v>
      </c>
      <c r="E65" s="123">
        <f t="shared" si="49"/>
        <v>341</v>
      </c>
      <c r="G65" s="35"/>
      <c r="H65" s="46"/>
      <c r="I65" s="34"/>
      <c r="K65" s="35"/>
      <c r="L65" s="62">
        <f t="shared" si="54"/>
        <v>0</v>
      </c>
      <c r="M65" s="63" t="str">
        <f t="shared" si="55"/>
        <v/>
      </c>
      <c r="N65" s="34"/>
      <c r="P65" s="269"/>
      <c r="Q65" s="270" t="str">
        <f t="shared" si="48"/>
        <v/>
      </c>
      <c r="R65" s="62" t="str">
        <f t="shared" si="56"/>
        <v/>
      </c>
      <c r="S65" s="63" t="str">
        <f t="shared" si="57"/>
        <v/>
      </c>
      <c r="T65" s="271"/>
    </row>
    <row r="66" spans="1:20" ht="18.75" x14ac:dyDescent="0.3">
      <c r="A66" s="311"/>
      <c r="B66" s="218" t="s">
        <v>469</v>
      </c>
      <c r="C66" s="105">
        <v>1</v>
      </c>
      <c r="D66" s="106">
        <v>680</v>
      </c>
      <c r="E66" s="123">
        <f t="shared" si="49"/>
        <v>680</v>
      </c>
      <c r="G66" s="35"/>
      <c r="H66" s="46"/>
      <c r="I66" s="34"/>
      <c r="K66" s="35"/>
      <c r="L66" s="62">
        <f t="shared" si="54"/>
        <v>0</v>
      </c>
      <c r="M66" s="63" t="str">
        <f t="shared" si="55"/>
        <v/>
      </c>
      <c r="N66" s="34"/>
      <c r="P66" s="269"/>
      <c r="Q66" s="270" t="str">
        <f t="shared" si="48"/>
        <v/>
      </c>
      <c r="R66" s="62" t="str">
        <f t="shared" si="56"/>
        <v/>
      </c>
      <c r="S66" s="63" t="str">
        <f t="shared" si="57"/>
        <v/>
      </c>
      <c r="T66" s="271"/>
    </row>
    <row r="67" spans="1:20" ht="19.5" thickBot="1" x14ac:dyDescent="0.35">
      <c r="B67" s="158" t="s">
        <v>622</v>
      </c>
      <c r="C67" s="159"/>
      <c r="D67" s="125"/>
      <c r="E67" s="126">
        <f>SUM(E60:E66)</f>
        <v>31711</v>
      </c>
      <c r="F67" s="39"/>
      <c r="G67" s="59"/>
      <c r="H67" s="60"/>
      <c r="I67" s="61"/>
      <c r="J67" s="39"/>
      <c r="K67" s="59"/>
      <c r="L67" s="64">
        <f>SUM(L60:L66)</f>
        <v>0</v>
      </c>
      <c r="M67" s="65" t="str">
        <f t="shared" ref="M67" si="58">IF(L67=0,"",IF(OR(L67-$E67&gt;0,L67-$E67&lt;0), (L67-$E67)/$E67, ""))</f>
        <v/>
      </c>
      <c r="N67" s="61"/>
      <c r="O67" s="58"/>
      <c r="P67" s="182"/>
      <c r="Q67" s="64"/>
      <c r="R67" s="64">
        <f>SUM(R60:R66)</f>
        <v>0</v>
      </c>
      <c r="S67" s="65" t="str">
        <f>IFERROR(IF(R67=0,"",IF(OR(R67-$E67&gt;0,R67-$E67&lt;0), (R67-$E67)/$E67, "")),"")</f>
        <v/>
      </c>
      <c r="T67" s="183"/>
    </row>
    <row r="68" spans="1:20" ht="18.75" x14ac:dyDescent="0.3">
      <c r="B68" s="313" t="s">
        <v>64</v>
      </c>
      <c r="C68" s="314"/>
      <c r="D68" s="314"/>
      <c r="E68" s="315"/>
      <c r="F68" s="48"/>
      <c r="G68" s="196"/>
      <c r="H68" s="197"/>
      <c r="I68" s="198"/>
      <c r="J68" s="48"/>
      <c r="K68" s="196"/>
      <c r="L68" s="199"/>
      <c r="M68" s="200"/>
      <c r="N68" s="198"/>
      <c r="O68" s="201"/>
      <c r="P68" s="276"/>
      <c r="Q68" s="199"/>
      <c r="R68" s="199"/>
      <c r="S68" s="200"/>
      <c r="T68" s="277"/>
    </row>
    <row r="69" spans="1:20" ht="18.75" x14ac:dyDescent="0.3">
      <c r="A69" s="311"/>
      <c r="B69" s="218" t="s">
        <v>471</v>
      </c>
      <c r="C69" s="105">
        <v>1</v>
      </c>
      <c r="D69" s="106">
        <v>4570</v>
      </c>
      <c r="E69" s="123">
        <f>D69*C69</f>
        <v>4570</v>
      </c>
      <c r="G69" s="35"/>
      <c r="H69" s="46"/>
      <c r="I69" s="34"/>
      <c r="K69" s="35"/>
      <c r="L69" s="62">
        <f>K69*D69</f>
        <v>0</v>
      </c>
      <c r="M69" s="63" t="str">
        <f>IF(L69=0,"",IF(OR(L69-$E69&gt;0,L69-$E69&lt;0), (L69-$E69)/$E69, ""))</f>
        <v/>
      </c>
      <c r="N69" s="34"/>
      <c r="P69" s="269"/>
      <c r="Q69" s="270" t="str">
        <f t="shared" ref="Q69:Q86" si="59">IF(ISBLANK(P69),"",IF(P69="מאשר",K69,IF(P69="לא מאשר",0,"נא למלא כמות מאושרת")))</f>
        <v/>
      </c>
      <c r="R69" s="62" t="str">
        <f>IFERROR(Q69*D69,"")</f>
        <v/>
      </c>
      <c r="S69" s="63" t="str">
        <f>IFERROR(IF(R69=0,"",IF(OR(R69-$E69&gt;0,R69-$E69&lt;0), (R69-$E69)/$E69, "")),"")</f>
        <v/>
      </c>
      <c r="T69" s="271"/>
    </row>
    <row r="70" spans="1:20" ht="18.75" x14ac:dyDescent="0.3">
      <c r="A70" s="311"/>
      <c r="B70" s="219" t="s">
        <v>472</v>
      </c>
      <c r="C70" s="105">
        <v>1</v>
      </c>
      <c r="D70" s="106">
        <v>2860</v>
      </c>
      <c r="E70" s="123">
        <f t="shared" ref="E70:E86" si="60">D70*C70</f>
        <v>2860</v>
      </c>
      <c r="G70" s="35"/>
      <c r="H70" s="46"/>
      <c r="I70" s="34"/>
      <c r="K70" s="35"/>
      <c r="L70" s="62">
        <f>K70*D70</f>
        <v>0</v>
      </c>
      <c r="M70" s="63" t="str">
        <f t="shared" ref="M70:M87" si="61">IF(L70=0,"",IF(OR(L70-$E70&gt;0,L70-$E70&lt;0), (L70-$E70)/$E70, ""))</f>
        <v/>
      </c>
      <c r="N70" s="34"/>
      <c r="P70" s="269"/>
      <c r="Q70" s="270" t="str">
        <f t="shared" si="59"/>
        <v/>
      </c>
      <c r="R70" s="62" t="str">
        <f t="shared" ref="R70:R72" si="62">IFERROR(Q70*D70,"")</f>
        <v/>
      </c>
      <c r="S70" s="63" t="str">
        <f t="shared" ref="S70:S72" si="63">IFERROR(IF(R70=0,"",IF(OR(R70-$E70&gt;0,R70-$E70&lt;0), (R70-$E70)/$E70, "")),"")</f>
        <v/>
      </c>
      <c r="T70" s="271"/>
    </row>
    <row r="71" spans="1:20" ht="18.75" x14ac:dyDescent="0.3">
      <c r="A71" s="311"/>
      <c r="B71" s="219" t="s">
        <v>473</v>
      </c>
      <c r="C71" s="105">
        <v>1</v>
      </c>
      <c r="D71" s="106">
        <v>1480</v>
      </c>
      <c r="E71" s="123">
        <f t="shared" si="60"/>
        <v>1480</v>
      </c>
      <c r="G71" s="35"/>
      <c r="H71" s="46"/>
      <c r="I71" s="34"/>
      <c r="K71" s="35"/>
      <c r="L71" s="62">
        <f t="shared" ref="L71:L85" si="64">K71*D71</f>
        <v>0</v>
      </c>
      <c r="M71" s="63" t="str">
        <f t="shared" si="61"/>
        <v/>
      </c>
      <c r="N71" s="34"/>
      <c r="P71" s="269"/>
      <c r="Q71" s="270" t="str">
        <f t="shared" si="59"/>
        <v/>
      </c>
      <c r="R71" s="62" t="str">
        <f t="shared" si="62"/>
        <v/>
      </c>
      <c r="S71" s="63" t="str">
        <f t="shared" si="63"/>
        <v/>
      </c>
      <c r="T71" s="271"/>
    </row>
    <row r="72" spans="1:20" ht="18.75" x14ac:dyDescent="0.3">
      <c r="A72" s="311"/>
      <c r="B72" s="218" t="s">
        <v>474</v>
      </c>
      <c r="C72" s="105">
        <v>1</v>
      </c>
      <c r="D72" s="106">
        <v>1250</v>
      </c>
      <c r="E72" s="123">
        <f t="shared" si="60"/>
        <v>1250</v>
      </c>
      <c r="G72" s="35"/>
      <c r="H72" s="46"/>
      <c r="I72" s="34"/>
      <c r="K72" s="35"/>
      <c r="L72" s="62">
        <f t="shared" si="64"/>
        <v>0</v>
      </c>
      <c r="M72" s="63" t="str">
        <f t="shared" si="61"/>
        <v/>
      </c>
      <c r="N72" s="34"/>
      <c r="P72" s="269"/>
      <c r="Q72" s="270" t="str">
        <f t="shared" si="59"/>
        <v/>
      </c>
      <c r="R72" s="62" t="str">
        <f t="shared" si="62"/>
        <v/>
      </c>
      <c r="S72" s="63" t="str">
        <f t="shared" si="63"/>
        <v/>
      </c>
      <c r="T72" s="271"/>
    </row>
    <row r="73" spans="1:20" ht="18.75" x14ac:dyDescent="0.3">
      <c r="A73" s="311"/>
      <c r="B73" s="218" t="s">
        <v>475</v>
      </c>
      <c r="C73" s="105">
        <v>1</v>
      </c>
      <c r="D73" s="106">
        <v>1500</v>
      </c>
      <c r="E73" s="123">
        <f t="shared" si="60"/>
        <v>1500</v>
      </c>
      <c r="G73" s="35"/>
      <c r="H73" s="46"/>
      <c r="I73" s="34"/>
      <c r="K73" s="35"/>
      <c r="L73" s="62">
        <f t="shared" si="64"/>
        <v>0</v>
      </c>
      <c r="M73" s="63" t="str">
        <f t="shared" si="61"/>
        <v/>
      </c>
      <c r="N73" s="34"/>
      <c r="P73" s="269"/>
      <c r="Q73" s="270" t="str">
        <f t="shared" si="59"/>
        <v/>
      </c>
      <c r="R73" s="62" t="str">
        <f t="shared" ref="R73:R82" si="65">IFERROR(Q73*D73,"")</f>
        <v/>
      </c>
      <c r="S73" s="63" t="str">
        <f t="shared" ref="S73:S82" si="66">IFERROR(IF(R73=0,"",IF(OR(R73-$E73&gt;0,R73-$E73&lt;0), (R73-$E73)/$E73, "")),"")</f>
        <v/>
      </c>
      <c r="T73" s="271"/>
    </row>
    <row r="74" spans="1:20" ht="18.75" x14ac:dyDescent="0.3">
      <c r="A74" s="311"/>
      <c r="B74" s="218" t="s">
        <v>476</v>
      </c>
      <c r="C74" s="105">
        <v>1</v>
      </c>
      <c r="D74" s="106">
        <v>3000</v>
      </c>
      <c r="E74" s="123">
        <f t="shared" si="60"/>
        <v>3000</v>
      </c>
      <c r="G74" s="35"/>
      <c r="H74" s="46"/>
      <c r="I74" s="34"/>
      <c r="K74" s="35"/>
      <c r="L74" s="62">
        <f t="shared" si="64"/>
        <v>0</v>
      </c>
      <c r="M74" s="63" t="str">
        <f t="shared" si="61"/>
        <v/>
      </c>
      <c r="N74" s="34"/>
      <c r="P74" s="269"/>
      <c r="Q74" s="270" t="str">
        <f t="shared" si="59"/>
        <v/>
      </c>
      <c r="R74" s="62" t="str">
        <f t="shared" si="65"/>
        <v/>
      </c>
      <c r="S74" s="63" t="str">
        <f t="shared" si="66"/>
        <v/>
      </c>
      <c r="T74" s="271"/>
    </row>
    <row r="75" spans="1:20" ht="18.75" x14ac:dyDescent="0.3">
      <c r="A75" s="311"/>
      <c r="B75" s="218" t="s">
        <v>471</v>
      </c>
      <c r="C75" s="105">
        <v>1</v>
      </c>
      <c r="D75" s="106">
        <v>3600</v>
      </c>
      <c r="E75" s="123">
        <f t="shared" si="60"/>
        <v>3600</v>
      </c>
      <c r="G75" s="35"/>
      <c r="H75" s="46"/>
      <c r="I75" s="34"/>
      <c r="K75" s="35"/>
      <c r="L75" s="62">
        <f t="shared" si="64"/>
        <v>0</v>
      </c>
      <c r="M75" s="63" t="str">
        <f t="shared" si="61"/>
        <v/>
      </c>
      <c r="N75" s="34"/>
      <c r="P75" s="269"/>
      <c r="Q75" s="270" t="str">
        <f t="shared" si="59"/>
        <v/>
      </c>
      <c r="R75" s="62" t="str">
        <f t="shared" si="65"/>
        <v/>
      </c>
      <c r="S75" s="63" t="str">
        <f t="shared" si="66"/>
        <v/>
      </c>
      <c r="T75" s="271"/>
    </row>
    <row r="76" spans="1:20" ht="18.75" x14ac:dyDescent="0.3">
      <c r="A76" s="311"/>
      <c r="B76" s="218" t="s">
        <v>477</v>
      </c>
      <c r="C76" s="105">
        <v>1</v>
      </c>
      <c r="D76" s="106">
        <v>2000</v>
      </c>
      <c r="E76" s="123">
        <f t="shared" si="60"/>
        <v>2000</v>
      </c>
      <c r="G76" s="35"/>
      <c r="H76" s="46"/>
      <c r="I76" s="34"/>
      <c r="K76" s="35"/>
      <c r="L76" s="62">
        <f t="shared" si="64"/>
        <v>0</v>
      </c>
      <c r="M76" s="63" t="str">
        <f t="shared" si="61"/>
        <v/>
      </c>
      <c r="N76" s="34"/>
      <c r="P76" s="269"/>
      <c r="Q76" s="270" t="str">
        <f t="shared" si="59"/>
        <v/>
      </c>
      <c r="R76" s="62" t="str">
        <f t="shared" si="65"/>
        <v/>
      </c>
      <c r="S76" s="63" t="str">
        <f t="shared" si="66"/>
        <v/>
      </c>
      <c r="T76" s="271"/>
    </row>
    <row r="77" spans="1:20" ht="18.75" x14ac:dyDescent="0.3">
      <c r="A77" s="311"/>
      <c r="B77" s="218" t="s">
        <v>478</v>
      </c>
      <c r="C77" s="105">
        <v>1</v>
      </c>
      <c r="D77" s="106">
        <v>950</v>
      </c>
      <c r="E77" s="123">
        <f t="shared" si="60"/>
        <v>950</v>
      </c>
      <c r="G77" s="35"/>
      <c r="H77" s="46"/>
      <c r="I77" s="34"/>
      <c r="K77" s="35"/>
      <c r="L77" s="62">
        <f t="shared" si="64"/>
        <v>0</v>
      </c>
      <c r="M77" s="63" t="str">
        <f t="shared" si="61"/>
        <v/>
      </c>
      <c r="N77" s="34"/>
      <c r="P77" s="269"/>
      <c r="Q77" s="270" t="str">
        <f t="shared" si="59"/>
        <v/>
      </c>
      <c r="R77" s="62" t="str">
        <f t="shared" si="65"/>
        <v/>
      </c>
      <c r="S77" s="63" t="str">
        <f t="shared" si="66"/>
        <v/>
      </c>
      <c r="T77" s="271"/>
    </row>
    <row r="78" spans="1:20" ht="18.75" x14ac:dyDescent="0.3">
      <c r="A78" s="311"/>
      <c r="B78" s="218" t="s">
        <v>479</v>
      </c>
      <c r="C78" s="105">
        <v>1</v>
      </c>
      <c r="D78" s="106">
        <v>2300</v>
      </c>
      <c r="E78" s="123">
        <f t="shared" si="60"/>
        <v>2300</v>
      </c>
      <c r="G78" s="35"/>
      <c r="H78" s="46"/>
      <c r="I78" s="34"/>
      <c r="K78" s="35"/>
      <c r="L78" s="62">
        <f t="shared" si="64"/>
        <v>0</v>
      </c>
      <c r="M78" s="63" t="str">
        <f t="shared" si="61"/>
        <v/>
      </c>
      <c r="N78" s="34"/>
      <c r="P78" s="269"/>
      <c r="Q78" s="270" t="str">
        <f t="shared" si="59"/>
        <v/>
      </c>
      <c r="R78" s="62" t="str">
        <f t="shared" si="65"/>
        <v/>
      </c>
      <c r="S78" s="63" t="str">
        <f t="shared" si="66"/>
        <v/>
      </c>
      <c r="T78" s="271"/>
    </row>
    <row r="79" spans="1:20" ht="18.75" x14ac:dyDescent="0.3">
      <c r="A79" s="311"/>
      <c r="B79" s="218" t="s">
        <v>480</v>
      </c>
      <c r="C79" s="105">
        <v>1</v>
      </c>
      <c r="D79" s="106">
        <v>4000</v>
      </c>
      <c r="E79" s="123">
        <f t="shared" si="60"/>
        <v>4000</v>
      </c>
      <c r="G79" s="35"/>
      <c r="H79" s="46"/>
      <c r="I79" s="34"/>
      <c r="K79" s="35"/>
      <c r="L79" s="62">
        <f t="shared" si="64"/>
        <v>0</v>
      </c>
      <c r="M79" s="63" t="str">
        <f t="shared" si="61"/>
        <v/>
      </c>
      <c r="N79" s="34"/>
      <c r="P79" s="269"/>
      <c r="Q79" s="270" t="str">
        <f t="shared" si="59"/>
        <v/>
      </c>
      <c r="R79" s="62" t="str">
        <f t="shared" si="65"/>
        <v/>
      </c>
      <c r="S79" s="63" t="str">
        <f t="shared" si="66"/>
        <v/>
      </c>
      <c r="T79" s="271"/>
    </row>
    <row r="80" spans="1:20" ht="18.75" x14ac:dyDescent="0.3">
      <c r="A80" s="311"/>
      <c r="B80" s="218" t="s">
        <v>481</v>
      </c>
      <c r="C80" s="105">
        <v>1</v>
      </c>
      <c r="D80" s="106">
        <v>3000</v>
      </c>
      <c r="E80" s="123">
        <f t="shared" si="60"/>
        <v>3000</v>
      </c>
      <c r="G80" s="35"/>
      <c r="H80" s="46"/>
      <c r="I80" s="34"/>
      <c r="K80" s="35"/>
      <c r="L80" s="62">
        <f t="shared" si="64"/>
        <v>0</v>
      </c>
      <c r="M80" s="63" t="str">
        <f t="shared" si="61"/>
        <v/>
      </c>
      <c r="N80" s="34"/>
      <c r="P80" s="269"/>
      <c r="Q80" s="270" t="str">
        <f t="shared" si="59"/>
        <v/>
      </c>
      <c r="R80" s="62" t="str">
        <f t="shared" si="65"/>
        <v/>
      </c>
      <c r="S80" s="63" t="str">
        <f t="shared" si="66"/>
        <v/>
      </c>
      <c r="T80" s="271"/>
    </row>
    <row r="81" spans="1:20" ht="18.75" x14ac:dyDescent="0.3">
      <c r="A81" s="311"/>
      <c r="B81" s="218" t="s">
        <v>482</v>
      </c>
      <c r="C81" s="105">
        <v>1</v>
      </c>
      <c r="D81" s="106">
        <v>1500</v>
      </c>
      <c r="E81" s="123">
        <f t="shared" si="60"/>
        <v>1500</v>
      </c>
      <c r="G81" s="35"/>
      <c r="H81" s="46"/>
      <c r="I81" s="34"/>
      <c r="K81" s="35"/>
      <c r="L81" s="62">
        <f t="shared" si="64"/>
        <v>0</v>
      </c>
      <c r="M81" s="63" t="str">
        <f t="shared" si="61"/>
        <v/>
      </c>
      <c r="N81" s="34"/>
      <c r="P81" s="269"/>
      <c r="Q81" s="270" t="str">
        <f t="shared" si="59"/>
        <v/>
      </c>
      <c r="R81" s="62" t="str">
        <f t="shared" si="65"/>
        <v/>
      </c>
      <c r="S81" s="63" t="str">
        <f t="shared" si="66"/>
        <v/>
      </c>
      <c r="T81" s="271"/>
    </row>
    <row r="82" spans="1:20" ht="18.75" x14ac:dyDescent="0.3">
      <c r="A82" s="311"/>
      <c r="B82" s="235" t="s">
        <v>483</v>
      </c>
      <c r="C82" s="105">
        <v>1</v>
      </c>
      <c r="D82" s="106">
        <v>1200</v>
      </c>
      <c r="E82" s="123">
        <f t="shared" si="60"/>
        <v>1200</v>
      </c>
      <c r="G82" s="35"/>
      <c r="H82" s="46"/>
      <c r="I82" s="34"/>
      <c r="K82" s="35"/>
      <c r="L82" s="62">
        <f t="shared" si="64"/>
        <v>0</v>
      </c>
      <c r="M82" s="63" t="str">
        <f t="shared" si="61"/>
        <v/>
      </c>
      <c r="N82" s="34"/>
      <c r="P82" s="269"/>
      <c r="Q82" s="270" t="str">
        <f t="shared" si="59"/>
        <v/>
      </c>
      <c r="R82" s="62" t="str">
        <f t="shared" si="65"/>
        <v/>
      </c>
      <c r="S82" s="63" t="str">
        <f t="shared" si="66"/>
        <v/>
      </c>
      <c r="T82" s="271"/>
    </row>
    <row r="83" spans="1:20" ht="18.75" x14ac:dyDescent="0.3">
      <c r="A83" s="311"/>
      <c r="B83" s="218" t="s">
        <v>484</v>
      </c>
      <c r="C83" s="105">
        <v>1</v>
      </c>
      <c r="D83" s="106">
        <v>3500</v>
      </c>
      <c r="E83" s="123">
        <f t="shared" si="60"/>
        <v>3500</v>
      </c>
      <c r="G83" s="35"/>
      <c r="H83" s="46"/>
      <c r="I83" s="34"/>
      <c r="K83" s="35"/>
      <c r="L83" s="62">
        <f t="shared" si="64"/>
        <v>0</v>
      </c>
      <c r="M83" s="63" t="str">
        <f t="shared" si="61"/>
        <v/>
      </c>
      <c r="N83" s="34"/>
      <c r="P83" s="269"/>
      <c r="Q83" s="270" t="str">
        <f t="shared" si="59"/>
        <v/>
      </c>
      <c r="R83" s="62" t="str">
        <f t="shared" ref="R83:R86" si="67">IFERROR(Q83*D83,"")</f>
        <v/>
      </c>
      <c r="S83" s="63" t="str">
        <f t="shared" ref="S83:S86" si="68">IFERROR(IF(R83=0,"",IF(OR(R83-$E83&gt;0,R83-$E83&lt;0), (R83-$E83)/$E83, "")),"")</f>
        <v/>
      </c>
      <c r="T83" s="271"/>
    </row>
    <row r="84" spans="1:20" ht="18.75" x14ac:dyDescent="0.3">
      <c r="A84" s="311"/>
      <c r="B84" s="218" t="s">
        <v>485</v>
      </c>
      <c r="C84" s="105">
        <v>1</v>
      </c>
      <c r="D84" s="106">
        <v>1500</v>
      </c>
      <c r="E84" s="123">
        <f t="shared" si="60"/>
        <v>1500</v>
      </c>
      <c r="G84" s="35"/>
      <c r="H84" s="46"/>
      <c r="I84" s="34"/>
      <c r="K84" s="35"/>
      <c r="L84" s="62">
        <f t="shared" si="64"/>
        <v>0</v>
      </c>
      <c r="M84" s="63" t="str">
        <f t="shared" si="61"/>
        <v/>
      </c>
      <c r="N84" s="34"/>
      <c r="P84" s="269"/>
      <c r="Q84" s="270" t="str">
        <f t="shared" si="59"/>
        <v/>
      </c>
      <c r="R84" s="62" t="str">
        <f t="shared" si="67"/>
        <v/>
      </c>
      <c r="S84" s="63" t="str">
        <f t="shared" si="68"/>
        <v/>
      </c>
      <c r="T84" s="271"/>
    </row>
    <row r="85" spans="1:20" ht="18.75" x14ac:dyDescent="0.3">
      <c r="A85" s="311"/>
      <c r="B85" s="218" t="s">
        <v>486</v>
      </c>
      <c r="C85" s="105">
        <v>1</v>
      </c>
      <c r="D85" s="106">
        <v>2000</v>
      </c>
      <c r="E85" s="123">
        <f t="shared" si="60"/>
        <v>2000</v>
      </c>
      <c r="G85" s="35"/>
      <c r="H85" s="46"/>
      <c r="I85" s="34"/>
      <c r="K85" s="35"/>
      <c r="L85" s="62">
        <f t="shared" si="64"/>
        <v>0</v>
      </c>
      <c r="M85" s="63" t="str">
        <f t="shared" si="61"/>
        <v/>
      </c>
      <c r="N85" s="34"/>
      <c r="P85" s="269"/>
      <c r="Q85" s="270" t="str">
        <f t="shared" si="59"/>
        <v/>
      </c>
      <c r="R85" s="62" t="str">
        <f t="shared" si="67"/>
        <v/>
      </c>
      <c r="S85" s="63" t="str">
        <f t="shared" si="68"/>
        <v/>
      </c>
      <c r="T85" s="271"/>
    </row>
    <row r="86" spans="1:20" ht="18.75" x14ac:dyDescent="0.3">
      <c r="A86" s="311"/>
      <c r="B86" s="218" t="s">
        <v>487</v>
      </c>
      <c r="C86" s="105">
        <v>1</v>
      </c>
      <c r="D86" s="106">
        <v>1700</v>
      </c>
      <c r="E86" s="123">
        <f t="shared" si="60"/>
        <v>1700</v>
      </c>
      <c r="G86" s="35"/>
      <c r="H86" s="46"/>
      <c r="I86" s="34"/>
      <c r="K86" s="35"/>
      <c r="L86" s="62">
        <f t="shared" ref="L86" si="69">K86*D86</f>
        <v>0</v>
      </c>
      <c r="M86" s="63" t="str">
        <f t="shared" ref="M86" si="70">IF(L86=0,"",IF(OR(L86-$E86&gt;0,L86-$E86&lt;0), (L86-$E86)/$E86, ""))</f>
        <v/>
      </c>
      <c r="N86" s="34"/>
      <c r="P86" s="269"/>
      <c r="Q86" s="270" t="str">
        <f t="shared" si="59"/>
        <v/>
      </c>
      <c r="R86" s="62" t="str">
        <f t="shared" si="67"/>
        <v/>
      </c>
      <c r="S86" s="63" t="str">
        <f t="shared" si="68"/>
        <v/>
      </c>
      <c r="T86" s="271"/>
    </row>
    <row r="87" spans="1:20" ht="19.5" thickBot="1" x14ac:dyDescent="0.35">
      <c r="B87" s="158" t="s">
        <v>623</v>
      </c>
      <c r="C87" s="159"/>
      <c r="D87" s="125"/>
      <c r="E87" s="126">
        <f>SUM(E69:E86)</f>
        <v>41910</v>
      </c>
      <c r="F87" s="39"/>
      <c r="G87" s="59"/>
      <c r="H87" s="60"/>
      <c r="I87" s="61"/>
      <c r="J87" s="39"/>
      <c r="K87" s="59"/>
      <c r="L87" s="64">
        <f>SUM(L69:L86)</f>
        <v>0</v>
      </c>
      <c r="M87" s="65" t="str">
        <f t="shared" si="61"/>
        <v/>
      </c>
      <c r="N87" s="61"/>
      <c r="O87" s="58"/>
      <c r="P87" s="182"/>
      <c r="Q87" s="64"/>
      <c r="R87" s="64">
        <f>SUM(R69:R86)</f>
        <v>0</v>
      </c>
      <c r="S87" s="65" t="str">
        <f>IFERROR(IF(R87=0,"",IF(OR(R87-$E87&gt;0,R87-$E87&lt;0), (R87-$E87)/$E87, "")),"")</f>
        <v/>
      </c>
      <c r="T87" s="183"/>
    </row>
    <row r="88" spans="1:20" ht="18.75" x14ac:dyDescent="0.3">
      <c r="B88" s="313" t="s">
        <v>488</v>
      </c>
      <c r="C88" s="314"/>
      <c r="D88" s="314"/>
      <c r="E88" s="315"/>
      <c r="F88" s="48"/>
      <c r="G88" s="196"/>
      <c r="H88" s="197"/>
      <c r="I88" s="198"/>
      <c r="J88" s="48"/>
      <c r="K88" s="196"/>
      <c r="L88" s="199"/>
      <c r="M88" s="200"/>
      <c r="N88" s="198"/>
      <c r="O88" s="201"/>
      <c r="P88" s="276"/>
      <c r="Q88" s="199"/>
      <c r="R88" s="199"/>
      <c r="S88" s="200"/>
      <c r="T88" s="277"/>
    </row>
    <row r="89" spans="1:20" ht="18.75" x14ac:dyDescent="0.3">
      <c r="A89" s="311"/>
      <c r="B89" s="235" t="s">
        <v>489</v>
      </c>
      <c r="C89" s="105">
        <v>1</v>
      </c>
      <c r="D89" s="106">
        <v>4300</v>
      </c>
      <c r="E89" s="123">
        <f>D89*C89</f>
        <v>4300</v>
      </c>
      <c r="G89" s="35"/>
      <c r="H89" s="46"/>
      <c r="I89" s="34"/>
      <c r="K89" s="35"/>
      <c r="L89" s="62">
        <f>K89*D89</f>
        <v>0</v>
      </c>
      <c r="M89" s="63" t="str">
        <f>IF(L89=0,"",IF(OR(L89-$E89&gt;0,L89-$E89&lt;0), (L89-$E89)/$E89, ""))</f>
        <v/>
      </c>
      <c r="N89" s="34"/>
      <c r="P89" s="269"/>
      <c r="Q89" s="270" t="str">
        <f t="shared" ref="Q89:Q92" si="71">IF(ISBLANK(P89),"",IF(P89="מאשר",K89,IF(P89="לא מאשר",0,"נא למלא כמות מאושרת")))</f>
        <v/>
      </c>
      <c r="R89" s="62" t="str">
        <f>IFERROR(Q89*D89,"")</f>
        <v/>
      </c>
      <c r="S89" s="63" t="str">
        <f>IFERROR(IF(R89=0,"",IF(OR(R89-$E89&gt;0,R89-$E89&lt;0), (R89-$E89)/$E89, "")),"")</f>
        <v/>
      </c>
      <c r="T89" s="271"/>
    </row>
    <row r="90" spans="1:20" ht="18.75" x14ac:dyDescent="0.3">
      <c r="A90" s="311"/>
      <c r="B90" s="234" t="s">
        <v>490</v>
      </c>
      <c r="C90" s="105">
        <v>1</v>
      </c>
      <c r="D90" s="106">
        <v>7100</v>
      </c>
      <c r="E90" s="123">
        <f t="shared" ref="E90:E92" si="72">D90*C90</f>
        <v>7100</v>
      </c>
      <c r="G90" s="35"/>
      <c r="H90" s="46"/>
      <c r="I90" s="34"/>
      <c r="K90" s="35"/>
      <c r="L90" s="62">
        <f>K90*D90</f>
        <v>0</v>
      </c>
      <c r="M90" s="63" t="str">
        <f t="shared" ref="M90:M93" si="73">IF(L90=0,"",IF(OR(L90-$E90&gt;0,L90-$E90&lt;0), (L90-$E90)/$E90, ""))</f>
        <v/>
      </c>
      <c r="N90" s="34"/>
      <c r="P90" s="269"/>
      <c r="Q90" s="270" t="str">
        <f t="shared" si="71"/>
        <v/>
      </c>
      <c r="R90" s="62" t="str">
        <f t="shared" ref="R90:R92" si="74">IFERROR(Q90*D90,"")</f>
        <v/>
      </c>
      <c r="S90" s="63" t="str">
        <f t="shared" ref="S90:S92" si="75">IFERROR(IF(R90=0,"",IF(OR(R90-$E90&gt;0,R90-$E90&lt;0), (R90-$E90)/$E90, "")),"")</f>
        <v/>
      </c>
      <c r="T90" s="271"/>
    </row>
    <row r="91" spans="1:20" ht="18.75" x14ac:dyDescent="0.3">
      <c r="A91" s="311"/>
      <c r="B91" s="234" t="s">
        <v>491</v>
      </c>
      <c r="C91" s="105">
        <v>1</v>
      </c>
      <c r="D91" s="106">
        <v>7800</v>
      </c>
      <c r="E91" s="123">
        <f t="shared" si="72"/>
        <v>7800</v>
      </c>
      <c r="G91" s="35"/>
      <c r="H91" s="46"/>
      <c r="I91" s="34"/>
      <c r="K91" s="35"/>
      <c r="L91" s="62">
        <f t="shared" ref="L91:L92" si="76">K91*D91</f>
        <v>0</v>
      </c>
      <c r="M91" s="63" t="str">
        <f t="shared" si="73"/>
        <v/>
      </c>
      <c r="N91" s="34"/>
      <c r="P91" s="269"/>
      <c r="Q91" s="270" t="str">
        <f t="shared" si="71"/>
        <v/>
      </c>
      <c r="R91" s="62" t="str">
        <f t="shared" si="74"/>
        <v/>
      </c>
      <c r="S91" s="63" t="str">
        <f t="shared" si="75"/>
        <v/>
      </c>
      <c r="T91" s="271"/>
    </row>
    <row r="92" spans="1:20" ht="18.75" x14ac:dyDescent="0.3">
      <c r="A92" s="311"/>
      <c r="B92" s="235" t="s">
        <v>492</v>
      </c>
      <c r="C92" s="105">
        <v>1</v>
      </c>
      <c r="D92" s="106">
        <v>890</v>
      </c>
      <c r="E92" s="123">
        <f t="shared" si="72"/>
        <v>890</v>
      </c>
      <c r="G92" s="35"/>
      <c r="H92" s="46"/>
      <c r="I92" s="34"/>
      <c r="K92" s="35"/>
      <c r="L92" s="62">
        <f t="shared" si="76"/>
        <v>0</v>
      </c>
      <c r="M92" s="63" t="str">
        <f t="shared" si="73"/>
        <v/>
      </c>
      <c r="N92" s="34"/>
      <c r="P92" s="269"/>
      <c r="Q92" s="270" t="str">
        <f t="shared" si="71"/>
        <v/>
      </c>
      <c r="R92" s="62" t="str">
        <f t="shared" si="74"/>
        <v/>
      </c>
      <c r="S92" s="63" t="str">
        <f t="shared" si="75"/>
        <v/>
      </c>
      <c r="T92" s="271"/>
    </row>
    <row r="93" spans="1:20" ht="19.5" thickBot="1" x14ac:dyDescent="0.35">
      <c r="B93" s="158" t="s">
        <v>624</v>
      </c>
      <c r="C93" s="159"/>
      <c r="D93" s="125"/>
      <c r="E93" s="126">
        <f>SUM(E89:E92)</f>
        <v>20090</v>
      </c>
      <c r="F93" s="39"/>
      <c r="G93" s="59"/>
      <c r="H93" s="60"/>
      <c r="I93" s="61"/>
      <c r="J93" s="39"/>
      <c r="K93" s="59"/>
      <c r="L93" s="64">
        <f>SUM(L89:L92)</f>
        <v>0</v>
      </c>
      <c r="M93" s="65" t="str">
        <f t="shared" si="73"/>
        <v/>
      </c>
      <c r="N93" s="61"/>
      <c r="O93" s="58"/>
      <c r="P93" s="182"/>
      <c r="Q93" s="64"/>
      <c r="R93" s="64">
        <f>SUM(R89:R92)</f>
        <v>0</v>
      </c>
      <c r="S93" s="65" t="str">
        <f>IFERROR(IF(R93=0,"",IF(OR(R93-$E93&gt;0,R93-$E93&lt;0), (R93-$E93)/$E93, "")),"")</f>
        <v/>
      </c>
      <c r="T93" s="183"/>
    </row>
    <row r="94" spans="1:20" ht="18.75" x14ac:dyDescent="0.3">
      <c r="B94" s="313" t="s">
        <v>181</v>
      </c>
      <c r="C94" s="314"/>
      <c r="D94" s="314"/>
      <c r="E94" s="315"/>
      <c r="F94" s="48"/>
      <c r="G94" s="196"/>
      <c r="H94" s="197"/>
      <c r="I94" s="198"/>
      <c r="J94" s="48"/>
      <c r="K94" s="196"/>
      <c r="L94" s="199"/>
      <c r="M94" s="200"/>
      <c r="N94" s="198"/>
      <c r="O94" s="201"/>
      <c r="P94" s="276"/>
      <c r="Q94" s="199"/>
      <c r="R94" s="199"/>
      <c r="S94" s="200"/>
      <c r="T94" s="277"/>
    </row>
    <row r="95" spans="1:20" ht="18.75" x14ac:dyDescent="0.3">
      <c r="A95" s="311"/>
      <c r="B95" s="235" t="s">
        <v>493</v>
      </c>
      <c r="C95" s="105">
        <v>1</v>
      </c>
      <c r="D95" s="106">
        <v>1850</v>
      </c>
      <c r="E95" s="123">
        <f>D95*C95</f>
        <v>1850</v>
      </c>
      <c r="G95" s="35"/>
      <c r="H95" s="46"/>
      <c r="I95" s="34"/>
      <c r="K95" s="35"/>
      <c r="L95" s="62">
        <f>K95*D95</f>
        <v>0</v>
      </c>
      <c r="M95" s="63" t="str">
        <f>IF(L95=0,"",IF(OR(L95-$E95&gt;0,L95-$E95&lt;0), (L95-$E95)/$E95, ""))</f>
        <v/>
      </c>
      <c r="N95" s="34"/>
      <c r="P95" s="269"/>
      <c r="Q95" s="270" t="str">
        <f t="shared" ref="Q95:Q97" si="77">IF(ISBLANK(P95),"",IF(P95="מאשר",K95,IF(P95="לא מאשר",0,"נא למלא כמות מאושרת")))</f>
        <v/>
      </c>
      <c r="R95" s="62" t="str">
        <f>IFERROR(Q95*D95,"")</f>
        <v/>
      </c>
      <c r="S95" s="63" t="str">
        <f>IFERROR(IF(R95=0,"",IF(OR(R95-$E95&gt;0,R95-$E95&lt;0), (R95-$E95)/$E95, "")),"")</f>
        <v/>
      </c>
      <c r="T95" s="271"/>
    </row>
    <row r="96" spans="1:20" ht="18.75" x14ac:dyDescent="0.3">
      <c r="A96" s="311"/>
      <c r="B96" s="234" t="s">
        <v>494</v>
      </c>
      <c r="C96" s="105">
        <v>1</v>
      </c>
      <c r="D96" s="106">
        <v>990</v>
      </c>
      <c r="E96" s="123">
        <f t="shared" ref="E96:E97" si="78">D96*C96</f>
        <v>990</v>
      </c>
      <c r="G96" s="35"/>
      <c r="H96" s="46"/>
      <c r="I96" s="34"/>
      <c r="K96" s="35"/>
      <c r="L96" s="62">
        <f>K96*D96</f>
        <v>0</v>
      </c>
      <c r="M96" s="63" t="str">
        <f t="shared" ref="M96:M98" si="79">IF(L96=0,"",IF(OR(L96-$E96&gt;0,L96-$E96&lt;0), (L96-$E96)/$E96, ""))</f>
        <v/>
      </c>
      <c r="N96" s="34"/>
      <c r="P96" s="269"/>
      <c r="Q96" s="270" t="str">
        <f t="shared" si="77"/>
        <v/>
      </c>
      <c r="R96" s="62" t="str">
        <f t="shared" ref="R96:R97" si="80">IFERROR(Q96*D96,"")</f>
        <v/>
      </c>
      <c r="S96" s="63" t="str">
        <f t="shared" ref="S96:S97" si="81">IFERROR(IF(R96=0,"",IF(OR(R96-$E96&gt;0,R96-$E96&lt;0), (R96-$E96)/$E96, "")),"")</f>
        <v/>
      </c>
      <c r="T96" s="271"/>
    </row>
    <row r="97" spans="1:20" ht="18.75" x14ac:dyDescent="0.3">
      <c r="A97" s="216"/>
      <c r="B97" s="234" t="s">
        <v>495</v>
      </c>
      <c r="C97" s="105">
        <v>1</v>
      </c>
      <c r="D97" s="106">
        <v>5850</v>
      </c>
      <c r="E97" s="123">
        <f t="shared" si="78"/>
        <v>5850</v>
      </c>
      <c r="G97" s="35"/>
      <c r="H97" s="46"/>
      <c r="I97" s="34"/>
      <c r="K97" s="35"/>
      <c r="L97" s="62">
        <f t="shared" ref="L97" si="82">K97*D97</f>
        <v>0</v>
      </c>
      <c r="M97" s="63" t="str">
        <f t="shared" si="79"/>
        <v/>
      </c>
      <c r="N97" s="34"/>
      <c r="P97" s="269"/>
      <c r="Q97" s="270" t="str">
        <f t="shared" si="77"/>
        <v/>
      </c>
      <c r="R97" s="62" t="str">
        <f t="shared" si="80"/>
        <v/>
      </c>
      <c r="S97" s="63" t="str">
        <f t="shared" si="81"/>
        <v/>
      </c>
      <c r="T97" s="271"/>
    </row>
    <row r="98" spans="1:20" ht="19.5" thickBot="1" x14ac:dyDescent="0.35">
      <c r="B98" s="158" t="s">
        <v>625</v>
      </c>
      <c r="C98" s="159"/>
      <c r="D98" s="125"/>
      <c r="E98" s="126">
        <f>SUM(E95:E97)</f>
        <v>8690</v>
      </c>
      <c r="F98" s="39"/>
      <c r="G98" s="59"/>
      <c r="H98" s="60"/>
      <c r="I98" s="61"/>
      <c r="J98" s="39"/>
      <c r="K98" s="59"/>
      <c r="L98" s="64">
        <f>SUM(L95:L97)</f>
        <v>0</v>
      </c>
      <c r="M98" s="65" t="str">
        <f t="shared" si="79"/>
        <v/>
      </c>
      <c r="N98" s="61"/>
      <c r="O98" s="58"/>
      <c r="P98" s="182"/>
      <c r="Q98" s="64"/>
      <c r="R98" s="64">
        <f>SUM(R95:R97)</f>
        <v>0</v>
      </c>
      <c r="S98" s="65" t="str">
        <f>IFERROR(IF(R98=0,"",IF(OR(R98-$E98&gt;0,R98-$E98&lt;0), (R98-$E98)/$E98, "")),"")</f>
        <v/>
      </c>
      <c r="T98" s="183"/>
    </row>
    <row r="99" spans="1:20" ht="19.5" thickBot="1" x14ac:dyDescent="0.35">
      <c r="B99" s="158" t="s">
        <v>47</v>
      </c>
      <c r="C99" s="159"/>
      <c r="D99" s="125"/>
      <c r="E99" s="126">
        <f>E98+E93+E87+E67+E58+E50+E37+E30+E26+E16+E11</f>
        <v>449616</v>
      </c>
      <c r="F99" s="39"/>
      <c r="G99" s="59"/>
      <c r="H99" s="60"/>
      <c r="I99" s="61"/>
      <c r="J99" s="39"/>
      <c r="K99" s="59"/>
      <c r="L99" s="64">
        <f>L98+L93+L87+L67+L58+L50+L37+L30+L26+L16+L11</f>
        <v>0</v>
      </c>
      <c r="M99" s="65" t="str">
        <f t="shared" ref="M99" si="83">IF(L99=0,"",IF(OR(L99-$E99&gt;0,L99-$E99&lt;0), (L99-$E99)/$E99, ""))</f>
        <v/>
      </c>
      <c r="N99" s="61"/>
      <c r="O99" s="58"/>
      <c r="P99" s="182"/>
      <c r="Q99" s="64"/>
      <c r="R99" s="64">
        <f>R98+R93+R87+R67+R58+R50+R37+R30+R26+R16+R11</f>
        <v>0</v>
      </c>
      <c r="S99" s="65" t="str">
        <f>IFERROR(IF(R99=0,"",IF(OR(R99-$E99&gt;0,R99-$E99&lt;0), (R99-$E99)/$E99, "")),"")</f>
        <v/>
      </c>
      <c r="T99" s="183"/>
    </row>
  </sheetData>
  <sheetProtection algorithmName="SHA-512" hashValue="wAzJmJXz3O0nSIQEzViz5itwNEmcCPhHDtON6VYvAG1eOSapCqBbKv3/3xT93n/O5U0gsUsO9Oxu3qDjF0WwVg==" saltValue="KLBwIQUq9F8Yc1VcCMXF2Q==" spinCount="100000" sheet="1" formatCells="0" formatColumns="0" formatRows="0" insertColumns="0" insertRows="0" deleteColumns="0" deleteRows="0"/>
  <mergeCells count="32">
    <mergeCell ref="A91:A92"/>
    <mergeCell ref="B94:E94"/>
    <mergeCell ref="A95:A96"/>
    <mergeCell ref="B68:E68"/>
    <mergeCell ref="A69:A72"/>
    <mergeCell ref="A73:A86"/>
    <mergeCell ref="B88:E88"/>
    <mergeCell ref="A89:A90"/>
    <mergeCell ref="B51:E51"/>
    <mergeCell ref="B59:E59"/>
    <mergeCell ref="A60:A63"/>
    <mergeCell ref="A64:A66"/>
    <mergeCell ref="A45:A46"/>
    <mergeCell ref="A47:A49"/>
    <mergeCell ref="A56:A57"/>
    <mergeCell ref="A52:A55"/>
    <mergeCell ref="B38:E38"/>
    <mergeCell ref="A39:A42"/>
    <mergeCell ref="B12:E12"/>
    <mergeCell ref="A43:A44"/>
    <mergeCell ref="A18:A25"/>
    <mergeCell ref="A28:A29"/>
    <mergeCell ref="B31:E31"/>
    <mergeCell ref="A32:A33"/>
    <mergeCell ref="A34:A35"/>
    <mergeCell ref="B27:E27"/>
    <mergeCell ref="B6:E6"/>
    <mergeCell ref="K6:N6"/>
    <mergeCell ref="P6:T6"/>
    <mergeCell ref="G6:I6"/>
    <mergeCell ref="B17:E17"/>
    <mergeCell ref="B8:E8"/>
  </mergeCells>
  <conditionalFormatting sqref="S18">
    <cfRule type="cellIs" dxfId="383" priority="149" operator="lessThan">
      <formula>0</formula>
    </cfRule>
    <cfRule type="cellIs" dxfId="382" priority="150" operator="greaterThan">
      <formula>0.01</formula>
    </cfRule>
  </conditionalFormatting>
  <conditionalFormatting sqref="S19:S24">
    <cfRule type="cellIs" dxfId="381" priority="147" operator="lessThan">
      <formula>0</formula>
    </cfRule>
    <cfRule type="cellIs" dxfId="380" priority="148" operator="greaterThan">
      <formula>0.01</formula>
    </cfRule>
  </conditionalFormatting>
  <conditionalFormatting sqref="M18">
    <cfRule type="cellIs" dxfId="379" priority="145" operator="lessThan">
      <formula>0</formula>
    </cfRule>
    <cfRule type="cellIs" dxfId="378" priority="146" operator="greaterThan">
      <formula>0.01</formula>
    </cfRule>
  </conditionalFormatting>
  <conditionalFormatting sqref="M19:M23">
    <cfRule type="cellIs" dxfId="377" priority="143" operator="lessThan">
      <formula>0</formula>
    </cfRule>
    <cfRule type="cellIs" dxfId="376" priority="144" operator="greaterThan">
      <formula>0.01</formula>
    </cfRule>
  </conditionalFormatting>
  <conditionalFormatting sqref="M24">
    <cfRule type="cellIs" dxfId="375" priority="141" operator="lessThan">
      <formula>0</formula>
    </cfRule>
    <cfRule type="cellIs" dxfId="374" priority="142" operator="greaterThan">
      <formula>0.01</formula>
    </cfRule>
  </conditionalFormatting>
  <conditionalFormatting sqref="M25">
    <cfRule type="cellIs" dxfId="373" priority="139" operator="lessThan">
      <formula>0</formula>
    </cfRule>
    <cfRule type="cellIs" dxfId="372" priority="140" operator="greaterThan">
      <formula>0.01</formula>
    </cfRule>
  </conditionalFormatting>
  <conditionalFormatting sqref="M39:M49">
    <cfRule type="cellIs" dxfId="371" priority="71" operator="lessThan">
      <formula>0</formula>
    </cfRule>
    <cfRule type="cellIs" dxfId="370" priority="72" operator="greaterThan">
      <formula>0.01</formula>
    </cfRule>
  </conditionalFormatting>
  <conditionalFormatting sqref="S25">
    <cfRule type="cellIs" dxfId="369" priority="129" operator="lessThan">
      <formula>0</formula>
    </cfRule>
    <cfRule type="cellIs" dxfId="368" priority="130" operator="greaterThan">
      <formula>0.01</formula>
    </cfRule>
  </conditionalFormatting>
  <conditionalFormatting sqref="M29">
    <cfRule type="cellIs" dxfId="367" priority="95" operator="lessThan">
      <formula>0</formula>
    </cfRule>
    <cfRule type="cellIs" dxfId="366" priority="96" operator="greaterThan">
      <formula>0.01</formula>
    </cfRule>
  </conditionalFormatting>
  <conditionalFormatting sqref="S28:S29">
    <cfRule type="cellIs" dxfId="365" priority="99" operator="lessThan">
      <formula>0</formula>
    </cfRule>
    <cfRule type="cellIs" dxfId="364" priority="100" operator="greaterThan">
      <formula>0.01</formula>
    </cfRule>
  </conditionalFormatting>
  <conditionalFormatting sqref="M28">
    <cfRule type="cellIs" dxfId="363" priority="97" operator="lessThan">
      <formula>0</formula>
    </cfRule>
    <cfRule type="cellIs" dxfId="362" priority="98" operator="greaterThan">
      <formula>0.01</formula>
    </cfRule>
  </conditionalFormatting>
  <conditionalFormatting sqref="M52">
    <cfRule type="cellIs" dxfId="361" priority="63" operator="lessThan">
      <formula>0</formula>
    </cfRule>
    <cfRule type="cellIs" dxfId="360" priority="64" operator="greaterThan">
      <formula>0.01</formula>
    </cfRule>
  </conditionalFormatting>
  <conditionalFormatting sqref="M53:M57">
    <cfRule type="cellIs" dxfId="359" priority="61" operator="lessThan">
      <formula>0</formula>
    </cfRule>
    <cfRule type="cellIs" dxfId="358" priority="62" operator="greaterThan">
      <formula>0.01</formula>
    </cfRule>
  </conditionalFormatting>
  <conditionalFormatting sqref="S52">
    <cfRule type="cellIs" dxfId="357" priority="67" operator="lessThan">
      <formula>0</formula>
    </cfRule>
    <cfRule type="cellIs" dxfId="356" priority="68" operator="greaterThan">
      <formula>0.01</formula>
    </cfRule>
  </conditionalFormatting>
  <conditionalFormatting sqref="S32">
    <cfRule type="cellIs" dxfId="355" priority="89" operator="lessThan">
      <formula>0</formula>
    </cfRule>
    <cfRule type="cellIs" dxfId="354" priority="90" operator="greaterThan">
      <formula>0.01</formula>
    </cfRule>
  </conditionalFormatting>
  <conditionalFormatting sqref="S33:S36">
    <cfRule type="cellIs" dxfId="353" priority="87" operator="lessThan">
      <formula>0</formula>
    </cfRule>
    <cfRule type="cellIs" dxfId="352" priority="88" operator="greaterThan">
      <formula>0.01</formula>
    </cfRule>
  </conditionalFormatting>
  <conditionalFormatting sqref="M32">
    <cfRule type="cellIs" dxfId="351" priority="85" operator="lessThan">
      <formula>0</formula>
    </cfRule>
    <cfRule type="cellIs" dxfId="350" priority="86" operator="greaterThan">
      <formula>0.01</formula>
    </cfRule>
  </conditionalFormatting>
  <conditionalFormatting sqref="M33:M36">
    <cfRule type="cellIs" dxfId="349" priority="83" operator="lessThan">
      <formula>0</formula>
    </cfRule>
    <cfRule type="cellIs" dxfId="348" priority="84" operator="greaterThan">
      <formula>0.01</formula>
    </cfRule>
  </conditionalFormatting>
  <conditionalFormatting sqref="S53:S57">
    <cfRule type="cellIs" dxfId="347" priority="65" operator="lessThan">
      <formula>0</formula>
    </cfRule>
    <cfRule type="cellIs" dxfId="346" priority="66" operator="greaterThan">
      <formula>0.01</formula>
    </cfRule>
  </conditionalFormatting>
  <conditionalFormatting sqref="S39:S49">
    <cfRule type="cellIs" dxfId="345" priority="75" operator="lessThan">
      <formula>0</formula>
    </cfRule>
    <cfRule type="cellIs" dxfId="344" priority="76" operator="greaterThan">
      <formula>0.01</formula>
    </cfRule>
  </conditionalFormatting>
  <conditionalFormatting sqref="S61:S66">
    <cfRule type="cellIs" dxfId="343" priority="49" operator="lessThan">
      <formula>0</formula>
    </cfRule>
    <cfRule type="cellIs" dxfId="342" priority="50" operator="greaterThan">
      <formula>0.01</formula>
    </cfRule>
  </conditionalFormatting>
  <conditionalFormatting sqref="M60">
    <cfRule type="cellIs" dxfId="341" priority="47" operator="lessThan">
      <formula>0</formula>
    </cfRule>
    <cfRule type="cellIs" dxfId="340" priority="48" operator="greaterThan">
      <formula>0.01</formula>
    </cfRule>
  </conditionalFormatting>
  <conditionalFormatting sqref="M61:M66">
    <cfRule type="cellIs" dxfId="339" priority="45" operator="lessThan">
      <formula>0</formula>
    </cfRule>
    <cfRule type="cellIs" dxfId="338" priority="46" operator="greaterThan">
      <formula>0.01</formula>
    </cfRule>
  </conditionalFormatting>
  <conditionalFormatting sqref="S60">
    <cfRule type="cellIs" dxfId="337" priority="51" operator="lessThan">
      <formula>0</formula>
    </cfRule>
    <cfRule type="cellIs" dxfId="336" priority="52" operator="greaterThan">
      <formula>0.01</formula>
    </cfRule>
  </conditionalFormatting>
  <conditionalFormatting sqref="S70:S86">
    <cfRule type="cellIs" dxfId="335" priority="41" operator="lessThan">
      <formula>0</formula>
    </cfRule>
    <cfRule type="cellIs" dxfId="334" priority="42" operator="greaterThan">
      <formula>0.01</formula>
    </cfRule>
  </conditionalFormatting>
  <conditionalFormatting sqref="M69">
    <cfRule type="cellIs" dxfId="333" priority="39" operator="lessThan">
      <formula>0</formula>
    </cfRule>
    <cfRule type="cellIs" dxfId="332" priority="40" operator="greaterThan">
      <formula>0.01</formula>
    </cfRule>
  </conditionalFormatting>
  <conditionalFormatting sqref="M70:M86">
    <cfRule type="cellIs" dxfId="331" priority="37" operator="lessThan">
      <formula>0</formula>
    </cfRule>
    <cfRule type="cellIs" dxfId="330" priority="38" operator="greaterThan">
      <formula>0.01</formula>
    </cfRule>
  </conditionalFormatting>
  <conditionalFormatting sqref="S69">
    <cfRule type="cellIs" dxfId="329" priority="43" operator="lessThan">
      <formula>0</formula>
    </cfRule>
    <cfRule type="cellIs" dxfId="328" priority="44" operator="greaterThan">
      <formula>0.01</formula>
    </cfRule>
  </conditionalFormatting>
  <conditionalFormatting sqref="S90:S92">
    <cfRule type="cellIs" dxfId="327" priority="33" operator="lessThan">
      <formula>0</formula>
    </cfRule>
    <cfRule type="cellIs" dxfId="326" priority="34" operator="greaterThan">
      <formula>0.01</formula>
    </cfRule>
  </conditionalFormatting>
  <conditionalFormatting sqref="M89">
    <cfRule type="cellIs" dxfId="325" priority="31" operator="lessThan">
      <formula>0</formula>
    </cfRule>
    <cfRule type="cellIs" dxfId="324" priority="32" operator="greaterThan">
      <formula>0.01</formula>
    </cfRule>
  </conditionalFormatting>
  <conditionalFormatting sqref="M90:M92">
    <cfRule type="cellIs" dxfId="323" priority="29" operator="lessThan">
      <formula>0</formula>
    </cfRule>
    <cfRule type="cellIs" dxfId="322" priority="30" operator="greaterThan">
      <formula>0.01</formula>
    </cfRule>
  </conditionalFormatting>
  <conditionalFormatting sqref="S96:S97">
    <cfRule type="cellIs" dxfId="321" priority="25" operator="lessThan">
      <formula>0</formula>
    </cfRule>
    <cfRule type="cellIs" dxfId="320" priority="26" operator="greaterThan">
      <formula>0.01</formula>
    </cfRule>
  </conditionalFormatting>
  <conditionalFormatting sqref="M95">
    <cfRule type="cellIs" dxfId="319" priority="23" operator="lessThan">
      <formula>0</formula>
    </cfRule>
    <cfRule type="cellIs" dxfId="318" priority="24" operator="greaterThan">
      <formula>0.01</formula>
    </cfRule>
  </conditionalFormatting>
  <conditionalFormatting sqref="M96:M97">
    <cfRule type="cellIs" dxfId="317" priority="21" operator="lessThan">
      <formula>0</formula>
    </cfRule>
    <cfRule type="cellIs" dxfId="316" priority="22" operator="greaterThan">
      <formula>0.01</formula>
    </cfRule>
  </conditionalFormatting>
  <conditionalFormatting sqref="S89">
    <cfRule type="cellIs" dxfId="315" priority="35" operator="lessThan">
      <formula>0</formula>
    </cfRule>
    <cfRule type="cellIs" dxfId="314" priority="36" operator="greaterThan">
      <formula>0.01</formula>
    </cfRule>
  </conditionalFormatting>
  <conditionalFormatting sqref="S95">
    <cfRule type="cellIs" dxfId="313" priority="27" operator="lessThan">
      <formula>0</formula>
    </cfRule>
    <cfRule type="cellIs" dxfId="312" priority="28" operator="greaterThan">
      <formula>0.01</formula>
    </cfRule>
  </conditionalFormatting>
  <conditionalFormatting sqref="M10">
    <cfRule type="cellIs" dxfId="311" priority="11" operator="lessThan">
      <formula>0</formula>
    </cfRule>
    <cfRule type="cellIs" dxfId="310" priority="12" operator="greaterThan">
      <formula>0.01</formula>
    </cfRule>
  </conditionalFormatting>
  <conditionalFormatting sqref="M13:M15">
    <cfRule type="cellIs" dxfId="309" priority="3" operator="lessThan">
      <formula>0</formula>
    </cfRule>
    <cfRule type="cellIs" dxfId="308" priority="4" operator="greaterThan">
      <formula>0.01</formula>
    </cfRule>
  </conditionalFormatting>
  <conditionalFormatting sqref="S9:S10">
    <cfRule type="cellIs" dxfId="307" priority="15" operator="lessThan">
      <formula>0</formula>
    </cfRule>
    <cfRule type="cellIs" dxfId="306" priority="16" operator="greaterThan">
      <formula>0.01</formula>
    </cfRule>
  </conditionalFormatting>
  <conditionalFormatting sqref="M9">
    <cfRule type="cellIs" dxfId="305" priority="13" operator="lessThan">
      <formula>0</formula>
    </cfRule>
    <cfRule type="cellIs" dxfId="304" priority="14" operator="greaterThan">
      <formula>0.01</formula>
    </cfRule>
  </conditionalFormatting>
  <conditionalFormatting sqref="S13:S15">
    <cfRule type="cellIs" dxfId="303" priority="5" operator="lessThan">
      <formula>0</formula>
    </cfRule>
    <cfRule type="cellIs" dxfId="302" priority="6" operator="greaterThan">
      <formula>0.01</formula>
    </cfRule>
  </conditionalFormatting>
  <dataValidations count="3">
    <dataValidation type="list" allowBlank="1" showInputMessage="1" showErrorMessage="1" sqref="P15 P34:P36">
      <formula1>"מאשר, מאשר חלקי"</formula1>
    </dataValidation>
    <dataValidation type="list" allowBlank="1" showInputMessage="1" showErrorMessage="1" sqref="H18:H25 H28:H29 H32:H36 H39:H49 H52:H57 H60:H66 H69:H86 H89:H92 H95:H97 H9:H10 H13:H15">
      <formula1>"שמיש-אך נדרש עוד, בלוי-נדרש להחליף"</formula1>
    </dataValidation>
    <dataValidation type="list" allowBlank="1" showInputMessage="1" showErrorMessage="1" sqref="P9:P10 P13:P14 P18:P25 P28:P29 P32:P33 P39:P49 P52:P57 P60:P66 P69:P86 P89:P92 P95:P97">
      <formula1>"מאשר, מאשר חלקי, לא מאשר"</formula1>
    </dataValidation>
  </dataValidations>
  <pageMargins left="0.25" right="0.25" top="0.75" bottom="0.75" header="0.3" footer="0.3"/>
  <pageSetup paperSize="9" orientation="portrait"/>
  <colBreaks count="1" manualBreakCount="1">
    <brk id="6" max="25" man="1"/>
  </colBreak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1"/>
  <sheetViews>
    <sheetView rightToLeft="1" zoomScale="75" zoomScaleNormal="75" workbookViewId="0">
      <selection activeCell="K19" sqref="K19"/>
    </sheetView>
  </sheetViews>
  <sheetFormatPr defaultColWidth="9" defaultRowHeight="14.25" x14ac:dyDescent="0.2"/>
  <cols>
    <col min="1" max="1" width="9" style="36"/>
    <col min="2" max="2" width="36.5" style="36" customWidth="1"/>
    <col min="3" max="3" width="7.375" style="36" customWidth="1"/>
    <col min="4" max="4" width="10.5" style="56" customWidth="1"/>
    <col min="5" max="5" width="11.125" style="36" bestFit="1" customWidth="1"/>
    <col min="6" max="6" width="2.375" style="36" customWidth="1"/>
    <col min="7" max="7" width="10.5" style="36" customWidth="1"/>
    <col min="8" max="8" width="14.625" style="36" customWidth="1"/>
    <col min="9" max="9" width="9.625" style="36" customWidth="1"/>
    <col min="10" max="10" width="3.625" style="36" customWidth="1"/>
    <col min="11" max="11" width="10.5" style="36" customWidth="1"/>
    <col min="12" max="13" width="9" style="36"/>
    <col min="14" max="14" width="9.625" style="36" customWidth="1"/>
    <col min="15" max="15" width="4" style="36" customWidth="1"/>
    <col min="16" max="16" width="9" style="36"/>
    <col min="17" max="17" width="11.375" style="36" customWidth="1"/>
    <col min="18" max="16384" width="9" style="36"/>
  </cols>
  <sheetData>
    <row r="1" spans="1:20" ht="19.5" thickBot="1" x14ac:dyDescent="0.35">
      <c r="B1" s="83" t="s">
        <v>136</v>
      </c>
      <c r="C1" s="86"/>
      <c r="M1" s="102" t="s">
        <v>107</v>
      </c>
      <c r="N1" s="42"/>
      <c r="S1" s="102" t="s">
        <v>109</v>
      </c>
      <c r="T1" s="43"/>
    </row>
    <row r="2" spans="1:20" ht="27.75" x14ac:dyDescent="0.4">
      <c r="B2" s="95" t="s">
        <v>732</v>
      </c>
      <c r="I2" s="50"/>
      <c r="J2" s="50"/>
      <c r="K2" s="50"/>
      <c r="L2" s="50"/>
      <c r="M2" s="50"/>
      <c r="N2" s="50"/>
      <c r="O2" s="50"/>
      <c r="P2" s="50"/>
      <c r="Q2" s="50"/>
      <c r="R2" s="50"/>
      <c r="S2" s="50"/>
      <c r="T2" s="50"/>
    </row>
    <row r="3" spans="1:20" ht="19.5" thickBot="1" x14ac:dyDescent="0.35">
      <c r="B3" s="91" t="s">
        <v>122</v>
      </c>
    </row>
    <row r="4" spans="1:20" ht="27.75" x14ac:dyDescent="0.4">
      <c r="A4" s="205"/>
      <c r="B4" s="316" t="s">
        <v>612</v>
      </c>
      <c r="C4" s="317"/>
      <c r="D4" s="317"/>
      <c r="E4" s="318"/>
      <c r="F4" s="69"/>
      <c r="G4" s="324" t="s">
        <v>118</v>
      </c>
      <c r="H4" s="325"/>
      <c r="I4" s="326"/>
      <c r="J4" s="69"/>
      <c r="K4" s="324" t="s">
        <v>98</v>
      </c>
      <c r="L4" s="325"/>
      <c r="M4" s="325"/>
      <c r="N4" s="326"/>
      <c r="O4" s="69"/>
      <c r="P4" s="324" t="s">
        <v>99</v>
      </c>
      <c r="Q4" s="325"/>
      <c r="R4" s="325"/>
      <c r="S4" s="325"/>
      <c r="T4" s="326"/>
    </row>
    <row r="5" spans="1:20" ht="79.5" thickBot="1" x14ac:dyDescent="0.3">
      <c r="A5" s="211"/>
      <c r="B5" s="155" t="s">
        <v>45</v>
      </c>
      <c r="C5" s="156" t="s">
        <v>76</v>
      </c>
      <c r="D5" s="156" t="s">
        <v>77</v>
      </c>
      <c r="E5" s="71" t="s">
        <v>79</v>
      </c>
      <c r="F5" s="68"/>
      <c r="G5" s="155" t="s">
        <v>121</v>
      </c>
      <c r="H5" s="156" t="s">
        <v>119</v>
      </c>
      <c r="I5" s="71" t="s">
        <v>120</v>
      </c>
      <c r="J5" s="72"/>
      <c r="K5" s="74" t="s">
        <v>100</v>
      </c>
      <c r="L5" s="75" t="s">
        <v>101</v>
      </c>
      <c r="M5" s="76" t="s">
        <v>102</v>
      </c>
      <c r="N5" s="71" t="s">
        <v>103</v>
      </c>
      <c r="O5" s="77"/>
      <c r="P5" s="74" t="s">
        <v>104</v>
      </c>
      <c r="Q5" s="75" t="s">
        <v>105</v>
      </c>
      <c r="R5" s="75" t="s">
        <v>124</v>
      </c>
      <c r="S5" s="156" t="s">
        <v>102</v>
      </c>
      <c r="T5" s="71" t="s">
        <v>106</v>
      </c>
    </row>
    <row r="6" spans="1:20" ht="18.75" x14ac:dyDescent="0.3">
      <c r="A6" s="50"/>
      <c r="B6" s="313" t="s">
        <v>535</v>
      </c>
      <c r="C6" s="314"/>
      <c r="D6" s="314"/>
      <c r="E6" s="315"/>
      <c r="F6" s="48"/>
      <c r="G6" s="335" t="s">
        <v>535</v>
      </c>
      <c r="H6" s="336"/>
      <c r="I6" s="337"/>
      <c r="J6" s="48"/>
      <c r="K6" s="335" t="s">
        <v>535</v>
      </c>
      <c r="L6" s="336"/>
      <c r="M6" s="336"/>
      <c r="N6" s="337"/>
      <c r="O6" s="201"/>
      <c r="P6" s="335" t="s">
        <v>535</v>
      </c>
      <c r="Q6" s="336"/>
      <c r="R6" s="336"/>
      <c r="S6" s="336"/>
      <c r="T6" s="337"/>
    </row>
    <row r="7" spans="1:20" ht="18.75" x14ac:dyDescent="0.3">
      <c r="A7" s="213"/>
      <c r="B7" s="218" t="s">
        <v>518</v>
      </c>
      <c r="C7" s="105">
        <v>1</v>
      </c>
      <c r="D7" s="106">
        <v>3100</v>
      </c>
      <c r="E7" s="123">
        <f>D7*C7</f>
        <v>3100</v>
      </c>
      <c r="G7" s="35"/>
      <c r="H7" s="46"/>
      <c r="I7" s="34"/>
      <c r="K7" s="35"/>
      <c r="L7" s="62">
        <f>K7*D7</f>
        <v>0</v>
      </c>
      <c r="M7" s="63" t="str">
        <f>IF(L7=0,"",IF(OR(L7-$E7&gt;0,L7-$E7&lt;0), (L7-$E7)/$E7, ""))</f>
        <v/>
      </c>
      <c r="N7" s="34"/>
      <c r="P7" s="269"/>
      <c r="Q7" s="270" t="str">
        <f t="shared" ref="Q7:Q11" si="0">IF(ISBLANK(P7),"",IF(P7="מאשר",K7,IF(P7="לא מאשר",0,"נא למלא כמות מאושרת")))</f>
        <v/>
      </c>
      <c r="R7" s="62" t="str">
        <f>IFERROR(Q7*D7,"")</f>
        <v/>
      </c>
      <c r="S7" s="63" t="str">
        <f>IFERROR(IF(R7=0,"",IF(OR(R7-$E7&gt;0,R7-$E7&lt;0), (R7-$E7)/$E7, "")),"")</f>
        <v/>
      </c>
      <c r="T7" s="271"/>
    </row>
    <row r="8" spans="1:20" ht="18.75" x14ac:dyDescent="0.3">
      <c r="A8" s="213"/>
      <c r="B8" s="218" t="s">
        <v>519</v>
      </c>
      <c r="C8" s="105">
        <v>1</v>
      </c>
      <c r="D8" s="106">
        <v>1600</v>
      </c>
      <c r="E8" s="123">
        <f t="shared" ref="E8:E31" si="1">D8*C8</f>
        <v>1600</v>
      </c>
      <c r="G8" s="35"/>
      <c r="H8" s="46"/>
      <c r="I8" s="34"/>
      <c r="K8" s="35"/>
      <c r="L8" s="62">
        <f t="shared" ref="L8:L11" si="2">K8*D8</f>
        <v>0</v>
      </c>
      <c r="M8" s="63" t="str">
        <f t="shared" ref="M8:M11" si="3">IF(L8=0,"",IF(OR(L8-$E8&gt;0,L8-$E8&lt;0), (L8-$E8)/$E8, ""))</f>
        <v/>
      </c>
      <c r="N8" s="34"/>
      <c r="P8" s="269"/>
      <c r="Q8" s="270" t="str">
        <f t="shared" si="0"/>
        <v/>
      </c>
      <c r="R8" s="62" t="str">
        <f t="shared" ref="R8:R11" si="4">IFERROR(Q8*D8,"")</f>
        <v/>
      </c>
      <c r="S8" s="63" t="str">
        <f t="shared" ref="S8:S11" si="5">IFERROR(IF(R8=0,"",IF(OR(R8-$E8&gt;0,R8-$E8&lt;0), (R8-$E8)/$E8, "")),"")</f>
        <v/>
      </c>
      <c r="T8" s="271"/>
    </row>
    <row r="9" spans="1:20" ht="18.75" x14ac:dyDescent="0.3">
      <c r="A9" s="213"/>
      <c r="B9" s="218" t="s">
        <v>520</v>
      </c>
      <c r="C9" s="105">
        <v>1</v>
      </c>
      <c r="D9" s="106">
        <v>500</v>
      </c>
      <c r="E9" s="123">
        <f t="shared" si="1"/>
        <v>500</v>
      </c>
      <c r="G9" s="35"/>
      <c r="H9" s="46"/>
      <c r="I9" s="34"/>
      <c r="K9" s="35"/>
      <c r="L9" s="62">
        <f t="shared" si="2"/>
        <v>0</v>
      </c>
      <c r="M9" s="63" t="str">
        <f t="shared" si="3"/>
        <v/>
      </c>
      <c r="N9" s="34"/>
      <c r="P9" s="269"/>
      <c r="Q9" s="270" t="str">
        <f t="shared" si="0"/>
        <v/>
      </c>
      <c r="R9" s="62" t="str">
        <f t="shared" si="4"/>
        <v/>
      </c>
      <c r="S9" s="63" t="str">
        <f t="shared" si="5"/>
        <v/>
      </c>
      <c r="T9" s="271"/>
    </row>
    <row r="10" spans="1:20" ht="18.75" x14ac:dyDescent="0.3">
      <c r="A10" s="213"/>
      <c r="B10" s="219" t="s">
        <v>521</v>
      </c>
      <c r="C10" s="105">
        <v>1</v>
      </c>
      <c r="D10" s="106">
        <v>2200</v>
      </c>
      <c r="E10" s="123">
        <f t="shared" si="1"/>
        <v>2200</v>
      </c>
      <c r="G10" s="35"/>
      <c r="H10" s="46"/>
      <c r="I10" s="34"/>
      <c r="K10" s="35"/>
      <c r="L10" s="62">
        <f t="shared" si="2"/>
        <v>0</v>
      </c>
      <c r="M10" s="63" t="str">
        <f t="shared" si="3"/>
        <v/>
      </c>
      <c r="N10" s="34"/>
      <c r="P10" s="269"/>
      <c r="Q10" s="270" t="str">
        <f t="shared" si="0"/>
        <v/>
      </c>
      <c r="R10" s="62" t="str">
        <f t="shared" si="4"/>
        <v/>
      </c>
      <c r="S10" s="63" t="str">
        <f t="shared" si="5"/>
        <v/>
      </c>
      <c r="T10" s="271"/>
    </row>
    <row r="11" spans="1:20" ht="20.25" customHeight="1" x14ac:dyDescent="0.3">
      <c r="A11" s="213"/>
      <c r="B11" s="219" t="s">
        <v>522</v>
      </c>
      <c r="C11" s="105">
        <v>1</v>
      </c>
      <c r="D11" s="106">
        <v>1200</v>
      </c>
      <c r="E11" s="123">
        <f t="shared" si="1"/>
        <v>1200</v>
      </c>
      <c r="G11" s="35"/>
      <c r="H11" s="46"/>
      <c r="I11" s="34"/>
      <c r="K11" s="35"/>
      <c r="L11" s="62">
        <f t="shared" si="2"/>
        <v>0</v>
      </c>
      <c r="M11" s="63" t="str">
        <f t="shared" si="3"/>
        <v/>
      </c>
      <c r="N11" s="34"/>
      <c r="P11" s="269"/>
      <c r="Q11" s="270" t="str">
        <f t="shared" si="0"/>
        <v/>
      </c>
      <c r="R11" s="62" t="str">
        <f t="shared" si="4"/>
        <v/>
      </c>
      <c r="S11" s="63" t="str">
        <f t="shared" si="5"/>
        <v/>
      </c>
      <c r="T11" s="271"/>
    </row>
    <row r="12" spans="1:20" ht="19.5" thickBot="1" x14ac:dyDescent="0.35">
      <c r="A12" s="50"/>
      <c r="B12" s="332" t="s">
        <v>626</v>
      </c>
      <c r="C12" s="333"/>
      <c r="D12" s="334"/>
      <c r="E12" s="162">
        <f>SUM(E7:E11)</f>
        <v>8600</v>
      </c>
      <c r="F12" s="68"/>
      <c r="G12" s="179"/>
      <c r="H12" s="180"/>
      <c r="I12" s="181"/>
      <c r="J12" s="68"/>
      <c r="K12" s="179"/>
      <c r="L12" s="164">
        <f>SUM(L7:L11)</f>
        <v>0</v>
      </c>
      <c r="M12" s="163"/>
      <c r="N12" s="181"/>
      <c r="O12" s="68"/>
      <c r="P12" s="179"/>
      <c r="Q12" s="165"/>
      <c r="R12" s="164">
        <f>SUM(R7:R11)</f>
        <v>0</v>
      </c>
      <c r="S12" s="163"/>
      <c r="T12" s="181"/>
    </row>
    <row r="13" spans="1:20" ht="18.75" x14ac:dyDescent="0.3">
      <c r="A13" s="50"/>
      <c r="B13" s="313" t="s">
        <v>610</v>
      </c>
      <c r="C13" s="314"/>
      <c r="D13" s="314"/>
      <c r="E13" s="315"/>
      <c r="F13" s="48"/>
      <c r="G13" s="335" t="s">
        <v>610</v>
      </c>
      <c r="H13" s="336"/>
      <c r="I13" s="337"/>
      <c r="J13" s="48"/>
      <c r="K13" s="335" t="s">
        <v>610</v>
      </c>
      <c r="L13" s="336"/>
      <c r="M13" s="336"/>
      <c r="N13" s="337"/>
      <c r="O13" s="201"/>
      <c r="P13" s="338" t="s">
        <v>610</v>
      </c>
      <c r="Q13" s="339"/>
      <c r="R13" s="339"/>
      <c r="S13" s="339"/>
      <c r="T13" s="340"/>
    </row>
    <row r="14" spans="1:20" ht="18.75" customHeight="1" x14ac:dyDescent="0.3">
      <c r="A14" s="213"/>
      <c r="B14" s="218" t="s">
        <v>523</v>
      </c>
      <c r="C14" s="105">
        <v>1</v>
      </c>
      <c r="D14" s="106">
        <v>2000</v>
      </c>
      <c r="E14" s="123">
        <f t="shared" si="1"/>
        <v>2000</v>
      </c>
      <c r="G14" s="35"/>
      <c r="H14" s="46"/>
      <c r="I14" s="34"/>
      <c r="K14" s="35"/>
      <c r="L14" s="62">
        <f t="shared" ref="L14:L32" si="6">K14*D14</f>
        <v>0</v>
      </c>
      <c r="M14" s="63" t="str">
        <f t="shared" ref="M14:M34" si="7">IF(L14=0,"",IF(OR(L14-$E14&gt;0,L14-$E14&lt;0), (L14-$E14)/$E14, ""))</f>
        <v/>
      </c>
      <c r="N14" s="34"/>
      <c r="P14" s="269"/>
      <c r="Q14" s="270" t="str">
        <f t="shared" ref="Q14:Q18" si="8">IF(ISBLANK(P14),"",IF(P14="מאשר",K14,IF(P14="לא מאשר",0,"נא למלא כמות מאושרת")))</f>
        <v/>
      </c>
      <c r="R14" s="62" t="str">
        <f>IFERROR(Q14*D14,"")</f>
        <v/>
      </c>
      <c r="S14" s="63" t="str">
        <f t="shared" ref="S14:S32" si="9">IFERROR(IF(R14=0,"",IF(OR(R14-$E14&gt;0,R14-$E14&lt;0), (R14-$E14)/$E14, "")),"")</f>
        <v/>
      </c>
      <c r="T14" s="271"/>
    </row>
    <row r="15" spans="1:20" ht="18.75" customHeight="1" x14ac:dyDescent="0.3">
      <c r="A15" s="213"/>
      <c r="B15" s="218" t="s">
        <v>524</v>
      </c>
      <c r="C15" s="105">
        <v>1</v>
      </c>
      <c r="D15" s="106">
        <v>2000</v>
      </c>
      <c r="E15" s="123">
        <f>D15*C15</f>
        <v>2000</v>
      </c>
      <c r="G15" s="35"/>
      <c r="H15" s="46"/>
      <c r="I15" s="34"/>
      <c r="K15" s="35"/>
      <c r="L15" s="62">
        <f t="shared" si="6"/>
        <v>0</v>
      </c>
      <c r="M15" s="63" t="str">
        <f t="shared" si="7"/>
        <v/>
      </c>
      <c r="N15" s="34"/>
      <c r="P15" s="269"/>
      <c r="Q15" s="270" t="str">
        <f t="shared" si="8"/>
        <v/>
      </c>
      <c r="R15" s="62" t="str">
        <f t="shared" ref="R15:R32" si="10">IFERROR(Q15*D15,"")</f>
        <v/>
      </c>
      <c r="S15" s="63" t="str">
        <f t="shared" si="9"/>
        <v/>
      </c>
      <c r="T15" s="271"/>
    </row>
    <row r="16" spans="1:20" ht="18.75" x14ac:dyDescent="0.3">
      <c r="A16" s="213"/>
      <c r="B16" s="218" t="s">
        <v>525</v>
      </c>
      <c r="C16" s="105">
        <v>1</v>
      </c>
      <c r="D16" s="106">
        <v>2000</v>
      </c>
      <c r="E16" s="123">
        <f t="shared" si="1"/>
        <v>2000</v>
      </c>
      <c r="G16" s="35"/>
      <c r="H16" s="46"/>
      <c r="I16" s="34"/>
      <c r="K16" s="35"/>
      <c r="L16" s="62">
        <f t="shared" si="6"/>
        <v>0</v>
      </c>
      <c r="M16" s="63" t="str">
        <f t="shared" si="7"/>
        <v/>
      </c>
      <c r="N16" s="34"/>
      <c r="P16" s="269"/>
      <c r="Q16" s="270" t="str">
        <f t="shared" si="8"/>
        <v/>
      </c>
      <c r="R16" s="62" t="str">
        <f t="shared" si="10"/>
        <v/>
      </c>
      <c r="S16" s="63" t="str">
        <f t="shared" si="9"/>
        <v/>
      </c>
      <c r="T16" s="271"/>
    </row>
    <row r="17" spans="1:20" ht="18.75" x14ac:dyDescent="0.3">
      <c r="A17" s="213"/>
      <c r="B17" s="218" t="s">
        <v>526</v>
      </c>
      <c r="C17" s="105">
        <v>1</v>
      </c>
      <c r="D17" s="106">
        <v>2000</v>
      </c>
      <c r="E17" s="123">
        <f t="shared" si="1"/>
        <v>2000</v>
      </c>
      <c r="G17" s="35"/>
      <c r="H17" s="46"/>
      <c r="I17" s="34"/>
      <c r="K17" s="35"/>
      <c r="L17" s="62">
        <f t="shared" si="6"/>
        <v>0</v>
      </c>
      <c r="M17" s="63" t="str">
        <f t="shared" si="7"/>
        <v/>
      </c>
      <c r="N17" s="34"/>
      <c r="P17" s="269"/>
      <c r="Q17" s="270" t="str">
        <f t="shared" si="8"/>
        <v/>
      </c>
      <c r="R17" s="62" t="str">
        <f t="shared" si="10"/>
        <v/>
      </c>
      <c r="S17" s="63" t="str">
        <f t="shared" si="9"/>
        <v/>
      </c>
      <c r="T17" s="271"/>
    </row>
    <row r="18" spans="1:20" ht="18.75" customHeight="1" x14ac:dyDescent="0.3">
      <c r="A18" s="213"/>
      <c r="B18" s="218" t="s">
        <v>527</v>
      </c>
      <c r="C18" s="105">
        <v>1</v>
      </c>
      <c r="D18" s="106">
        <v>2000</v>
      </c>
      <c r="E18" s="123">
        <f t="shared" si="1"/>
        <v>2000</v>
      </c>
      <c r="G18" s="35"/>
      <c r="H18" s="46"/>
      <c r="I18" s="34"/>
      <c r="K18" s="35"/>
      <c r="L18" s="62">
        <f t="shared" si="6"/>
        <v>0</v>
      </c>
      <c r="M18" s="63" t="str">
        <f t="shared" si="7"/>
        <v/>
      </c>
      <c r="N18" s="34"/>
      <c r="P18" s="269"/>
      <c r="Q18" s="270" t="str">
        <f t="shared" si="8"/>
        <v/>
      </c>
      <c r="R18" s="62" t="str">
        <f t="shared" si="10"/>
        <v/>
      </c>
      <c r="S18" s="63" t="str">
        <f t="shared" si="9"/>
        <v/>
      </c>
      <c r="T18" s="271"/>
    </row>
    <row r="19" spans="1:20" ht="19.5" thickBot="1" x14ac:dyDescent="0.35">
      <c r="A19" s="212"/>
      <c r="B19" s="332" t="s">
        <v>627</v>
      </c>
      <c r="C19" s="333"/>
      <c r="D19" s="334"/>
      <c r="E19" s="162">
        <f>SUM(E14:E18)</f>
        <v>10000</v>
      </c>
      <c r="F19" s="68"/>
      <c r="G19" s="179"/>
      <c r="H19" s="180"/>
      <c r="I19" s="181"/>
      <c r="J19" s="68"/>
      <c r="K19" s="179"/>
      <c r="L19" s="164">
        <f>SUM(L14:L18)</f>
        <v>0</v>
      </c>
      <c r="M19" s="163"/>
      <c r="N19" s="181"/>
      <c r="O19" s="68"/>
      <c r="P19" s="179"/>
      <c r="Q19" s="165"/>
      <c r="R19" s="164">
        <f>SUM(R14:R18)</f>
        <v>0</v>
      </c>
      <c r="S19" s="163"/>
      <c r="T19" s="181"/>
    </row>
    <row r="20" spans="1:20" ht="18.75" x14ac:dyDescent="0.3">
      <c r="A20" s="50"/>
      <c r="B20" s="313" t="s">
        <v>704</v>
      </c>
      <c r="C20" s="314"/>
      <c r="D20" s="314"/>
      <c r="E20" s="315"/>
      <c r="F20" s="48"/>
      <c r="G20" s="335" t="str">
        <f>B20</f>
        <v>תקשורת תומכת וחליפית</v>
      </c>
      <c r="H20" s="336"/>
      <c r="I20" s="337"/>
      <c r="J20" s="48"/>
      <c r="K20" s="335" t="str">
        <f>B20</f>
        <v>תקשורת תומכת וחליפית</v>
      </c>
      <c r="L20" s="336"/>
      <c r="M20" s="336"/>
      <c r="N20" s="337"/>
      <c r="O20" s="201"/>
      <c r="P20" s="338" t="str">
        <f>B20</f>
        <v>תקשורת תומכת וחליפית</v>
      </c>
      <c r="Q20" s="339"/>
      <c r="R20" s="339"/>
      <c r="S20" s="339"/>
      <c r="T20" s="340"/>
    </row>
    <row r="21" spans="1:20" ht="18.75" x14ac:dyDescent="0.3">
      <c r="A21" s="213"/>
      <c r="B21" s="242" t="s">
        <v>723</v>
      </c>
      <c r="C21" s="243">
        <v>1</v>
      </c>
      <c r="D21" s="244">
        <v>5000</v>
      </c>
      <c r="E21" s="123">
        <f t="shared" si="1"/>
        <v>5000</v>
      </c>
      <c r="G21" s="35"/>
      <c r="H21" s="46"/>
      <c r="I21" s="34"/>
      <c r="K21" s="35"/>
      <c r="L21" s="62">
        <f t="shared" ref="L21:L24" si="11">K21*D21</f>
        <v>0</v>
      </c>
      <c r="M21" s="63" t="str">
        <f t="shared" ref="M21:M24" si="12">IF(L21=0,"",IF(OR(L21-$E21&gt;0,L21-$E21&lt;0), (L21-$E21)/$E21, ""))</f>
        <v/>
      </c>
      <c r="N21" s="34"/>
      <c r="P21" s="269"/>
      <c r="Q21" s="270" t="str">
        <f t="shared" ref="Q21:Q24" si="13">IF(ISBLANK(P21),"",IF(P21="מאשר",K21,IF(P21="לא מאשר",0,"נא למלא כמות מאושרת")))</f>
        <v/>
      </c>
      <c r="R21" s="62" t="str">
        <f t="shared" ref="R21:R24" si="14">IFERROR(Q21*D21,"")</f>
        <v/>
      </c>
      <c r="S21" s="63" t="str">
        <f t="shared" ref="S21:S24" si="15">IFERROR(IF(R21=0,"",IF(OR(R21-$E21&gt;0,R21-$E21&lt;0), (R21-$E21)/$E21, "")),"")</f>
        <v/>
      </c>
      <c r="T21" s="271"/>
    </row>
    <row r="22" spans="1:20" ht="18.75" x14ac:dyDescent="0.3">
      <c r="A22" s="213"/>
      <c r="B22" s="242" t="s">
        <v>724</v>
      </c>
      <c r="C22" s="243">
        <v>1</v>
      </c>
      <c r="D22" s="244">
        <v>2000</v>
      </c>
      <c r="E22" s="123">
        <f t="shared" si="1"/>
        <v>2000</v>
      </c>
      <c r="G22" s="35"/>
      <c r="H22" s="46"/>
      <c r="I22" s="34"/>
      <c r="K22" s="35"/>
      <c r="L22" s="62">
        <f t="shared" si="11"/>
        <v>0</v>
      </c>
      <c r="M22" s="63" t="str">
        <f t="shared" si="12"/>
        <v/>
      </c>
      <c r="N22" s="34"/>
      <c r="P22" s="269"/>
      <c r="Q22" s="270" t="str">
        <f t="shared" si="13"/>
        <v/>
      </c>
      <c r="R22" s="62" t="str">
        <f t="shared" si="14"/>
        <v/>
      </c>
      <c r="S22" s="63" t="str">
        <f t="shared" si="15"/>
        <v/>
      </c>
      <c r="T22" s="271"/>
    </row>
    <row r="23" spans="1:20" ht="18.75" x14ac:dyDescent="0.3">
      <c r="A23" s="213"/>
      <c r="B23" s="242" t="s">
        <v>705</v>
      </c>
      <c r="C23" s="243">
        <v>1</v>
      </c>
      <c r="D23" s="244">
        <v>2000</v>
      </c>
      <c r="E23" s="123">
        <f t="shared" si="1"/>
        <v>2000</v>
      </c>
      <c r="G23" s="35"/>
      <c r="H23" s="46"/>
      <c r="I23" s="34"/>
      <c r="K23" s="35"/>
      <c r="L23" s="62">
        <f t="shared" si="11"/>
        <v>0</v>
      </c>
      <c r="M23" s="63" t="str">
        <f t="shared" si="12"/>
        <v/>
      </c>
      <c r="N23" s="34"/>
      <c r="P23" s="269"/>
      <c r="Q23" s="270" t="str">
        <f t="shared" si="13"/>
        <v/>
      </c>
      <c r="R23" s="62" t="str">
        <f t="shared" si="14"/>
        <v/>
      </c>
      <c r="S23" s="63" t="str">
        <f t="shared" si="15"/>
        <v/>
      </c>
      <c r="T23" s="271"/>
    </row>
    <row r="24" spans="1:20" ht="18.75" x14ac:dyDescent="0.3">
      <c r="A24" s="213"/>
      <c r="B24" s="242" t="s">
        <v>706</v>
      </c>
      <c r="C24" s="243">
        <v>1</v>
      </c>
      <c r="D24" s="244">
        <v>7000</v>
      </c>
      <c r="E24" s="123">
        <f t="shared" si="1"/>
        <v>7000</v>
      </c>
      <c r="G24" s="35"/>
      <c r="H24" s="46"/>
      <c r="I24" s="34"/>
      <c r="K24" s="35"/>
      <c r="L24" s="62">
        <f t="shared" si="11"/>
        <v>0</v>
      </c>
      <c r="M24" s="63" t="str">
        <f t="shared" si="12"/>
        <v/>
      </c>
      <c r="N24" s="34"/>
      <c r="P24" s="269"/>
      <c r="Q24" s="270" t="str">
        <f t="shared" si="13"/>
        <v/>
      </c>
      <c r="R24" s="62" t="str">
        <f t="shared" si="14"/>
        <v/>
      </c>
      <c r="S24" s="63" t="str">
        <f t="shared" si="15"/>
        <v/>
      </c>
      <c r="T24" s="271"/>
    </row>
    <row r="25" spans="1:20" ht="19.5" thickBot="1" x14ac:dyDescent="0.35">
      <c r="A25" s="212"/>
      <c r="B25" s="332" t="s">
        <v>628</v>
      </c>
      <c r="C25" s="333"/>
      <c r="D25" s="334"/>
      <c r="E25" s="162">
        <f>SUM(E21:E24)</f>
        <v>16000</v>
      </c>
      <c r="F25" s="68"/>
      <c r="G25" s="179"/>
      <c r="H25" s="180"/>
      <c r="I25" s="181"/>
      <c r="J25" s="68"/>
      <c r="K25" s="179"/>
      <c r="L25" s="164">
        <f>SUM(L21:L24)</f>
        <v>0</v>
      </c>
      <c r="M25" s="163"/>
      <c r="N25" s="181"/>
      <c r="O25" s="68"/>
      <c r="P25" s="179"/>
      <c r="Q25" s="165"/>
      <c r="R25" s="164">
        <f>SUM(R21:R24)</f>
        <v>0</v>
      </c>
      <c r="S25" s="163"/>
      <c r="T25" s="181"/>
    </row>
    <row r="26" spans="1:20" ht="18.75" x14ac:dyDescent="0.3">
      <c r="A26" s="50"/>
      <c r="B26" s="313" t="s">
        <v>165</v>
      </c>
      <c r="C26" s="314"/>
      <c r="D26" s="314"/>
      <c r="E26" s="315"/>
      <c r="F26" s="48"/>
      <c r="G26" s="335" t="str">
        <f>B26</f>
        <v>ריהוט</v>
      </c>
      <c r="H26" s="336"/>
      <c r="I26" s="337"/>
      <c r="J26" s="48"/>
      <c r="K26" s="335" t="str">
        <f>B26</f>
        <v>ריהוט</v>
      </c>
      <c r="L26" s="336"/>
      <c r="M26" s="336"/>
      <c r="N26" s="337"/>
      <c r="O26" s="201"/>
      <c r="P26" s="338" t="str">
        <f>B26</f>
        <v>ריהוט</v>
      </c>
      <c r="Q26" s="339"/>
      <c r="R26" s="339"/>
      <c r="S26" s="339"/>
      <c r="T26" s="340"/>
    </row>
    <row r="27" spans="1:20" ht="18.75" x14ac:dyDescent="0.3">
      <c r="A27" s="213"/>
      <c r="B27" s="218" t="s">
        <v>528</v>
      </c>
      <c r="C27" s="107">
        <v>1</v>
      </c>
      <c r="D27" s="106">
        <v>2000</v>
      </c>
      <c r="E27" s="123">
        <f t="shared" ref="E27:E30" si="16">D27*C27</f>
        <v>2000</v>
      </c>
      <c r="G27" s="35"/>
      <c r="H27" s="46"/>
      <c r="I27" s="34"/>
      <c r="K27" s="35"/>
      <c r="L27" s="62">
        <f t="shared" ref="L27:L30" si="17">K27*D27</f>
        <v>0</v>
      </c>
      <c r="M27" s="63" t="str">
        <f t="shared" ref="M27:M30" si="18">IF(L27=0,"",IF(OR(L27-$E27&gt;0,L27-$E27&lt;0), (L27-$E27)/$E27, ""))</f>
        <v/>
      </c>
      <c r="N27" s="34"/>
      <c r="P27" s="269"/>
      <c r="Q27" s="270" t="str">
        <f t="shared" ref="Q27:Q32" si="19">IF(ISBLANK(P27),"",IF(P27="מאשר",K27,IF(P27="לא מאשר",0,"נא למלא כמות מאושרת")))</f>
        <v/>
      </c>
      <c r="R27" s="62" t="str">
        <f t="shared" ref="R27:R30" si="20">IFERROR(Q27*D27,"")</f>
        <v/>
      </c>
      <c r="S27" s="63" t="str">
        <f t="shared" ref="S27:S30" si="21">IFERROR(IF(R27=0,"",IF(OR(R27-$E27&gt;0,R27-$E27&lt;0), (R27-$E27)/$E27, "")),"")</f>
        <v/>
      </c>
      <c r="T27" s="271"/>
    </row>
    <row r="28" spans="1:20" ht="18.75" customHeight="1" x14ac:dyDescent="0.3">
      <c r="A28" s="213"/>
      <c r="B28" s="218" t="s">
        <v>311</v>
      </c>
      <c r="C28" s="105">
        <v>2</v>
      </c>
      <c r="D28" s="106">
        <v>400</v>
      </c>
      <c r="E28" s="123">
        <f t="shared" si="16"/>
        <v>800</v>
      </c>
      <c r="G28" s="35"/>
      <c r="H28" s="46"/>
      <c r="I28" s="34"/>
      <c r="K28" s="35"/>
      <c r="L28" s="62">
        <f t="shared" si="17"/>
        <v>0</v>
      </c>
      <c r="M28" s="63" t="str">
        <f t="shared" si="18"/>
        <v/>
      </c>
      <c r="N28" s="34"/>
      <c r="P28" s="269"/>
      <c r="Q28" s="270" t="str">
        <f t="shared" si="19"/>
        <v/>
      </c>
      <c r="R28" s="62" t="str">
        <f t="shared" si="20"/>
        <v/>
      </c>
      <c r="S28" s="63" t="str">
        <f t="shared" si="21"/>
        <v/>
      </c>
      <c r="T28" s="271"/>
    </row>
    <row r="29" spans="1:20" ht="18.75" x14ac:dyDescent="0.3">
      <c r="A29" s="213"/>
      <c r="B29" s="218" t="s">
        <v>529</v>
      </c>
      <c r="C29" s="105">
        <v>1</v>
      </c>
      <c r="D29" s="106">
        <v>550</v>
      </c>
      <c r="E29" s="123">
        <f t="shared" si="16"/>
        <v>550</v>
      </c>
      <c r="G29" s="35"/>
      <c r="H29" s="46"/>
      <c r="I29" s="34"/>
      <c r="K29" s="35"/>
      <c r="L29" s="62">
        <f>K29*D29</f>
        <v>0</v>
      </c>
      <c r="M29" s="63" t="str">
        <f t="shared" si="18"/>
        <v/>
      </c>
      <c r="N29" s="34"/>
      <c r="P29" s="269"/>
      <c r="Q29" s="270" t="str">
        <f t="shared" si="19"/>
        <v/>
      </c>
      <c r="R29" s="62" t="str">
        <f t="shared" si="20"/>
        <v/>
      </c>
      <c r="S29" s="63" t="str">
        <f t="shared" si="21"/>
        <v/>
      </c>
      <c r="T29" s="271"/>
    </row>
    <row r="30" spans="1:20" ht="18.75" x14ac:dyDescent="0.3">
      <c r="A30" s="213"/>
      <c r="B30" s="218" t="s">
        <v>530</v>
      </c>
      <c r="C30" s="105">
        <v>1</v>
      </c>
      <c r="D30" s="106">
        <v>800</v>
      </c>
      <c r="E30" s="123">
        <f t="shared" si="16"/>
        <v>800</v>
      </c>
      <c r="G30" s="35"/>
      <c r="H30" s="46"/>
      <c r="I30" s="34"/>
      <c r="K30" s="35"/>
      <c r="L30" s="62">
        <f t="shared" si="17"/>
        <v>0</v>
      </c>
      <c r="M30" s="63" t="str">
        <f t="shared" si="18"/>
        <v/>
      </c>
      <c r="N30" s="34"/>
      <c r="P30" s="269"/>
      <c r="Q30" s="270" t="str">
        <f t="shared" si="19"/>
        <v/>
      </c>
      <c r="R30" s="62" t="str">
        <f t="shared" si="20"/>
        <v/>
      </c>
      <c r="S30" s="63" t="str">
        <f t="shared" si="21"/>
        <v/>
      </c>
      <c r="T30" s="271"/>
    </row>
    <row r="31" spans="1:20" ht="18.75" x14ac:dyDescent="0.3">
      <c r="A31" s="213"/>
      <c r="B31" s="218" t="s">
        <v>162</v>
      </c>
      <c r="C31" s="105">
        <v>1</v>
      </c>
      <c r="D31" s="106">
        <v>450</v>
      </c>
      <c r="E31" s="123">
        <f t="shared" si="1"/>
        <v>450</v>
      </c>
      <c r="G31" s="35"/>
      <c r="H31" s="46"/>
      <c r="I31" s="34"/>
      <c r="K31" s="35"/>
      <c r="L31" s="62">
        <f>K31*D31</f>
        <v>0</v>
      </c>
      <c r="M31" s="63" t="str">
        <f t="shared" si="7"/>
        <v/>
      </c>
      <c r="N31" s="34"/>
      <c r="P31" s="269"/>
      <c r="Q31" s="270" t="str">
        <f t="shared" si="19"/>
        <v/>
      </c>
      <c r="R31" s="62" t="str">
        <f t="shared" si="10"/>
        <v/>
      </c>
      <c r="S31" s="63" t="str">
        <f t="shared" si="9"/>
        <v/>
      </c>
      <c r="T31" s="271"/>
    </row>
    <row r="32" spans="1:20" ht="18.75" x14ac:dyDescent="0.3">
      <c r="A32" s="213"/>
      <c r="B32" s="219" t="s">
        <v>46</v>
      </c>
      <c r="C32" s="107">
        <v>1</v>
      </c>
      <c r="D32" s="106">
        <v>350</v>
      </c>
      <c r="E32" s="123">
        <f>D32*C32</f>
        <v>350</v>
      </c>
      <c r="G32" s="35"/>
      <c r="H32" s="46"/>
      <c r="I32" s="34"/>
      <c r="K32" s="35"/>
      <c r="L32" s="62">
        <f t="shared" si="6"/>
        <v>0</v>
      </c>
      <c r="M32" s="63" t="str">
        <f t="shared" si="7"/>
        <v/>
      </c>
      <c r="N32" s="34"/>
      <c r="P32" s="269"/>
      <c r="Q32" s="270" t="str">
        <f t="shared" si="19"/>
        <v/>
      </c>
      <c r="R32" s="62" t="str">
        <f t="shared" si="10"/>
        <v/>
      </c>
      <c r="S32" s="63" t="str">
        <f t="shared" si="9"/>
        <v/>
      </c>
      <c r="T32" s="271"/>
    </row>
    <row r="33" spans="1:20" ht="19.5" thickBot="1" x14ac:dyDescent="0.35">
      <c r="A33" s="50"/>
      <c r="B33" s="332" t="s">
        <v>629</v>
      </c>
      <c r="C33" s="333"/>
      <c r="D33" s="334"/>
      <c r="E33" s="162">
        <f>SUM(E27:E32)</f>
        <v>4950</v>
      </c>
      <c r="F33" s="68"/>
      <c r="G33" s="179"/>
      <c r="H33" s="180"/>
      <c r="I33" s="181"/>
      <c r="J33" s="68"/>
      <c r="K33" s="179"/>
      <c r="L33" s="164">
        <f>SUM(L27:L32)</f>
        <v>0</v>
      </c>
      <c r="M33" s="163"/>
      <c r="N33" s="181"/>
      <c r="O33" s="68"/>
      <c r="P33" s="179"/>
      <c r="Q33" s="165"/>
      <c r="R33" s="164">
        <f>SUM(R27:R32)</f>
        <v>0</v>
      </c>
      <c r="S33" s="163"/>
      <c r="T33" s="181"/>
    </row>
    <row r="34" spans="1:20" ht="19.5" thickBot="1" x14ac:dyDescent="0.35">
      <c r="A34" s="212"/>
      <c r="B34" s="332" t="s">
        <v>47</v>
      </c>
      <c r="C34" s="333"/>
      <c r="D34" s="334"/>
      <c r="E34" s="126">
        <f>E12+E19+E25+E33</f>
        <v>39550</v>
      </c>
      <c r="F34" s="151"/>
      <c r="G34" s="182"/>
      <c r="H34" s="64"/>
      <c r="I34" s="183"/>
      <c r="J34" s="151"/>
      <c r="K34" s="182"/>
      <c r="L34" s="64">
        <f>L12+L19+L25+L33</f>
        <v>0</v>
      </c>
      <c r="M34" s="65" t="str">
        <f t="shared" si="7"/>
        <v/>
      </c>
      <c r="N34" s="183"/>
      <c r="O34" s="184"/>
      <c r="P34" s="182"/>
      <c r="Q34" s="64"/>
      <c r="R34" s="64">
        <f>R12+R19+R25+R33</f>
        <v>0</v>
      </c>
      <c r="S34" s="65" t="str">
        <f>IFERROR(IF(R34=0,"",IF(OR(R34-$E34&gt;0,R34-$E34&lt;0), (R34-$E34)/$E34, "")),"")</f>
        <v/>
      </c>
      <c r="T34" s="183"/>
    </row>
    <row r="35" spans="1:20" ht="15" thickBot="1" x14ac:dyDescent="0.25">
      <c r="P35" s="68"/>
      <c r="Q35" s="68"/>
      <c r="R35" s="68"/>
      <c r="S35" s="68"/>
      <c r="T35" s="68"/>
    </row>
    <row r="36" spans="1:20" ht="28.5" thickBot="1" x14ac:dyDescent="0.45">
      <c r="A36" s="36" t="s">
        <v>725</v>
      </c>
      <c r="B36" s="104" t="s">
        <v>726</v>
      </c>
      <c r="K36" s="327"/>
      <c r="L36" s="327"/>
      <c r="M36" s="327"/>
      <c r="N36" s="327"/>
      <c r="O36" s="205"/>
      <c r="P36" s="329" t="s">
        <v>115</v>
      </c>
      <c r="Q36" s="330"/>
      <c r="R36" s="330"/>
      <c r="S36" s="330"/>
      <c r="T36" s="331"/>
    </row>
    <row r="37" spans="1:20" ht="21" customHeight="1" thickBot="1" x14ac:dyDescent="0.35">
      <c r="B37" s="104"/>
      <c r="K37" s="328"/>
      <c r="L37" s="328"/>
      <c r="M37" s="328"/>
      <c r="N37" s="328"/>
      <c r="O37" s="206"/>
      <c r="P37" s="321">
        <f>R34+(T1-1)*R34*0.5</f>
        <v>0</v>
      </c>
      <c r="Q37" s="322"/>
      <c r="R37" s="322"/>
      <c r="S37" s="322"/>
      <c r="T37" s="323"/>
    </row>
    <row r="38" spans="1:20" ht="18.75" x14ac:dyDescent="0.3">
      <c r="B38" s="166"/>
    </row>
    <row r="39" spans="1:20" ht="18.75" x14ac:dyDescent="0.3">
      <c r="B39" s="166"/>
      <c r="R39" s="249"/>
    </row>
    <row r="40" spans="1:20" ht="18.75" x14ac:dyDescent="0.3">
      <c r="B40" s="167"/>
    </row>
    <row r="41" spans="1:20" ht="18.75" x14ac:dyDescent="0.3">
      <c r="B41" s="166"/>
    </row>
    <row r="42" spans="1:20" ht="18.75" x14ac:dyDescent="0.3">
      <c r="B42" s="166"/>
      <c r="C42" s="166"/>
      <c r="D42" s="166"/>
      <c r="E42" s="166"/>
      <c r="F42" s="166"/>
      <c r="G42" s="166"/>
      <c r="H42" s="166"/>
    </row>
    <row r="43" spans="1:20" ht="18.75" x14ac:dyDescent="0.3">
      <c r="B43" s="166"/>
      <c r="C43" s="166"/>
      <c r="D43" s="166"/>
      <c r="E43" s="166"/>
      <c r="F43" s="166"/>
      <c r="G43" s="166"/>
      <c r="H43" s="166"/>
    </row>
    <row r="44" spans="1:20" ht="18.75" x14ac:dyDescent="0.3">
      <c r="B44" s="166"/>
      <c r="C44" s="166"/>
      <c r="D44" s="166"/>
      <c r="E44" s="166"/>
      <c r="F44" s="166"/>
      <c r="G44" s="166"/>
      <c r="H44" s="166"/>
    </row>
    <row r="45" spans="1:20" ht="18.75" x14ac:dyDescent="0.3">
      <c r="B45" s="166"/>
      <c r="C45" s="166"/>
      <c r="D45" s="166"/>
      <c r="E45" s="166"/>
      <c r="F45" s="166"/>
      <c r="G45" s="166"/>
      <c r="H45" s="166"/>
    </row>
    <row r="46" spans="1:20" ht="18.75" x14ac:dyDescent="0.3">
      <c r="B46" s="166"/>
      <c r="C46" s="166"/>
      <c r="D46" s="166"/>
      <c r="E46" s="166"/>
      <c r="F46" s="166"/>
      <c r="G46" s="166"/>
      <c r="H46" s="166"/>
    </row>
    <row r="47" spans="1:20" ht="18.75" x14ac:dyDescent="0.3">
      <c r="B47" s="166"/>
      <c r="C47" s="166"/>
      <c r="D47" s="166"/>
      <c r="E47" s="166"/>
      <c r="F47" s="166"/>
      <c r="G47" s="166"/>
      <c r="H47" s="166"/>
    </row>
    <row r="48" spans="1:20" ht="18.75" x14ac:dyDescent="0.3">
      <c r="B48" s="166"/>
      <c r="C48" s="166"/>
      <c r="D48" s="166"/>
      <c r="E48" s="166"/>
      <c r="F48" s="166"/>
      <c r="G48" s="166"/>
      <c r="H48" s="166"/>
    </row>
    <row r="49" spans="2:8" ht="18.75" x14ac:dyDescent="0.3">
      <c r="B49" s="166"/>
      <c r="C49" s="166"/>
      <c r="D49" s="166"/>
      <c r="E49" s="166"/>
      <c r="F49" s="166"/>
      <c r="G49" s="166"/>
      <c r="H49" s="166"/>
    </row>
    <row r="50" spans="2:8" ht="18.75" x14ac:dyDescent="0.3">
      <c r="B50" s="166"/>
      <c r="C50" s="166"/>
      <c r="D50" s="166"/>
      <c r="E50" s="166"/>
      <c r="F50" s="166"/>
      <c r="G50" s="166"/>
      <c r="H50" s="166"/>
    </row>
    <row r="51" spans="2:8" ht="18.75" x14ac:dyDescent="0.3">
      <c r="B51" s="166"/>
      <c r="C51" s="166"/>
      <c r="D51" s="166"/>
      <c r="E51" s="166"/>
      <c r="F51" s="166"/>
      <c r="G51" s="166"/>
      <c r="H51" s="166"/>
    </row>
  </sheetData>
  <sheetProtection algorithmName="SHA-512" hashValue="i42Xn6bcOPMKpBM3mT8yGp/zjacNRND5SdlM0IzwKVa1Is4VYs8Vj3Y4lLpxsnXgN5S5On54PyxKGQokNLrmTw==" saltValue="2NxP2eylaUZNDYwQyzSvaA==" spinCount="100000" sheet="1" formatCells="0" formatColumns="0" formatRows="0" insertColumns="0" insertRows="0" deleteColumns="0" deleteRows="0"/>
  <mergeCells count="29">
    <mergeCell ref="B19:D19"/>
    <mergeCell ref="B4:E4"/>
    <mergeCell ref="G4:I4"/>
    <mergeCell ref="K4:N4"/>
    <mergeCell ref="P4:T4"/>
    <mergeCell ref="B6:E6"/>
    <mergeCell ref="G6:I6"/>
    <mergeCell ref="K6:N6"/>
    <mergeCell ref="P6:T6"/>
    <mergeCell ref="B12:D12"/>
    <mergeCell ref="B13:E13"/>
    <mergeCell ref="G13:I13"/>
    <mergeCell ref="K13:N13"/>
    <mergeCell ref="P13:T13"/>
    <mergeCell ref="B33:D33"/>
    <mergeCell ref="B20:E20"/>
    <mergeCell ref="G20:I20"/>
    <mergeCell ref="K20:N20"/>
    <mergeCell ref="P20:T20"/>
    <mergeCell ref="B25:D25"/>
    <mergeCell ref="B26:E26"/>
    <mergeCell ref="G26:I26"/>
    <mergeCell ref="K26:N26"/>
    <mergeCell ref="P26:T26"/>
    <mergeCell ref="P37:T37"/>
    <mergeCell ref="K37:N37"/>
    <mergeCell ref="P36:T36"/>
    <mergeCell ref="K36:N36"/>
    <mergeCell ref="B34:D34"/>
  </mergeCells>
  <conditionalFormatting sqref="M12 S7:S12 S14:S17 M14:M16 M21:M24 S21:S24">
    <cfRule type="cellIs" dxfId="301" priority="61" operator="lessThan">
      <formula>0</formula>
    </cfRule>
    <cfRule type="cellIs" dxfId="300" priority="62" operator="greaterThan">
      <formula>0.01</formula>
    </cfRule>
  </conditionalFormatting>
  <conditionalFormatting sqref="M7:M11">
    <cfRule type="cellIs" dxfId="299" priority="59" operator="lessThan">
      <formula>0</formula>
    </cfRule>
    <cfRule type="cellIs" dxfId="298" priority="60" operator="greaterThan">
      <formula>0.01</formula>
    </cfRule>
  </conditionalFormatting>
  <conditionalFormatting sqref="M17">
    <cfRule type="cellIs" dxfId="297" priority="57" operator="lessThan">
      <formula>0</formula>
    </cfRule>
    <cfRule type="cellIs" dxfId="296" priority="58" operator="greaterThan">
      <formula>0.01</formula>
    </cfRule>
  </conditionalFormatting>
  <conditionalFormatting sqref="M18 M31:M32">
    <cfRule type="cellIs" dxfId="295" priority="55" operator="lessThan">
      <formula>0</formula>
    </cfRule>
    <cfRule type="cellIs" dxfId="294" priority="56" operator="greaterThan">
      <formula>0.01</formula>
    </cfRule>
  </conditionalFormatting>
  <conditionalFormatting sqref="M32">
    <cfRule type="cellIs" dxfId="293" priority="53" operator="lessThan">
      <formula>0</formula>
    </cfRule>
    <cfRule type="cellIs" dxfId="292" priority="54" operator="greaterThan">
      <formula>0.01</formula>
    </cfRule>
  </conditionalFormatting>
  <conditionalFormatting sqref="S18">
    <cfRule type="cellIs" dxfId="291" priority="47" operator="lessThan">
      <formula>0</formula>
    </cfRule>
    <cfRule type="cellIs" dxfId="290" priority="48" operator="greaterThan">
      <formula>0.01</formula>
    </cfRule>
  </conditionalFormatting>
  <conditionalFormatting sqref="S31:S32">
    <cfRule type="cellIs" dxfId="289" priority="45" operator="lessThan">
      <formula>0</formula>
    </cfRule>
    <cfRule type="cellIs" dxfId="288" priority="46" operator="greaterThan">
      <formula>0.01</formula>
    </cfRule>
  </conditionalFormatting>
  <conditionalFormatting sqref="M30">
    <cfRule type="cellIs" dxfId="287" priority="35" operator="lessThan">
      <formula>0</formula>
    </cfRule>
    <cfRule type="cellIs" dxfId="286" priority="36" operator="greaterThan">
      <formula>0.01</formula>
    </cfRule>
  </conditionalFormatting>
  <conditionalFormatting sqref="M27">
    <cfRule type="cellIs" dxfId="285" priority="41" operator="lessThan">
      <formula>0</formula>
    </cfRule>
    <cfRule type="cellIs" dxfId="284" priority="42" operator="greaterThan">
      <formula>0.01</formula>
    </cfRule>
  </conditionalFormatting>
  <conditionalFormatting sqref="M27:M28">
    <cfRule type="cellIs" dxfId="283" priority="39" operator="lessThan">
      <formula>0</formula>
    </cfRule>
    <cfRule type="cellIs" dxfId="282" priority="40" operator="greaterThan">
      <formula>0.01</formula>
    </cfRule>
  </conditionalFormatting>
  <conditionalFormatting sqref="M29">
    <cfRule type="cellIs" dxfId="281" priority="37" operator="lessThan">
      <formula>0</formula>
    </cfRule>
    <cfRule type="cellIs" dxfId="280" priority="38" operator="greaterThan">
      <formula>0.01</formula>
    </cfRule>
  </conditionalFormatting>
  <conditionalFormatting sqref="S27:S29">
    <cfRule type="cellIs" dxfId="279" priority="33" operator="lessThan">
      <formula>0</formula>
    </cfRule>
    <cfRule type="cellIs" dxfId="278" priority="34" operator="greaterThan">
      <formula>0.01</formula>
    </cfRule>
  </conditionalFormatting>
  <conditionalFormatting sqref="S30">
    <cfRule type="cellIs" dxfId="277" priority="31" operator="lessThan">
      <formula>0</formula>
    </cfRule>
    <cfRule type="cellIs" dxfId="276" priority="32" operator="greaterThan">
      <formula>0.01</formula>
    </cfRule>
  </conditionalFormatting>
  <conditionalFormatting sqref="S19 M19">
    <cfRule type="cellIs" dxfId="275" priority="25" operator="lessThan">
      <formula>0</formula>
    </cfRule>
    <cfRule type="cellIs" dxfId="274" priority="26" operator="greaterThan">
      <formula>0.01</formula>
    </cfRule>
  </conditionalFormatting>
  <conditionalFormatting sqref="S25 M25">
    <cfRule type="cellIs" dxfId="273" priority="23" operator="lessThan">
      <formula>0</formula>
    </cfRule>
    <cfRule type="cellIs" dxfId="272" priority="24" operator="greaterThan">
      <formula>0.01</formula>
    </cfRule>
  </conditionalFormatting>
  <conditionalFormatting sqref="S33 M33">
    <cfRule type="cellIs" dxfId="271" priority="21" operator="lessThan">
      <formula>0</formula>
    </cfRule>
    <cfRule type="cellIs" dxfId="270" priority="22" operator="greaterThan">
      <formula>0.01</formula>
    </cfRule>
  </conditionalFormatting>
  <dataValidations count="3">
    <dataValidation type="list" allowBlank="1" showInputMessage="1" showErrorMessage="1" sqref="P7:P11 P14:P18 P27:P32 P21:P24">
      <formula1>"מאשר, מאשר חלקי, לא מאשר"</formula1>
    </dataValidation>
    <dataValidation type="list" allowBlank="1" showInputMessage="1" showErrorMessage="1" sqref="P12 P19 P25 P33">
      <formula1>"מאשר, מאשר חלקי"</formula1>
    </dataValidation>
    <dataValidation type="list" allowBlank="1" showInputMessage="1" showErrorMessage="1" sqref="H7:H12 H14:H19 H27:H33 H21:H25">
      <formula1>"שמיש-אך נדרש עוד, בלוי-נדרש להחליף"</formula1>
    </dataValidation>
  </dataValidations>
  <pageMargins left="0.7" right="0.7" top="0.75" bottom="0.75" header="0.3" footer="0.3"/>
  <pageSetup paperSize="9" orientation="portrait"/>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2"/>
  <sheetViews>
    <sheetView rightToLeft="1" zoomScale="75" zoomScaleNormal="75" workbookViewId="0">
      <pane ySplit="2" topLeftCell="A18" activePane="bottomLeft" state="frozen"/>
      <selection pane="bottomLeft" activeCell="K27" sqref="K27"/>
    </sheetView>
  </sheetViews>
  <sheetFormatPr defaultColWidth="9" defaultRowHeight="14.25" x14ac:dyDescent="0.2"/>
  <cols>
    <col min="1" max="1" width="9" style="36"/>
    <col min="2" max="2" width="41" style="36" customWidth="1"/>
    <col min="3" max="3" width="11.625" style="36" bestFit="1" customWidth="1"/>
    <col min="4" max="4" width="8.125" style="56" customWidth="1"/>
    <col min="5" max="5" width="8.875" style="36" customWidth="1"/>
    <col min="6" max="6" width="3.75" style="36" customWidth="1"/>
    <col min="7" max="7" width="10" style="36" customWidth="1"/>
    <col min="8" max="8" width="16.125" style="36" customWidth="1"/>
    <col min="9" max="9" width="9" style="36"/>
    <col min="10" max="10" width="3.75" style="36" customWidth="1"/>
    <col min="11" max="11" width="10" style="36" customWidth="1"/>
    <col min="12" max="14" width="9" style="36"/>
    <col min="15" max="15" width="3.625" style="36" customWidth="1"/>
    <col min="16" max="16" width="9" style="36"/>
    <col min="17" max="17" width="9.25" style="36" customWidth="1"/>
    <col min="18" max="16384" width="9" style="36"/>
  </cols>
  <sheetData>
    <row r="1" spans="1:20" ht="19.5" thickBot="1" x14ac:dyDescent="0.35">
      <c r="B1" s="83" t="s">
        <v>136</v>
      </c>
      <c r="C1" s="86"/>
      <c r="J1" s="50"/>
      <c r="K1" s="50"/>
      <c r="L1" s="50"/>
      <c r="M1" s="204"/>
      <c r="N1" s="49"/>
      <c r="O1" s="50"/>
      <c r="P1" s="50"/>
      <c r="Q1" s="50"/>
      <c r="R1" s="50"/>
      <c r="S1" s="204"/>
      <c r="T1" s="49"/>
    </row>
    <row r="2" spans="1:20" ht="27.75" x14ac:dyDescent="0.4">
      <c r="B2" s="55" t="s">
        <v>650</v>
      </c>
    </row>
    <row r="3" spans="1:20" ht="19.5" thickBot="1" x14ac:dyDescent="0.35">
      <c r="B3" s="91"/>
    </row>
    <row r="4" spans="1:20" ht="27.75" x14ac:dyDescent="0.4">
      <c r="B4" s="316" t="s">
        <v>97</v>
      </c>
      <c r="C4" s="317"/>
      <c r="D4" s="317"/>
      <c r="E4" s="318"/>
      <c r="F4" s="57"/>
      <c r="G4" s="324" t="s">
        <v>118</v>
      </c>
      <c r="H4" s="325"/>
      <c r="I4" s="326"/>
      <c r="J4" s="69"/>
      <c r="K4" s="324" t="s">
        <v>98</v>
      </c>
      <c r="L4" s="325"/>
      <c r="M4" s="325"/>
      <c r="N4" s="326"/>
      <c r="O4" s="69"/>
      <c r="P4" s="324" t="s">
        <v>99</v>
      </c>
      <c r="Q4" s="325"/>
      <c r="R4" s="325"/>
      <c r="S4" s="325"/>
      <c r="T4" s="326"/>
    </row>
    <row r="5" spans="1:20" ht="63.75" thickBot="1" x14ac:dyDescent="0.3">
      <c r="B5" s="224" t="s">
        <v>45</v>
      </c>
      <c r="C5" s="225" t="s">
        <v>76</v>
      </c>
      <c r="D5" s="225" t="s">
        <v>77</v>
      </c>
      <c r="E5" s="226" t="s">
        <v>78</v>
      </c>
      <c r="G5" s="155" t="s">
        <v>121</v>
      </c>
      <c r="H5" s="156" t="s">
        <v>119</v>
      </c>
      <c r="I5" s="71" t="s">
        <v>120</v>
      </c>
      <c r="J5" s="72"/>
      <c r="K5" s="74" t="s">
        <v>100</v>
      </c>
      <c r="L5" s="75" t="s">
        <v>101</v>
      </c>
      <c r="M5" s="76" t="s">
        <v>102</v>
      </c>
      <c r="N5" s="71" t="s">
        <v>103</v>
      </c>
      <c r="O5" s="77"/>
      <c r="P5" s="74" t="s">
        <v>104</v>
      </c>
      <c r="Q5" s="75" t="s">
        <v>105</v>
      </c>
      <c r="R5" s="75" t="s">
        <v>124</v>
      </c>
      <c r="S5" s="156" t="s">
        <v>102</v>
      </c>
      <c r="T5" s="71" t="s">
        <v>106</v>
      </c>
    </row>
    <row r="6" spans="1:20" ht="18.75" x14ac:dyDescent="0.3">
      <c r="B6" s="313" t="s">
        <v>225</v>
      </c>
      <c r="C6" s="314"/>
      <c r="D6" s="314"/>
      <c r="E6" s="315"/>
      <c r="F6" s="48"/>
      <c r="G6" s="335" t="str">
        <f>B6</f>
        <v>טיפול באומנות</v>
      </c>
      <c r="H6" s="336"/>
      <c r="I6" s="337"/>
      <c r="J6" s="48"/>
      <c r="K6" s="341" t="str">
        <f>B6</f>
        <v>טיפול באומנות</v>
      </c>
      <c r="L6" s="342"/>
      <c r="M6" s="342"/>
      <c r="N6" s="343"/>
      <c r="O6" s="201"/>
      <c r="P6" s="341" t="str">
        <f>B6</f>
        <v>טיפול באומנות</v>
      </c>
      <c r="Q6" s="342"/>
      <c r="R6" s="342"/>
      <c r="S6" s="342"/>
      <c r="T6" s="343"/>
    </row>
    <row r="7" spans="1:20" ht="18.75" x14ac:dyDescent="0.3">
      <c r="A7" s="311"/>
      <c r="B7" s="218" t="s">
        <v>217</v>
      </c>
      <c r="C7" s="105">
        <v>1</v>
      </c>
      <c r="D7" s="106">
        <v>400</v>
      </c>
      <c r="E7" s="115">
        <f t="shared" ref="E7:E53" si="0">D7*C7</f>
        <v>400</v>
      </c>
      <c r="G7" s="35"/>
      <c r="H7" s="46"/>
      <c r="I7" s="34"/>
      <c r="K7" s="35"/>
      <c r="L7" s="62">
        <f t="shared" ref="L7:L9" si="1">K7*D7</f>
        <v>0</v>
      </c>
      <c r="M7" s="63" t="str">
        <f>IF(L7=0,"",IF(OR(L7-$E7&gt;0,L7-$E7&lt;0), (L7-$E7)/$E7, ""))</f>
        <v/>
      </c>
      <c r="N7" s="34"/>
      <c r="P7" s="269"/>
      <c r="Q7" s="270" t="str">
        <f>IF(ISBLANK(P7),"",IF(P7="מאשר",K7,IF(P7="לא מאשר",0,"נא למלא כמות מאושרת")))</f>
        <v/>
      </c>
      <c r="R7" s="62" t="str">
        <f>IFERROR(Q7*D7,"")</f>
        <v/>
      </c>
      <c r="S7" s="63" t="str">
        <f>IFERROR(IF(R7=0,"",IF(OR(R7-$E7&gt;0,R7-$E7&lt;0), (R7-$E7)/$E7, "")),"")</f>
        <v/>
      </c>
      <c r="T7" s="271"/>
    </row>
    <row r="8" spans="1:20" ht="18.75" x14ac:dyDescent="0.3">
      <c r="A8" s="311"/>
      <c r="B8" s="218" t="s">
        <v>218</v>
      </c>
      <c r="C8" s="105">
        <v>1</v>
      </c>
      <c r="D8" s="106">
        <v>620</v>
      </c>
      <c r="E8" s="115">
        <f t="shared" si="0"/>
        <v>620</v>
      </c>
      <c r="G8" s="35"/>
      <c r="H8" s="46"/>
      <c r="I8" s="34"/>
      <c r="K8" s="35"/>
      <c r="L8" s="62">
        <f t="shared" si="1"/>
        <v>0</v>
      </c>
      <c r="M8" s="63" t="str">
        <f t="shared" ref="M8:M69" si="2">IF(L8=0,"",IF(OR(L8-$E8&gt;0,L8-$E8&lt;0), (L8-$E8)/$E8, ""))</f>
        <v/>
      </c>
      <c r="N8" s="34"/>
      <c r="P8" s="269"/>
      <c r="Q8" s="270" t="str">
        <f t="shared" ref="Q8:Q17" si="3">IF(ISBLANK(P8),"",IF(P8="מאשר",K8,IF(P8="לא מאשר",0,"נא למלא כמות מאושרת")))</f>
        <v/>
      </c>
      <c r="R8" s="62" t="str">
        <f t="shared" ref="R8:R28" si="4">IFERROR(Q8*D8,"")</f>
        <v/>
      </c>
      <c r="S8" s="63" t="str">
        <f t="shared" ref="S8:S69" si="5">IFERROR(IF(R8=0,"",IF(OR(R8-$E8&gt;0,R8-$E8&lt;0), (R8-$E8)/$E8, "")),"")</f>
        <v/>
      </c>
      <c r="T8" s="271"/>
    </row>
    <row r="9" spans="1:20" ht="18.75" x14ac:dyDescent="0.3">
      <c r="A9" s="311"/>
      <c r="B9" s="218" t="s">
        <v>219</v>
      </c>
      <c r="C9" s="105" t="s">
        <v>166</v>
      </c>
      <c r="D9" s="106">
        <v>1000</v>
      </c>
      <c r="E9" s="115">
        <f>D9</f>
        <v>1000</v>
      </c>
      <c r="G9" s="35"/>
      <c r="H9" s="46"/>
      <c r="I9" s="34"/>
      <c r="K9" s="35"/>
      <c r="L9" s="62">
        <f t="shared" si="1"/>
        <v>0</v>
      </c>
      <c r="M9" s="63" t="str">
        <f t="shared" si="2"/>
        <v/>
      </c>
      <c r="N9" s="34"/>
      <c r="P9" s="269"/>
      <c r="Q9" s="270" t="str">
        <f t="shared" si="3"/>
        <v/>
      </c>
      <c r="R9" s="62" t="str">
        <f t="shared" si="4"/>
        <v/>
      </c>
      <c r="S9" s="63" t="str">
        <f t="shared" si="5"/>
        <v/>
      </c>
      <c r="T9" s="271"/>
    </row>
    <row r="10" spans="1:20" ht="18.75" x14ac:dyDescent="0.3">
      <c r="A10" s="311"/>
      <c r="B10" s="218" t="s">
        <v>220</v>
      </c>
      <c r="C10" s="105">
        <v>1</v>
      </c>
      <c r="D10" s="106">
        <v>1500</v>
      </c>
      <c r="E10" s="115">
        <f t="shared" si="0"/>
        <v>1500</v>
      </c>
      <c r="G10" s="35"/>
      <c r="H10" s="46"/>
      <c r="I10" s="34"/>
      <c r="K10" s="35"/>
      <c r="L10" s="62">
        <f t="shared" ref="L10:L50" si="6">K10*D10</f>
        <v>0</v>
      </c>
      <c r="M10" s="63" t="str">
        <f t="shared" ref="M10:M50" si="7">IF(L10=0,"",IF(OR(L10-$E10&gt;0,L10-$E10&lt;0), (L10-$E10)/$E10, ""))</f>
        <v/>
      </c>
      <c r="N10" s="34"/>
      <c r="P10" s="269"/>
      <c r="Q10" s="270" t="str">
        <f t="shared" si="3"/>
        <v/>
      </c>
      <c r="R10" s="62" t="str">
        <f t="shared" si="4"/>
        <v/>
      </c>
      <c r="S10" s="63" t="str">
        <f t="shared" si="5"/>
        <v/>
      </c>
      <c r="T10" s="271"/>
    </row>
    <row r="11" spans="1:20" ht="18.75" x14ac:dyDescent="0.3">
      <c r="A11" s="311"/>
      <c r="B11" s="218" t="s">
        <v>221</v>
      </c>
      <c r="C11" s="105">
        <v>1</v>
      </c>
      <c r="D11" s="106">
        <v>450</v>
      </c>
      <c r="E11" s="115">
        <f t="shared" si="0"/>
        <v>450</v>
      </c>
      <c r="G11" s="35"/>
      <c r="H11" s="46"/>
      <c r="I11" s="34"/>
      <c r="K11" s="35"/>
      <c r="L11" s="62">
        <f t="shared" si="6"/>
        <v>0</v>
      </c>
      <c r="M11" s="63" t="str">
        <f t="shared" si="7"/>
        <v/>
      </c>
      <c r="N11" s="34"/>
      <c r="P11" s="269"/>
      <c r="Q11" s="270" t="str">
        <f t="shared" si="3"/>
        <v/>
      </c>
      <c r="R11" s="62" t="str">
        <f t="shared" si="4"/>
        <v/>
      </c>
      <c r="S11" s="63" t="str">
        <f t="shared" si="5"/>
        <v/>
      </c>
      <c r="T11" s="271"/>
    </row>
    <row r="12" spans="1:20" ht="18.75" x14ac:dyDescent="0.3">
      <c r="A12" s="311"/>
      <c r="B12" s="219" t="s">
        <v>222</v>
      </c>
      <c r="C12" s="105">
        <v>2</v>
      </c>
      <c r="D12" s="106">
        <v>850</v>
      </c>
      <c r="E12" s="115">
        <f t="shared" si="0"/>
        <v>1700</v>
      </c>
      <c r="G12" s="35"/>
      <c r="H12" s="46"/>
      <c r="I12" s="34"/>
      <c r="K12" s="35"/>
      <c r="L12" s="62">
        <f t="shared" si="6"/>
        <v>0</v>
      </c>
      <c r="M12" s="63" t="str">
        <f t="shared" si="7"/>
        <v/>
      </c>
      <c r="N12" s="34"/>
      <c r="P12" s="269"/>
      <c r="Q12" s="270" t="str">
        <f t="shared" si="3"/>
        <v/>
      </c>
      <c r="R12" s="62" t="str">
        <f t="shared" si="4"/>
        <v/>
      </c>
      <c r="S12" s="63" t="str">
        <f t="shared" si="5"/>
        <v/>
      </c>
      <c r="T12" s="271"/>
    </row>
    <row r="13" spans="1:20" ht="18.75" x14ac:dyDescent="0.3">
      <c r="A13" s="311"/>
      <c r="B13" s="219" t="s">
        <v>158</v>
      </c>
      <c r="C13" s="105">
        <v>1</v>
      </c>
      <c r="D13" s="106">
        <v>2000</v>
      </c>
      <c r="E13" s="115">
        <f t="shared" si="0"/>
        <v>2000</v>
      </c>
      <c r="G13" s="35"/>
      <c r="H13" s="46"/>
      <c r="I13" s="34"/>
      <c r="K13" s="35"/>
      <c r="L13" s="62">
        <f t="shared" si="6"/>
        <v>0</v>
      </c>
      <c r="M13" s="63" t="str">
        <f t="shared" si="7"/>
        <v/>
      </c>
      <c r="N13" s="34"/>
      <c r="P13" s="269"/>
      <c r="Q13" s="270" t="str">
        <f t="shared" si="3"/>
        <v/>
      </c>
      <c r="R13" s="62" t="str">
        <f t="shared" si="4"/>
        <v/>
      </c>
      <c r="S13" s="63" t="str">
        <f t="shared" si="5"/>
        <v/>
      </c>
      <c r="T13" s="271"/>
    </row>
    <row r="14" spans="1:20" ht="18.75" x14ac:dyDescent="0.3">
      <c r="A14" s="311"/>
      <c r="B14" s="219" t="s">
        <v>223</v>
      </c>
      <c r="C14" s="105">
        <v>1</v>
      </c>
      <c r="D14" s="106">
        <v>500</v>
      </c>
      <c r="E14" s="115">
        <f t="shared" si="0"/>
        <v>500</v>
      </c>
      <c r="G14" s="35"/>
      <c r="H14" s="46"/>
      <c r="I14" s="34"/>
      <c r="K14" s="35"/>
      <c r="L14" s="62">
        <f t="shared" si="6"/>
        <v>0</v>
      </c>
      <c r="M14" s="63" t="str">
        <f t="shared" si="7"/>
        <v/>
      </c>
      <c r="N14" s="34"/>
      <c r="P14" s="269"/>
      <c r="Q14" s="270" t="str">
        <f t="shared" si="3"/>
        <v/>
      </c>
      <c r="R14" s="62" t="str">
        <f t="shared" si="4"/>
        <v/>
      </c>
      <c r="S14" s="63" t="str">
        <f t="shared" si="5"/>
        <v/>
      </c>
      <c r="T14" s="271"/>
    </row>
    <row r="15" spans="1:20" ht="18.75" x14ac:dyDescent="0.3">
      <c r="A15" s="311"/>
      <c r="B15" s="219" t="s">
        <v>162</v>
      </c>
      <c r="C15" s="105">
        <v>1</v>
      </c>
      <c r="D15" s="106">
        <v>200</v>
      </c>
      <c r="E15" s="115">
        <f t="shared" si="0"/>
        <v>200</v>
      </c>
      <c r="G15" s="35"/>
      <c r="H15" s="46"/>
      <c r="I15" s="34"/>
      <c r="K15" s="35"/>
      <c r="L15" s="62">
        <f t="shared" si="6"/>
        <v>0</v>
      </c>
      <c r="M15" s="63" t="str">
        <f t="shared" si="7"/>
        <v/>
      </c>
      <c r="N15" s="34"/>
      <c r="P15" s="269"/>
      <c r="Q15" s="270" t="str">
        <f t="shared" si="3"/>
        <v/>
      </c>
      <c r="R15" s="62" t="str">
        <f t="shared" si="4"/>
        <v/>
      </c>
      <c r="S15" s="63" t="str">
        <f t="shared" si="5"/>
        <v/>
      </c>
      <c r="T15" s="271"/>
    </row>
    <row r="16" spans="1:20" ht="18.75" x14ac:dyDescent="0.3">
      <c r="A16" s="311"/>
      <c r="B16" s="219" t="s">
        <v>224</v>
      </c>
      <c r="C16" s="105" t="s">
        <v>166</v>
      </c>
      <c r="D16" s="106">
        <v>500</v>
      </c>
      <c r="E16" s="115">
        <f>D16</f>
        <v>500</v>
      </c>
      <c r="G16" s="35"/>
      <c r="H16" s="46"/>
      <c r="I16" s="34"/>
      <c r="K16" s="35"/>
      <c r="L16" s="62">
        <f t="shared" si="6"/>
        <v>0</v>
      </c>
      <c r="M16" s="63" t="str">
        <f t="shared" si="7"/>
        <v/>
      </c>
      <c r="N16" s="34"/>
      <c r="P16" s="269"/>
      <c r="Q16" s="270" t="str">
        <f t="shared" si="3"/>
        <v/>
      </c>
      <c r="R16" s="62" t="str">
        <f t="shared" si="4"/>
        <v/>
      </c>
      <c r="S16" s="63" t="str">
        <f t="shared" si="5"/>
        <v/>
      </c>
      <c r="T16" s="271"/>
    </row>
    <row r="17" spans="1:20" ht="19.5" thickBot="1" x14ac:dyDescent="0.35">
      <c r="A17" s="311"/>
      <c r="B17" s="219" t="s">
        <v>147</v>
      </c>
      <c r="C17" s="105">
        <v>1</v>
      </c>
      <c r="D17" s="106">
        <v>600</v>
      </c>
      <c r="E17" s="115">
        <f t="shared" si="0"/>
        <v>600</v>
      </c>
      <c r="G17" s="35"/>
      <c r="H17" s="46"/>
      <c r="I17" s="34"/>
      <c r="K17" s="35"/>
      <c r="L17" s="62">
        <f t="shared" si="6"/>
        <v>0</v>
      </c>
      <c r="M17" s="63" t="str">
        <f t="shared" si="7"/>
        <v/>
      </c>
      <c r="N17" s="34"/>
      <c r="P17" s="269"/>
      <c r="Q17" s="270" t="str">
        <f t="shared" si="3"/>
        <v/>
      </c>
      <c r="R17" s="62" t="str">
        <f t="shared" si="4"/>
        <v/>
      </c>
      <c r="S17" s="63" t="str">
        <f t="shared" si="5"/>
        <v/>
      </c>
      <c r="T17" s="271"/>
    </row>
    <row r="18" spans="1:20" ht="16.5" customHeight="1" thickBot="1" x14ac:dyDescent="0.35">
      <c r="A18" s="216"/>
      <c r="B18" s="308" t="s">
        <v>640</v>
      </c>
      <c r="C18" s="309"/>
      <c r="D18" s="310"/>
      <c r="E18" s="118">
        <f>SUM(E7:E17)</f>
        <v>9470</v>
      </c>
      <c r="G18" s="112"/>
      <c r="H18" s="113"/>
      <c r="I18" s="114"/>
      <c r="K18" s="112"/>
      <c r="L18" s="121">
        <f>SUM(L7:L17)</f>
        <v>0</v>
      </c>
      <c r="M18" s="122" t="str">
        <f>IF(L18=0,"",IF(OR(L18-$E18&gt;0,L18-$E18&lt;0), (L18-$E18)/$E18, ""))</f>
        <v/>
      </c>
      <c r="N18" s="114"/>
      <c r="O18" s="58"/>
      <c r="P18" s="272"/>
      <c r="Q18" s="121"/>
      <c r="R18" s="121">
        <f>SUM(R7:R17)</f>
        <v>0</v>
      </c>
      <c r="S18" s="122" t="str">
        <f t="shared" si="5"/>
        <v/>
      </c>
      <c r="T18" s="273"/>
    </row>
    <row r="19" spans="1:20" ht="18.75" x14ac:dyDescent="0.3">
      <c r="B19" s="313" t="s">
        <v>231</v>
      </c>
      <c r="C19" s="314"/>
      <c r="D19" s="314"/>
      <c r="E19" s="315"/>
      <c r="F19" s="48"/>
      <c r="G19" s="335" t="str">
        <f>B19</f>
        <v>טיפול בדרמה</v>
      </c>
      <c r="H19" s="336"/>
      <c r="I19" s="337"/>
      <c r="J19" s="48"/>
      <c r="K19" s="341" t="str">
        <f>B19</f>
        <v>טיפול בדרמה</v>
      </c>
      <c r="L19" s="342"/>
      <c r="M19" s="342"/>
      <c r="N19" s="343"/>
      <c r="O19" s="201"/>
      <c r="P19" s="344" t="str">
        <f>B19</f>
        <v>טיפול בדרמה</v>
      </c>
      <c r="Q19" s="345"/>
      <c r="R19" s="345"/>
      <c r="S19" s="345"/>
      <c r="T19" s="346"/>
    </row>
    <row r="20" spans="1:20" ht="18.75" x14ac:dyDescent="0.3">
      <c r="A20" s="311"/>
      <c r="B20" s="218" t="s">
        <v>226</v>
      </c>
      <c r="C20" s="105">
        <v>1</v>
      </c>
      <c r="D20" s="106">
        <v>1050</v>
      </c>
      <c r="E20" s="115">
        <f>D20</f>
        <v>1050</v>
      </c>
      <c r="G20" s="35"/>
      <c r="H20" s="46"/>
      <c r="I20" s="34"/>
      <c r="K20" s="35"/>
      <c r="L20" s="62">
        <f t="shared" si="6"/>
        <v>0</v>
      </c>
      <c r="M20" s="63" t="str">
        <f t="shared" si="7"/>
        <v/>
      </c>
      <c r="N20" s="34"/>
      <c r="P20" s="269"/>
      <c r="Q20" s="270" t="str">
        <f t="shared" ref="Q20:Q28" si="8">IF(ISBLANK(P20),"",IF(P20="מאשר",K20,IF(P20="לא מאשר",0,"נא למלא כמות מאושרת")))</f>
        <v/>
      </c>
      <c r="R20" s="62" t="str">
        <f t="shared" ref="R20" si="9">IFERROR(Q20*D20,"")</f>
        <v/>
      </c>
      <c r="S20" s="63" t="str">
        <f t="shared" ref="S20" si="10">IFERROR(IF(R20=0,"",IF(OR(R20-$E20&gt;0,R20-$E20&lt;0), (R20-$E20)/$E20, "")),"")</f>
        <v/>
      </c>
      <c r="T20" s="271"/>
    </row>
    <row r="21" spans="1:20" ht="18.75" x14ac:dyDescent="0.3">
      <c r="A21" s="311"/>
      <c r="B21" s="218" t="s">
        <v>227</v>
      </c>
      <c r="C21" s="105" t="s">
        <v>166</v>
      </c>
      <c r="D21" s="106">
        <v>1000</v>
      </c>
      <c r="E21" s="115">
        <f>D21</f>
        <v>1000</v>
      </c>
      <c r="G21" s="35"/>
      <c r="H21" s="46"/>
      <c r="I21" s="34"/>
      <c r="K21" s="35"/>
      <c r="L21" s="62">
        <f t="shared" si="6"/>
        <v>0</v>
      </c>
      <c r="M21" s="63" t="str">
        <f t="shared" si="7"/>
        <v/>
      </c>
      <c r="N21" s="34"/>
      <c r="P21" s="269"/>
      <c r="Q21" s="270" t="str">
        <f t="shared" si="8"/>
        <v/>
      </c>
      <c r="R21" s="62" t="str">
        <f t="shared" si="4"/>
        <v/>
      </c>
      <c r="S21" s="63" t="str">
        <f t="shared" si="5"/>
        <v/>
      </c>
      <c r="T21" s="271"/>
    </row>
    <row r="22" spans="1:20" ht="18.75" x14ac:dyDescent="0.3">
      <c r="A22" s="311"/>
      <c r="B22" s="219" t="s">
        <v>228</v>
      </c>
      <c r="C22" s="105">
        <v>1</v>
      </c>
      <c r="D22" s="106">
        <v>1000</v>
      </c>
      <c r="E22" s="115">
        <f t="shared" ref="E22:E40" si="11">D22*C22</f>
        <v>1000</v>
      </c>
      <c r="G22" s="35"/>
      <c r="H22" s="46"/>
      <c r="I22" s="34"/>
      <c r="K22" s="35"/>
      <c r="L22" s="62">
        <f t="shared" si="6"/>
        <v>0</v>
      </c>
      <c r="M22" s="63" t="str">
        <f t="shared" si="7"/>
        <v/>
      </c>
      <c r="N22" s="34"/>
      <c r="P22" s="269"/>
      <c r="Q22" s="270" t="str">
        <f t="shared" si="8"/>
        <v/>
      </c>
      <c r="R22" s="62" t="str">
        <f t="shared" si="4"/>
        <v/>
      </c>
      <c r="S22" s="63" t="str">
        <f t="shared" si="5"/>
        <v/>
      </c>
      <c r="T22" s="271"/>
    </row>
    <row r="23" spans="1:20" ht="18.75" x14ac:dyDescent="0.3">
      <c r="A23" s="311"/>
      <c r="B23" s="219" t="s">
        <v>146</v>
      </c>
      <c r="C23" s="105">
        <v>1</v>
      </c>
      <c r="D23" s="106">
        <v>700</v>
      </c>
      <c r="E23" s="115">
        <f t="shared" si="11"/>
        <v>700</v>
      </c>
      <c r="G23" s="35"/>
      <c r="H23" s="46"/>
      <c r="I23" s="34"/>
      <c r="K23" s="35"/>
      <c r="L23" s="62">
        <f t="shared" si="6"/>
        <v>0</v>
      </c>
      <c r="M23" s="63" t="str">
        <f t="shared" si="7"/>
        <v/>
      </c>
      <c r="N23" s="34"/>
      <c r="P23" s="269"/>
      <c r="Q23" s="270" t="str">
        <f t="shared" si="8"/>
        <v/>
      </c>
      <c r="R23" s="62" t="str">
        <f t="shared" si="4"/>
        <v/>
      </c>
      <c r="S23" s="63" t="str">
        <f t="shared" si="5"/>
        <v/>
      </c>
      <c r="T23" s="271"/>
    </row>
    <row r="24" spans="1:20" ht="18.75" x14ac:dyDescent="0.3">
      <c r="A24" s="311"/>
      <c r="B24" s="219" t="s">
        <v>229</v>
      </c>
      <c r="C24" s="105">
        <v>1</v>
      </c>
      <c r="D24" s="106">
        <v>350</v>
      </c>
      <c r="E24" s="115">
        <f t="shared" si="11"/>
        <v>350</v>
      </c>
      <c r="G24" s="35"/>
      <c r="H24" s="46"/>
      <c r="I24" s="34"/>
      <c r="K24" s="35"/>
      <c r="L24" s="62">
        <f t="shared" si="6"/>
        <v>0</v>
      </c>
      <c r="M24" s="63" t="str">
        <f t="shared" si="7"/>
        <v/>
      </c>
      <c r="N24" s="34"/>
      <c r="P24" s="269"/>
      <c r="Q24" s="270" t="str">
        <f t="shared" si="8"/>
        <v/>
      </c>
      <c r="R24" s="62" t="str">
        <f t="shared" si="4"/>
        <v/>
      </c>
      <c r="S24" s="63" t="str">
        <f t="shared" si="5"/>
        <v/>
      </c>
      <c r="T24" s="271"/>
    </row>
    <row r="25" spans="1:20" ht="18.75" x14ac:dyDescent="0.3">
      <c r="A25" s="311"/>
      <c r="B25" s="219" t="s">
        <v>222</v>
      </c>
      <c r="C25" s="105">
        <v>2</v>
      </c>
      <c r="D25" s="106">
        <v>850</v>
      </c>
      <c r="E25" s="115">
        <f t="shared" si="11"/>
        <v>1700</v>
      </c>
      <c r="G25" s="35"/>
      <c r="H25" s="46"/>
      <c r="I25" s="34"/>
      <c r="K25" s="35"/>
      <c r="L25" s="62">
        <f t="shared" si="6"/>
        <v>0</v>
      </c>
      <c r="M25" s="63" t="str">
        <f t="shared" si="7"/>
        <v/>
      </c>
      <c r="N25" s="34"/>
      <c r="P25" s="269"/>
      <c r="Q25" s="270" t="str">
        <f t="shared" si="8"/>
        <v/>
      </c>
      <c r="R25" s="62" t="str">
        <f t="shared" si="4"/>
        <v/>
      </c>
      <c r="S25" s="63" t="str">
        <f t="shared" si="5"/>
        <v/>
      </c>
      <c r="T25" s="271"/>
    </row>
    <row r="26" spans="1:20" ht="18.75" x14ac:dyDescent="0.3">
      <c r="A26" s="311"/>
      <c r="B26" s="219" t="s">
        <v>230</v>
      </c>
      <c r="C26" s="105">
        <v>1</v>
      </c>
      <c r="D26" s="106">
        <v>600</v>
      </c>
      <c r="E26" s="115">
        <f t="shared" si="11"/>
        <v>600</v>
      </c>
      <c r="G26" s="35"/>
      <c r="H26" s="46"/>
      <c r="I26" s="34"/>
      <c r="K26" s="35"/>
      <c r="L26" s="62">
        <f t="shared" si="6"/>
        <v>0</v>
      </c>
      <c r="M26" s="63" t="str">
        <f t="shared" si="7"/>
        <v/>
      </c>
      <c r="N26" s="34"/>
      <c r="P26" s="269"/>
      <c r="Q26" s="270" t="str">
        <f t="shared" si="8"/>
        <v/>
      </c>
      <c r="R26" s="62" t="str">
        <f t="shared" si="4"/>
        <v/>
      </c>
      <c r="S26" s="63" t="str">
        <f t="shared" si="5"/>
        <v/>
      </c>
      <c r="T26" s="271"/>
    </row>
    <row r="27" spans="1:20" ht="18.75" x14ac:dyDescent="0.3">
      <c r="A27" s="311"/>
      <c r="B27" s="218" t="s">
        <v>147</v>
      </c>
      <c r="C27" s="105">
        <v>1</v>
      </c>
      <c r="D27" s="106">
        <v>600</v>
      </c>
      <c r="E27" s="115">
        <f t="shared" si="11"/>
        <v>600</v>
      </c>
      <c r="G27" s="35"/>
      <c r="H27" s="46"/>
      <c r="I27" s="34"/>
      <c r="K27" s="35"/>
      <c r="L27" s="62">
        <f t="shared" si="6"/>
        <v>0</v>
      </c>
      <c r="M27" s="63" t="str">
        <f t="shared" si="7"/>
        <v/>
      </c>
      <c r="N27" s="34"/>
      <c r="P27" s="269"/>
      <c r="Q27" s="270" t="str">
        <f t="shared" si="8"/>
        <v/>
      </c>
      <c r="R27" s="62" t="str">
        <f t="shared" si="4"/>
        <v/>
      </c>
      <c r="S27" s="63" t="str">
        <f t="shared" si="5"/>
        <v/>
      </c>
      <c r="T27" s="271"/>
    </row>
    <row r="28" spans="1:20" ht="19.5" thickBot="1" x14ac:dyDescent="0.35">
      <c r="A28" s="311"/>
      <c r="B28" s="219" t="s">
        <v>158</v>
      </c>
      <c r="C28" s="105">
        <v>1</v>
      </c>
      <c r="D28" s="106">
        <v>2000</v>
      </c>
      <c r="E28" s="115">
        <f t="shared" si="11"/>
        <v>2000</v>
      </c>
      <c r="G28" s="35"/>
      <c r="H28" s="46"/>
      <c r="I28" s="34"/>
      <c r="K28" s="35"/>
      <c r="L28" s="62">
        <f t="shared" si="6"/>
        <v>0</v>
      </c>
      <c r="M28" s="63" t="str">
        <f t="shared" si="7"/>
        <v/>
      </c>
      <c r="N28" s="34"/>
      <c r="P28" s="269"/>
      <c r="Q28" s="270" t="str">
        <f t="shared" si="8"/>
        <v/>
      </c>
      <c r="R28" s="62" t="str">
        <f t="shared" si="4"/>
        <v/>
      </c>
      <c r="S28" s="63" t="str">
        <f t="shared" si="5"/>
        <v/>
      </c>
      <c r="T28" s="271"/>
    </row>
    <row r="29" spans="1:20" ht="16.5" customHeight="1" thickBot="1" x14ac:dyDescent="0.35">
      <c r="A29" s="216"/>
      <c r="B29" s="308" t="s">
        <v>646</v>
      </c>
      <c r="C29" s="309"/>
      <c r="D29" s="310"/>
      <c r="E29" s="118">
        <f>SUM(E20:E28)</f>
        <v>9000</v>
      </c>
      <c r="G29" s="112"/>
      <c r="H29" s="113"/>
      <c r="I29" s="114"/>
      <c r="K29" s="112"/>
      <c r="L29" s="121">
        <f>SUM(L20:L28)</f>
        <v>0</v>
      </c>
      <c r="M29" s="122" t="str">
        <f>IF(L29=0,"",IF(OR(L29-$E29&gt;0,L29-$E29&lt;0), (L29-$E29)/$E29, ""))</f>
        <v/>
      </c>
      <c r="N29" s="114"/>
      <c r="O29" s="58"/>
      <c r="P29" s="272"/>
      <c r="Q29" s="121"/>
      <c r="R29" s="121">
        <f>SUM(R20:R28)</f>
        <v>0</v>
      </c>
      <c r="S29" s="122" t="str">
        <f t="shared" ref="S29" si="12">IFERROR(IF(R29=0,"",IF(OR(R29-$E29&gt;0,R29-$E29&lt;0), (R29-$E29)/$E29, "")),"")</f>
        <v/>
      </c>
      <c r="T29" s="273"/>
    </row>
    <row r="30" spans="1:20" ht="18.75" x14ac:dyDescent="0.3">
      <c r="B30" s="313" t="s">
        <v>239</v>
      </c>
      <c r="C30" s="314"/>
      <c r="D30" s="314"/>
      <c r="E30" s="315"/>
      <c r="F30" s="48"/>
      <c r="G30" s="335" t="str">
        <f>B30</f>
        <v>טיפול במוזיקה</v>
      </c>
      <c r="H30" s="336"/>
      <c r="I30" s="337"/>
      <c r="J30" s="48"/>
      <c r="K30" s="341" t="str">
        <f>B30</f>
        <v>טיפול במוזיקה</v>
      </c>
      <c r="L30" s="342"/>
      <c r="M30" s="342"/>
      <c r="N30" s="343"/>
      <c r="O30" s="201"/>
      <c r="P30" s="344" t="str">
        <f>B30</f>
        <v>טיפול במוזיקה</v>
      </c>
      <c r="Q30" s="345"/>
      <c r="R30" s="345"/>
      <c r="S30" s="345"/>
      <c r="T30" s="346"/>
    </row>
    <row r="31" spans="1:20" ht="18.75" x14ac:dyDescent="0.3">
      <c r="A31" s="311"/>
      <c r="B31" s="219" t="s">
        <v>232</v>
      </c>
      <c r="C31" s="105">
        <v>1</v>
      </c>
      <c r="D31" s="106">
        <v>1200</v>
      </c>
      <c r="E31" s="115">
        <f t="shared" si="11"/>
        <v>1200</v>
      </c>
      <c r="G31" s="35"/>
      <c r="H31" s="46"/>
      <c r="I31" s="34"/>
      <c r="K31" s="35"/>
      <c r="L31" s="62">
        <f t="shared" si="6"/>
        <v>0</v>
      </c>
      <c r="M31" s="63" t="str">
        <f t="shared" si="7"/>
        <v/>
      </c>
      <c r="N31" s="34"/>
      <c r="P31" s="269"/>
      <c r="Q31" s="270" t="str">
        <f t="shared" ref="Q31:Q40" si="13">IF(ISBLANK(P31),"",IF(P31="מאשר",K31,IF(P31="לא מאשר",0,"נא למלא כמות מאושרת")))</f>
        <v/>
      </c>
      <c r="R31" s="62" t="str">
        <f t="shared" ref="R31:R44" si="14">IFERROR(Q31*D31,"")</f>
        <v/>
      </c>
      <c r="S31" s="63" t="str">
        <f t="shared" ref="S31:S44" si="15">IFERROR(IF(R31=0,"",IF(OR(R31-$E31&gt;0,R31-$E31&lt;0), (R31-$E31)/$E31, "")),"")</f>
        <v/>
      </c>
      <c r="T31" s="271"/>
    </row>
    <row r="32" spans="1:20" ht="18.75" x14ac:dyDescent="0.3">
      <c r="A32" s="311"/>
      <c r="B32" s="219" t="s">
        <v>233</v>
      </c>
      <c r="C32" s="105">
        <v>1</v>
      </c>
      <c r="D32" s="106">
        <v>700</v>
      </c>
      <c r="E32" s="115">
        <f t="shared" si="11"/>
        <v>700</v>
      </c>
      <c r="G32" s="35"/>
      <c r="H32" s="46"/>
      <c r="I32" s="34"/>
      <c r="K32" s="35"/>
      <c r="L32" s="62">
        <f t="shared" si="6"/>
        <v>0</v>
      </c>
      <c r="M32" s="63" t="str">
        <f t="shared" si="7"/>
        <v/>
      </c>
      <c r="N32" s="34"/>
      <c r="P32" s="269"/>
      <c r="Q32" s="270" t="str">
        <f t="shared" si="13"/>
        <v/>
      </c>
      <c r="R32" s="62" t="str">
        <f t="shared" si="14"/>
        <v/>
      </c>
      <c r="S32" s="63" t="str">
        <f t="shared" si="15"/>
        <v/>
      </c>
      <c r="T32" s="271"/>
    </row>
    <row r="33" spans="1:20" ht="18.75" x14ac:dyDescent="0.3">
      <c r="A33" s="311"/>
      <c r="B33" s="219" t="s">
        <v>234</v>
      </c>
      <c r="C33" s="105">
        <v>1</v>
      </c>
      <c r="D33" s="106">
        <v>2500</v>
      </c>
      <c r="E33" s="115">
        <f t="shared" si="11"/>
        <v>2500</v>
      </c>
      <c r="G33" s="35"/>
      <c r="H33" s="46"/>
      <c r="I33" s="34"/>
      <c r="K33" s="35"/>
      <c r="L33" s="62">
        <f t="shared" si="6"/>
        <v>0</v>
      </c>
      <c r="M33" s="63" t="str">
        <f t="shared" si="7"/>
        <v/>
      </c>
      <c r="N33" s="34"/>
      <c r="P33" s="269"/>
      <c r="Q33" s="270" t="str">
        <f t="shared" si="13"/>
        <v/>
      </c>
      <c r="R33" s="62" t="str">
        <f t="shared" si="14"/>
        <v/>
      </c>
      <c r="S33" s="63" t="str">
        <f t="shared" si="15"/>
        <v/>
      </c>
      <c r="T33" s="271"/>
    </row>
    <row r="34" spans="1:20" ht="37.5" x14ac:dyDescent="0.3">
      <c r="A34" s="311"/>
      <c r="B34" s="219" t="s">
        <v>235</v>
      </c>
      <c r="C34" s="105" t="s">
        <v>166</v>
      </c>
      <c r="D34" s="106">
        <v>2500</v>
      </c>
      <c r="E34" s="115">
        <f>D34</f>
        <v>2500</v>
      </c>
      <c r="G34" s="35"/>
      <c r="H34" s="46"/>
      <c r="I34" s="34"/>
      <c r="K34" s="35"/>
      <c r="L34" s="62">
        <f t="shared" si="6"/>
        <v>0</v>
      </c>
      <c r="M34" s="63" t="str">
        <f t="shared" si="7"/>
        <v/>
      </c>
      <c r="N34" s="34"/>
      <c r="P34" s="269"/>
      <c r="Q34" s="270" t="str">
        <f t="shared" si="13"/>
        <v/>
      </c>
      <c r="R34" s="62" t="str">
        <f t="shared" si="14"/>
        <v/>
      </c>
      <c r="S34" s="63" t="str">
        <f t="shared" si="15"/>
        <v/>
      </c>
      <c r="T34" s="271"/>
    </row>
    <row r="35" spans="1:20" ht="37.5" customHeight="1" x14ac:dyDescent="0.3">
      <c r="A35" s="311"/>
      <c r="B35" s="219" t="s">
        <v>236</v>
      </c>
      <c r="C35" s="105" t="s">
        <v>166</v>
      </c>
      <c r="D35" s="106">
        <v>3500</v>
      </c>
      <c r="E35" s="115">
        <f>D35</f>
        <v>3500</v>
      </c>
      <c r="G35" s="35"/>
      <c r="H35" s="46"/>
      <c r="I35" s="34"/>
      <c r="K35" s="35"/>
      <c r="L35" s="62">
        <f t="shared" si="6"/>
        <v>0</v>
      </c>
      <c r="M35" s="63" t="str">
        <f t="shared" si="7"/>
        <v/>
      </c>
      <c r="N35" s="34"/>
      <c r="P35" s="269"/>
      <c r="Q35" s="270" t="str">
        <f t="shared" si="13"/>
        <v/>
      </c>
      <c r="R35" s="62" t="str">
        <f t="shared" si="14"/>
        <v/>
      </c>
      <c r="S35" s="63" t="str">
        <f t="shared" si="15"/>
        <v/>
      </c>
      <c r="T35" s="271"/>
    </row>
    <row r="36" spans="1:20" ht="18.75" x14ac:dyDescent="0.3">
      <c r="A36" s="311"/>
      <c r="B36" s="219" t="s">
        <v>237</v>
      </c>
      <c r="C36" s="105">
        <v>1</v>
      </c>
      <c r="D36" s="106">
        <v>1000</v>
      </c>
      <c r="E36" s="115">
        <f t="shared" si="11"/>
        <v>1000</v>
      </c>
      <c r="G36" s="35"/>
      <c r="H36" s="46"/>
      <c r="I36" s="34"/>
      <c r="K36" s="35"/>
      <c r="L36" s="62">
        <f t="shared" si="6"/>
        <v>0</v>
      </c>
      <c r="M36" s="63" t="str">
        <f t="shared" si="7"/>
        <v/>
      </c>
      <c r="N36" s="34"/>
      <c r="P36" s="269"/>
      <c r="Q36" s="270" t="str">
        <f t="shared" si="13"/>
        <v/>
      </c>
      <c r="R36" s="62" t="str">
        <f t="shared" si="14"/>
        <v/>
      </c>
      <c r="S36" s="63" t="str">
        <f t="shared" si="15"/>
        <v/>
      </c>
      <c r="T36" s="271"/>
    </row>
    <row r="37" spans="1:20" ht="18.75" x14ac:dyDescent="0.3">
      <c r="A37" s="311"/>
      <c r="B37" s="219" t="s">
        <v>230</v>
      </c>
      <c r="C37" s="105">
        <v>1</v>
      </c>
      <c r="D37" s="106">
        <v>600</v>
      </c>
      <c r="E37" s="115">
        <f t="shared" si="11"/>
        <v>600</v>
      </c>
      <c r="G37" s="35"/>
      <c r="H37" s="46"/>
      <c r="I37" s="34"/>
      <c r="K37" s="35"/>
      <c r="L37" s="62">
        <f t="shared" si="6"/>
        <v>0</v>
      </c>
      <c r="M37" s="63" t="str">
        <f t="shared" si="7"/>
        <v/>
      </c>
      <c r="N37" s="34"/>
      <c r="P37" s="269"/>
      <c r="Q37" s="270" t="str">
        <f t="shared" si="13"/>
        <v/>
      </c>
      <c r="R37" s="62" t="str">
        <f t="shared" si="14"/>
        <v/>
      </c>
      <c r="S37" s="63" t="str">
        <f t="shared" si="15"/>
        <v/>
      </c>
      <c r="T37" s="271"/>
    </row>
    <row r="38" spans="1:20" ht="18.75" x14ac:dyDescent="0.3">
      <c r="A38" s="311"/>
      <c r="B38" s="219" t="s">
        <v>222</v>
      </c>
      <c r="C38" s="105">
        <v>2</v>
      </c>
      <c r="D38" s="106">
        <v>850</v>
      </c>
      <c r="E38" s="115">
        <f t="shared" si="11"/>
        <v>1700</v>
      </c>
      <c r="G38" s="35"/>
      <c r="H38" s="46"/>
      <c r="I38" s="34"/>
      <c r="K38" s="35"/>
      <c r="L38" s="62">
        <f t="shared" si="6"/>
        <v>0</v>
      </c>
      <c r="M38" s="63" t="str">
        <f t="shared" si="7"/>
        <v/>
      </c>
      <c r="N38" s="34"/>
      <c r="P38" s="269"/>
      <c r="Q38" s="270" t="str">
        <f t="shared" si="13"/>
        <v/>
      </c>
      <c r="R38" s="62" t="str">
        <f t="shared" si="14"/>
        <v/>
      </c>
      <c r="S38" s="63" t="str">
        <f t="shared" si="15"/>
        <v/>
      </c>
      <c r="T38" s="271"/>
    </row>
    <row r="39" spans="1:20" ht="18.75" x14ac:dyDescent="0.3">
      <c r="A39" s="311"/>
      <c r="B39" s="219" t="s">
        <v>238</v>
      </c>
      <c r="C39" s="105">
        <v>1</v>
      </c>
      <c r="D39" s="106">
        <v>600</v>
      </c>
      <c r="E39" s="115">
        <f t="shared" si="11"/>
        <v>600</v>
      </c>
      <c r="G39" s="35"/>
      <c r="H39" s="46"/>
      <c r="I39" s="34"/>
      <c r="K39" s="35"/>
      <c r="L39" s="62">
        <f t="shared" si="6"/>
        <v>0</v>
      </c>
      <c r="M39" s="63" t="str">
        <f t="shared" si="7"/>
        <v/>
      </c>
      <c r="N39" s="34"/>
      <c r="P39" s="269"/>
      <c r="Q39" s="270" t="str">
        <f t="shared" si="13"/>
        <v/>
      </c>
      <c r="R39" s="62" t="str">
        <f t="shared" si="14"/>
        <v/>
      </c>
      <c r="S39" s="63" t="str">
        <f t="shared" si="15"/>
        <v/>
      </c>
      <c r="T39" s="271"/>
    </row>
    <row r="40" spans="1:20" ht="19.5" thickBot="1" x14ac:dyDescent="0.35">
      <c r="A40" s="311"/>
      <c r="B40" s="219" t="s">
        <v>158</v>
      </c>
      <c r="C40" s="105">
        <v>1</v>
      </c>
      <c r="D40" s="106">
        <v>2000</v>
      </c>
      <c r="E40" s="115">
        <f t="shared" si="11"/>
        <v>2000</v>
      </c>
      <c r="G40" s="35"/>
      <c r="H40" s="46"/>
      <c r="I40" s="34"/>
      <c r="K40" s="35"/>
      <c r="L40" s="62">
        <f t="shared" si="6"/>
        <v>0</v>
      </c>
      <c r="M40" s="63" t="str">
        <f t="shared" si="7"/>
        <v/>
      </c>
      <c r="N40" s="34"/>
      <c r="P40" s="269"/>
      <c r="Q40" s="270" t="str">
        <f t="shared" si="13"/>
        <v/>
      </c>
      <c r="R40" s="62" t="str">
        <f t="shared" si="14"/>
        <v/>
      </c>
      <c r="S40" s="63" t="str">
        <f t="shared" si="15"/>
        <v/>
      </c>
      <c r="T40" s="271"/>
    </row>
    <row r="41" spans="1:20" ht="16.5" customHeight="1" thickBot="1" x14ac:dyDescent="0.35">
      <c r="A41" s="216"/>
      <c r="B41" s="308" t="s">
        <v>647</v>
      </c>
      <c r="C41" s="309"/>
      <c r="D41" s="310"/>
      <c r="E41" s="118">
        <f>SUM(E31:E40)</f>
        <v>16300</v>
      </c>
      <c r="G41" s="112"/>
      <c r="H41" s="113"/>
      <c r="I41" s="114"/>
      <c r="K41" s="112"/>
      <c r="L41" s="121">
        <f>SUM(L31:L40)</f>
        <v>0</v>
      </c>
      <c r="M41" s="122" t="str">
        <f>IF(L41=0,"",IF(OR(L41-$E41&gt;0,L41-$E41&lt;0), (L41-$E41)/$E41, ""))</f>
        <v/>
      </c>
      <c r="N41" s="114"/>
      <c r="O41" s="58"/>
      <c r="P41" s="272"/>
      <c r="Q41" s="121"/>
      <c r="R41" s="121">
        <f>SUM(R31:R40)</f>
        <v>0</v>
      </c>
      <c r="S41" s="122" t="str">
        <f t="shared" si="15"/>
        <v/>
      </c>
      <c r="T41" s="273"/>
    </row>
    <row r="42" spans="1:20" ht="18.75" x14ac:dyDescent="0.3">
      <c r="B42" s="313" t="s">
        <v>242</v>
      </c>
      <c r="C42" s="314"/>
      <c r="D42" s="314"/>
      <c r="E42" s="315"/>
      <c r="F42" s="48"/>
      <c r="G42" s="335" t="str">
        <f>B42</f>
        <v>טיפול בתנועה</v>
      </c>
      <c r="H42" s="336"/>
      <c r="I42" s="337"/>
      <c r="J42" s="48"/>
      <c r="K42" s="341" t="str">
        <f>B42</f>
        <v>טיפול בתנועה</v>
      </c>
      <c r="L42" s="342"/>
      <c r="M42" s="342"/>
      <c r="N42" s="343"/>
      <c r="O42" s="201"/>
      <c r="P42" s="344" t="str">
        <f>B42</f>
        <v>טיפול בתנועה</v>
      </c>
      <c r="Q42" s="345"/>
      <c r="R42" s="345"/>
      <c r="S42" s="345"/>
      <c r="T42" s="346"/>
    </row>
    <row r="43" spans="1:20" ht="18.75" x14ac:dyDescent="0.3">
      <c r="A43" s="311"/>
      <c r="B43" s="219" t="s">
        <v>240</v>
      </c>
      <c r="C43" s="105" t="s">
        <v>166</v>
      </c>
      <c r="D43" s="106">
        <v>2000</v>
      </c>
      <c r="E43" s="115">
        <f>D43</f>
        <v>2000</v>
      </c>
      <c r="G43" s="35"/>
      <c r="H43" s="46"/>
      <c r="I43" s="34"/>
      <c r="K43" s="35"/>
      <c r="L43" s="62">
        <f t="shared" si="6"/>
        <v>0</v>
      </c>
      <c r="M43" s="63" t="str">
        <f t="shared" si="7"/>
        <v/>
      </c>
      <c r="N43" s="34"/>
      <c r="P43" s="269"/>
      <c r="Q43" s="270" t="str">
        <f t="shared" ref="Q43:Q47" si="16">IF(ISBLANK(P43),"",IF(P43="מאשר",K43,IF(P43="לא מאשר",0,"נא למלא כמות מאושרת")))</f>
        <v/>
      </c>
      <c r="R43" s="62" t="str">
        <f t="shared" si="14"/>
        <v/>
      </c>
      <c r="S43" s="63" t="str">
        <f t="shared" si="15"/>
        <v/>
      </c>
      <c r="T43" s="271"/>
    </row>
    <row r="44" spans="1:20" ht="18.75" x14ac:dyDescent="0.3">
      <c r="A44" s="311"/>
      <c r="B44" s="220" t="s">
        <v>241</v>
      </c>
      <c r="C44" s="107" t="s">
        <v>166</v>
      </c>
      <c r="D44" s="214">
        <v>2000</v>
      </c>
      <c r="E44" s="215">
        <f>D44</f>
        <v>2000</v>
      </c>
      <c r="G44" s="35"/>
      <c r="H44" s="46"/>
      <c r="I44" s="34"/>
      <c r="K44" s="35"/>
      <c r="L44" s="62">
        <f t="shared" si="6"/>
        <v>0</v>
      </c>
      <c r="M44" s="63" t="str">
        <f t="shared" si="7"/>
        <v/>
      </c>
      <c r="N44" s="34"/>
      <c r="P44" s="269"/>
      <c r="Q44" s="270" t="str">
        <f t="shared" si="16"/>
        <v/>
      </c>
      <c r="R44" s="62" t="str">
        <f t="shared" si="14"/>
        <v/>
      </c>
      <c r="S44" s="63" t="str">
        <f t="shared" si="15"/>
        <v/>
      </c>
      <c r="T44" s="271"/>
    </row>
    <row r="45" spans="1:20" ht="18.75" x14ac:dyDescent="0.3">
      <c r="A45" s="311"/>
      <c r="B45" s="220" t="s">
        <v>230</v>
      </c>
      <c r="C45" s="107">
        <v>1</v>
      </c>
      <c r="D45" s="214">
        <v>600</v>
      </c>
      <c r="E45" s="215">
        <f t="shared" si="0"/>
        <v>600</v>
      </c>
      <c r="G45" s="35"/>
      <c r="H45" s="46"/>
      <c r="I45" s="34"/>
      <c r="K45" s="35"/>
      <c r="L45" s="62">
        <f t="shared" si="6"/>
        <v>0</v>
      </c>
      <c r="M45" s="63" t="str">
        <f t="shared" si="7"/>
        <v/>
      </c>
      <c r="N45" s="34"/>
      <c r="P45" s="269"/>
      <c r="Q45" s="270" t="str">
        <f t="shared" si="16"/>
        <v/>
      </c>
      <c r="R45" s="62" t="str">
        <f t="shared" ref="R45:R66" si="17">IFERROR(Q45*D45,"")</f>
        <v/>
      </c>
      <c r="S45" s="63" t="str">
        <f t="shared" ref="S45:S66" si="18">IFERROR(IF(R45=0,"",IF(OR(R45-$E45&gt;0,R45-$E45&lt;0), (R45-$E45)/$E45, "")),"")</f>
        <v/>
      </c>
      <c r="T45" s="271"/>
    </row>
    <row r="46" spans="1:20" ht="18.75" x14ac:dyDescent="0.3">
      <c r="A46" s="311"/>
      <c r="B46" s="220" t="s">
        <v>46</v>
      </c>
      <c r="C46" s="107">
        <v>1</v>
      </c>
      <c r="D46" s="214">
        <v>600</v>
      </c>
      <c r="E46" s="215">
        <f t="shared" si="0"/>
        <v>600</v>
      </c>
      <c r="G46" s="35"/>
      <c r="H46" s="46"/>
      <c r="I46" s="34"/>
      <c r="K46" s="35"/>
      <c r="L46" s="62">
        <f t="shared" si="6"/>
        <v>0</v>
      </c>
      <c r="M46" s="63" t="str">
        <f t="shared" si="7"/>
        <v/>
      </c>
      <c r="N46" s="34"/>
      <c r="P46" s="269"/>
      <c r="Q46" s="270" t="str">
        <f t="shared" si="16"/>
        <v/>
      </c>
      <c r="R46" s="62" t="str">
        <f t="shared" si="17"/>
        <v/>
      </c>
      <c r="S46" s="63" t="str">
        <f t="shared" si="18"/>
        <v/>
      </c>
      <c r="T46" s="271"/>
    </row>
    <row r="47" spans="1:20" ht="18.75" x14ac:dyDescent="0.3">
      <c r="A47" s="311"/>
      <c r="B47" s="220" t="s">
        <v>158</v>
      </c>
      <c r="C47" s="107">
        <v>1</v>
      </c>
      <c r="D47" s="214">
        <v>2000</v>
      </c>
      <c r="E47" s="215">
        <f t="shared" si="0"/>
        <v>2000</v>
      </c>
      <c r="G47" s="35"/>
      <c r="H47" s="46"/>
      <c r="I47" s="34"/>
      <c r="K47" s="35"/>
      <c r="L47" s="62">
        <f t="shared" si="6"/>
        <v>0</v>
      </c>
      <c r="M47" s="63" t="str">
        <f t="shared" si="7"/>
        <v/>
      </c>
      <c r="N47" s="34"/>
      <c r="P47" s="269"/>
      <c r="Q47" s="270" t="str">
        <f t="shared" si="16"/>
        <v/>
      </c>
      <c r="R47" s="62" t="str">
        <f t="shared" si="17"/>
        <v/>
      </c>
      <c r="S47" s="63" t="str">
        <f t="shared" si="18"/>
        <v/>
      </c>
      <c r="T47" s="271"/>
    </row>
    <row r="48" spans="1:20" ht="16.5" customHeight="1" thickBot="1" x14ac:dyDescent="0.35">
      <c r="A48" s="216"/>
      <c r="B48" s="350" t="s">
        <v>648</v>
      </c>
      <c r="C48" s="351"/>
      <c r="D48" s="351"/>
      <c r="E48" s="221">
        <f>SUM(E43:E47)</f>
        <v>7200</v>
      </c>
      <c r="G48" s="112"/>
      <c r="H48" s="113"/>
      <c r="I48" s="114"/>
      <c r="K48" s="112"/>
      <c r="L48" s="121">
        <f>SUM(L43:L47)</f>
        <v>0</v>
      </c>
      <c r="M48" s="122" t="str">
        <f>IF(L48=0,"",IF(OR(L48-$E48&gt;0,L48-$E48&lt;0), (L48-$E48)/$E48, ""))</f>
        <v/>
      </c>
      <c r="N48" s="114"/>
      <c r="O48" s="58"/>
      <c r="P48" s="272"/>
      <c r="Q48" s="121"/>
      <c r="R48" s="121">
        <f>SUM(R43:R47)</f>
        <v>0</v>
      </c>
      <c r="S48" s="122" t="str">
        <f t="shared" si="18"/>
        <v/>
      </c>
      <c r="T48" s="273"/>
    </row>
    <row r="49" spans="1:20" ht="18.75" x14ac:dyDescent="0.3">
      <c r="B49" s="347" t="s">
        <v>245</v>
      </c>
      <c r="C49" s="348"/>
      <c r="D49" s="348"/>
      <c r="E49" s="349"/>
      <c r="F49" s="48"/>
      <c r="G49" s="335" t="str">
        <f>B49</f>
        <v>ביבליותרפיה</v>
      </c>
      <c r="H49" s="336"/>
      <c r="I49" s="337"/>
      <c r="J49" s="48"/>
      <c r="K49" s="341" t="str">
        <f>B49</f>
        <v>ביבליותרפיה</v>
      </c>
      <c r="L49" s="342"/>
      <c r="M49" s="342"/>
      <c r="N49" s="343"/>
      <c r="O49" s="201"/>
      <c r="P49" s="344" t="str">
        <f>B49</f>
        <v>ביבליותרפיה</v>
      </c>
      <c r="Q49" s="345"/>
      <c r="R49" s="345"/>
      <c r="S49" s="345"/>
      <c r="T49" s="346"/>
    </row>
    <row r="50" spans="1:20" ht="18.75" x14ac:dyDescent="0.3">
      <c r="A50" s="311"/>
      <c r="B50" s="220" t="s">
        <v>243</v>
      </c>
      <c r="C50" s="107" t="s">
        <v>166</v>
      </c>
      <c r="D50" s="214">
        <v>2000</v>
      </c>
      <c r="E50" s="215">
        <f>D50</f>
        <v>2000</v>
      </c>
      <c r="G50" s="35"/>
      <c r="H50" s="46"/>
      <c r="I50" s="34"/>
      <c r="K50" s="35"/>
      <c r="L50" s="62">
        <f t="shared" si="6"/>
        <v>0</v>
      </c>
      <c r="M50" s="63" t="str">
        <f t="shared" si="7"/>
        <v/>
      </c>
      <c r="N50" s="34"/>
      <c r="P50" s="269"/>
      <c r="Q50" s="270" t="str">
        <f t="shared" ref="Q50:Q53" si="19">IF(ISBLANK(P50),"",IF(P50="מאשר",K50,IF(P50="לא מאשר",0,"נא למלא כמות מאושרת")))</f>
        <v/>
      </c>
      <c r="R50" s="62" t="str">
        <f t="shared" si="17"/>
        <v/>
      </c>
      <c r="S50" s="63" t="str">
        <f t="shared" si="18"/>
        <v/>
      </c>
      <c r="T50" s="271"/>
    </row>
    <row r="51" spans="1:20" ht="18.75" x14ac:dyDescent="0.3">
      <c r="A51" s="311"/>
      <c r="B51" s="220" t="s">
        <v>244</v>
      </c>
      <c r="C51" s="107" t="s">
        <v>166</v>
      </c>
      <c r="D51" s="214">
        <v>2000</v>
      </c>
      <c r="E51" s="215">
        <f>D51</f>
        <v>2000</v>
      </c>
      <c r="G51" s="35"/>
      <c r="H51" s="46"/>
      <c r="I51" s="34"/>
      <c r="K51" s="35"/>
      <c r="L51" s="62">
        <f t="shared" ref="L51:L67" si="20">K51*D51</f>
        <v>0</v>
      </c>
      <c r="M51" s="63" t="str">
        <f t="shared" ref="M51:M67" si="21">IF(L51=0,"",IF(OR(L51-$E51&gt;0,L51-$E51&lt;0), (L51-$E51)/$E51, ""))</f>
        <v/>
      </c>
      <c r="N51" s="34"/>
      <c r="P51" s="269"/>
      <c r="Q51" s="270" t="str">
        <f t="shared" si="19"/>
        <v/>
      </c>
      <c r="R51" s="62" t="str">
        <f t="shared" si="17"/>
        <v/>
      </c>
      <c r="S51" s="63" t="str">
        <f t="shared" si="18"/>
        <v/>
      </c>
      <c r="T51" s="271"/>
    </row>
    <row r="52" spans="1:20" ht="18.75" x14ac:dyDescent="0.3">
      <c r="A52" s="311"/>
      <c r="B52" s="220" t="s">
        <v>46</v>
      </c>
      <c r="C52" s="107">
        <v>1</v>
      </c>
      <c r="D52" s="214">
        <v>600</v>
      </c>
      <c r="E52" s="215">
        <f t="shared" si="0"/>
        <v>600</v>
      </c>
      <c r="G52" s="35"/>
      <c r="H52" s="46"/>
      <c r="I52" s="34"/>
      <c r="K52" s="35"/>
      <c r="L52" s="62">
        <f t="shared" si="20"/>
        <v>0</v>
      </c>
      <c r="M52" s="63" t="str">
        <f t="shared" si="21"/>
        <v/>
      </c>
      <c r="N52" s="34"/>
      <c r="P52" s="269"/>
      <c r="Q52" s="270" t="str">
        <f t="shared" si="19"/>
        <v/>
      </c>
      <c r="R52" s="62" t="str">
        <f t="shared" si="17"/>
        <v/>
      </c>
      <c r="S52" s="63" t="str">
        <f t="shared" si="18"/>
        <v/>
      </c>
      <c r="T52" s="271"/>
    </row>
    <row r="53" spans="1:20" ht="18.75" x14ac:dyDescent="0.3">
      <c r="A53" s="311"/>
      <c r="B53" s="220" t="s">
        <v>158</v>
      </c>
      <c r="C53" s="107">
        <v>1</v>
      </c>
      <c r="D53" s="214">
        <v>2000</v>
      </c>
      <c r="E53" s="215">
        <f t="shared" si="0"/>
        <v>2000</v>
      </c>
      <c r="G53" s="35"/>
      <c r="H53" s="46"/>
      <c r="I53" s="34"/>
      <c r="K53" s="35"/>
      <c r="L53" s="62">
        <f t="shared" si="20"/>
        <v>0</v>
      </c>
      <c r="M53" s="63" t="str">
        <f t="shared" si="21"/>
        <v/>
      </c>
      <c r="N53" s="34"/>
      <c r="P53" s="269"/>
      <c r="Q53" s="270" t="str">
        <f t="shared" si="19"/>
        <v/>
      </c>
      <c r="R53" s="62" t="str">
        <f t="shared" si="17"/>
        <v/>
      </c>
      <c r="S53" s="63" t="str">
        <f t="shared" si="18"/>
        <v/>
      </c>
      <c r="T53" s="271"/>
    </row>
    <row r="54" spans="1:20" ht="16.5" customHeight="1" thickBot="1" x14ac:dyDescent="0.35">
      <c r="A54" s="216"/>
      <c r="B54" s="350" t="s">
        <v>649</v>
      </c>
      <c r="C54" s="351"/>
      <c r="D54" s="351"/>
      <c r="E54" s="221">
        <f>SUM(E50:E53)</f>
        <v>6600</v>
      </c>
      <c r="G54" s="112"/>
      <c r="H54" s="113"/>
      <c r="I54" s="114"/>
      <c r="K54" s="112"/>
      <c r="L54" s="121">
        <f>SUM(L50:L53)</f>
        <v>0</v>
      </c>
      <c r="M54" s="122" t="str">
        <f>IF(L54=0,"",IF(OR(L54-$E54&gt;0,L54-$E54&lt;0), (L54-$E54)/$E54, ""))</f>
        <v/>
      </c>
      <c r="N54" s="114"/>
      <c r="O54" s="58"/>
      <c r="P54" s="272"/>
      <c r="Q54" s="121"/>
      <c r="R54" s="121">
        <f>SUM(R50:R53)</f>
        <v>0</v>
      </c>
      <c r="S54" s="122" t="str">
        <f t="shared" ref="S54" si="22">IFERROR(IF(R54=0,"",IF(OR(R54-$E54&gt;0,R54-$E54&lt;0), (R54-$E54)/$E54, "")),"")</f>
        <v/>
      </c>
      <c r="T54" s="273"/>
    </row>
    <row r="55" spans="1:20" ht="18.75" x14ac:dyDescent="0.3">
      <c r="B55" s="347" t="s">
        <v>246</v>
      </c>
      <c r="C55" s="348"/>
      <c r="D55" s="348"/>
      <c r="E55" s="349"/>
      <c r="F55" s="48"/>
      <c r="G55" s="335" t="str">
        <f>B55</f>
        <v>מחשבים</v>
      </c>
      <c r="H55" s="336"/>
      <c r="I55" s="337"/>
      <c r="J55" s="48"/>
      <c r="K55" s="341" t="str">
        <f>B55</f>
        <v>מחשבים</v>
      </c>
      <c r="L55" s="342"/>
      <c r="M55" s="342"/>
      <c r="N55" s="343"/>
      <c r="O55" s="201"/>
      <c r="P55" s="344" t="str">
        <f>B55</f>
        <v>מחשבים</v>
      </c>
      <c r="Q55" s="345"/>
      <c r="R55" s="345"/>
      <c r="S55" s="345"/>
      <c r="T55" s="346"/>
    </row>
    <row r="56" spans="1:20" ht="18.75" x14ac:dyDescent="0.3">
      <c r="A56" s="217"/>
      <c r="B56" s="222" t="s">
        <v>664</v>
      </c>
      <c r="C56" s="107">
        <v>1</v>
      </c>
      <c r="D56" s="214">
        <v>3100</v>
      </c>
      <c r="E56" s="215">
        <f>D56*C56</f>
        <v>3100</v>
      </c>
      <c r="G56" s="187"/>
      <c r="H56" s="46"/>
      <c r="I56" s="188"/>
      <c r="K56" s="35"/>
      <c r="L56" s="62">
        <f t="shared" si="20"/>
        <v>0</v>
      </c>
      <c r="M56" s="63" t="str">
        <f t="shared" si="21"/>
        <v/>
      </c>
      <c r="N56" s="34"/>
      <c r="P56" s="269"/>
      <c r="Q56" s="270" t="str">
        <f t="shared" ref="Q56" si="23">IF(ISBLANK(P56),"",IF(P56="מאשר",K56,IF(P56="לא מאשר",0,"נא למלא כמות מאושרת")))</f>
        <v/>
      </c>
      <c r="R56" s="62" t="str">
        <f t="shared" si="17"/>
        <v/>
      </c>
      <c r="S56" s="63" t="str">
        <f t="shared" si="18"/>
        <v/>
      </c>
      <c r="T56" s="271"/>
    </row>
    <row r="57" spans="1:20" ht="16.5" customHeight="1" thickBot="1" x14ac:dyDescent="0.35">
      <c r="A57" s="216"/>
      <c r="B57" s="350" t="s">
        <v>643</v>
      </c>
      <c r="C57" s="351"/>
      <c r="D57" s="351"/>
      <c r="E57" s="221">
        <f>SUM(E56:E56)</f>
        <v>3100</v>
      </c>
      <c r="G57" s="112"/>
      <c r="H57" s="113"/>
      <c r="I57" s="114"/>
      <c r="K57" s="112"/>
      <c r="L57" s="121">
        <f>SUM(L56:L56)</f>
        <v>0</v>
      </c>
      <c r="M57" s="122" t="str">
        <f>IF(L57=0,"",IF(OR(L57-$E57&gt;0,L57-$E57&lt;0), (L57-$E57)/$E57, ""))</f>
        <v/>
      </c>
      <c r="N57" s="114"/>
      <c r="O57" s="58"/>
      <c r="P57" s="272"/>
      <c r="Q57" s="121"/>
      <c r="R57" s="121">
        <f>SUM(R56:R56)</f>
        <v>0</v>
      </c>
      <c r="S57" s="122" t="str">
        <f t="shared" ref="S57" si="24">IFERROR(IF(R57=0,"",IF(OR(R57-$E57&gt;0,R57-$E57&lt;0), (R57-$E57)/$E57, "")),"")</f>
        <v/>
      </c>
      <c r="T57" s="273"/>
    </row>
    <row r="58" spans="1:20" ht="18.75" x14ac:dyDescent="0.3">
      <c r="B58" s="347" t="s">
        <v>250</v>
      </c>
      <c r="C58" s="348"/>
      <c r="D58" s="348"/>
      <c r="E58" s="349"/>
      <c r="F58" s="48"/>
      <c r="G58" s="335" t="str">
        <f>B58</f>
        <v>מרחב חברתי</v>
      </c>
      <c r="H58" s="336"/>
      <c r="I58" s="337"/>
      <c r="J58" s="48"/>
      <c r="K58" s="341" t="str">
        <f>B58</f>
        <v>מרחב חברתי</v>
      </c>
      <c r="L58" s="342"/>
      <c r="M58" s="342"/>
      <c r="N58" s="343"/>
      <c r="O58" s="201"/>
      <c r="P58" s="344" t="str">
        <f>B58</f>
        <v>מרחב חברתי</v>
      </c>
      <c r="Q58" s="345"/>
      <c r="R58" s="345"/>
      <c r="S58" s="345"/>
      <c r="T58" s="346"/>
    </row>
    <row r="59" spans="1:20" ht="18.75" x14ac:dyDescent="0.3">
      <c r="A59" s="311"/>
      <c r="B59" s="222" t="s">
        <v>46</v>
      </c>
      <c r="C59" s="107">
        <v>1</v>
      </c>
      <c r="D59" s="214">
        <v>600</v>
      </c>
      <c r="E59" s="215">
        <f t="shared" ref="E59:E67" si="25">D59*C59</f>
        <v>600</v>
      </c>
      <c r="G59" s="187"/>
      <c r="H59" s="46"/>
      <c r="I59" s="188"/>
      <c r="K59" s="35"/>
      <c r="L59" s="62">
        <f t="shared" si="20"/>
        <v>0</v>
      </c>
      <c r="M59" s="63" t="str">
        <f t="shared" si="21"/>
        <v/>
      </c>
      <c r="N59" s="34"/>
      <c r="P59" s="269"/>
      <c r="Q59" s="270" t="str">
        <f t="shared" ref="Q59:Q63" si="26">IF(ISBLANK(P59),"",IF(P59="מאשר",K59,IF(P59="לא מאשר",0,"נא למלא כמות מאושרת")))</f>
        <v/>
      </c>
      <c r="R59" s="62" t="str">
        <f t="shared" si="17"/>
        <v/>
      </c>
      <c r="S59" s="63" t="str">
        <f t="shared" si="18"/>
        <v/>
      </c>
      <c r="T59" s="271"/>
    </row>
    <row r="60" spans="1:20" ht="18.75" x14ac:dyDescent="0.3">
      <c r="A60" s="311"/>
      <c r="B60" s="222" t="s">
        <v>222</v>
      </c>
      <c r="C60" s="107">
        <v>2</v>
      </c>
      <c r="D60" s="214">
        <v>850</v>
      </c>
      <c r="E60" s="215">
        <f t="shared" si="25"/>
        <v>1700</v>
      </c>
      <c r="G60" s="187"/>
      <c r="H60" s="46"/>
      <c r="I60" s="188"/>
      <c r="K60" s="35"/>
      <c r="L60" s="62">
        <f t="shared" si="20"/>
        <v>0</v>
      </c>
      <c r="M60" s="63" t="str">
        <f t="shared" si="21"/>
        <v/>
      </c>
      <c r="N60" s="34"/>
      <c r="P60" s="269"/>
      <c r="Q60" s="270" t="str">
        <f t="shared" si="26"/>
        <v/>
      </c>
      <c r="R60" s="62" t="str">
        <f t="shared" si="17"/>
        <v/>
      </c>
      <c r="S60" s="63" t="str">
        <f t="shared" si="18"/>
        <v/>
      </c>
      <c r="T60" s="271"/>
    </row>
    <row r="61" spans="1:20" ht="18.75" x14ac:dyDescent="0.3">
      <c r="A61" s="311"/>
      <c r="B61" s="222" t="s">
        <v>247</v>
      </c>
      <c r="C61" s="107" t="s">
        <v>166</v>
      </c>
      <c r="D61" s="214">
        <v>500</v>
      </c>
      <c r="E61" s="215">
        <f>D61</f>
        <v>500</v>
      </c>
      <c r="G61" s="187"/>
      <c r="H61" s="46"/>
      <c r="I61" s="188"/>
      <c r="K61" s="35"/>
      <c r="L61" s="62">
        <f t="shared" si="20"/>
        <v>0</v>
      </c>
      <c r="M61" s="63" t="str">
        <f t="shared" si="21"/>
        <v/>
      </c>
      <c r="N61" s="34"/>
      <c r="P61" s="269"/>
      <c r="Q61" s="270" t="str">
        <f t="shared" si="26"/>
        <v/>
      </c>
      <c r="R61" s="62" t="str">
        <f t="shared" si="17"/>
        <v/>
      </c>
      <c r="S61" s="63" t="str">
        <f t="shared" si="18"/>
        <v/>
      </c>
      <c r="T61" s="271"/>
    </row>
    <row r="62" spans="1:20" ht="18.75" x14ac:dyDescent="0.3">
      <c r="A62" s="311"/>
      <c r="B62" s="222" t="s">
        <v>248</v>
      </c>
      <c r="C62" s="107">
        <v>2</v>
      </c>
      <c r="D62" s="214">
        <v>700</v>
      </c>
      <c r="E62" s="215">
        <f t="shared" si="25"/>
        <v>1400</v>
      </c>
      <c r="G62" s="187"/>
      <c r="H62" s="46"/>
      <c r="I62" s="188"/>
      <c r="K62" s="35"/>
      <c r="L62" s="62">
        <f t="shared" si="20"/>
        <v>0</v>
      </c>
      <c r="M62" s="63" t="str">
        <f t="shared" si="21"/>
        <v/>
      </c>
      <c r="N62" s="34"/>
      <c r="P62" s="269"/>
      <c r="Q62" s="270" t="str">
        <f t="shared" si="26"/>
        <v/>
      </c>
      <c r="R62" s="62" t="str">
        <f t="shared" si="17"/>
        <v/>
      </c>
      <c r="S62" s="63" t="str">
        <f t="shared" si="18"/>
        <v/>
      </c>
      <c r="T62" s="271"/>
    </row>
    <row r="63" spans="1:20" ht="18.75" x14ac:dyDescent="0.3">
      <c r="A63" s="311"/>
      <c r="B63" s="220" t="s">
        <v>249</v>
      </c>
      <c r="C63" s="107">
        <v>1</v>
      </c>
      <c r="D63" s="214">
        <v>1000</v>
      </c>
      <c r="E63" s="215">
        <f t="shared" si="25"/>
        <v>1000</v>
      </c>
      <c r="G63" s="187"/>
      <c r="H63" s="46"/>
      <c r="I63" s="188"/>
      <c r="K63" s="35"/>
      <c r="L63" s="62">
        <f t="shared" si="20"/>
        <v>0</v>
      </c>
      <c r="M63" s="63" t="str">
        <f t="shared" si="21"/>
        <v/>
      </c>
      <c r="N63" s="34"/>
      <c r="P63" s="269"/>
      <c r="Q63" s="270" t="str">
        <f t="shared" si="26"/>
        <v/>
      </c>
      <c r="R63" s="62" t="str">
        <f t="shared" si="17"/>
        <v/>
      </c>
      <c r="S63" s="63" t="str">
        <f t="shared" si="18"/>
        <v/>
      </c>
      <c r="T63" s="271"/>
    </row>
    <row r="64" spans="1:20" ht="16.5" customHeight="1" thickBot="1" x14ac:dyDescent="0.35">
      <c r="A64" s="216"/>
      <c r="B64" s="352" t="s">
        <v>642</v>
      </c>
      <c r="C64" s="353"/>
      <c r="D64" s="354"/>
      <c r="E64" s="118">
        <f>SUM(E59:E63)</f>
        <v>5200</v>
      </c>
      <c r="G64" s="112"/>
      <c r="H64" s="113"/>
      <c r="I64" s="114"/>
      <c r="K64" s="112"/>
      <c r="L64" s="121">
        <f>SUM(L59:L63)</f>
        <v>0</v>
      </c>
      <c r="M64" s="122" t="str">
        <f>IF(L64=0,"",IF(OR(L64-$E64&gt;0,L64-$E64&lt;0), (L64-$E64)/$E64, ""))</f>
        <v/>
      </c>
      <c r="N64" s="114"/>
      <c r="O64" s="58"/>
      <c r="P64" s="272"/>
      <c r="Q64" s="121"/>
      <c r="R64" s="121">
        <f>SUM(R59:R63)</f>
        <v>0</v>
      </c>
      <c r="S64" s="122" t="str">
        <f t="shared" ref="S64" si="27">IFERROR(IF(R64=0,"",IF(OR(R64-$E64&gt;0,R64-$E64&lt;0), (R64-$E64)/$E64, "")),"")</f>
        <v/>
      </c>
      <c r="T64" s="273"/>
    </row>
    <row r="65" spans="1:20" ht="18.75" x14ac:dyDescent="0.3">
      <c r="B65" s="313" t="s">
        <v>251</v>
      </c>
      <c r="C65" s="314"/>
      <c r="D65" s="314"/>
      <c r="E65" s="315"/>
      <c r="F65" s="48"/>
      <c r="G65" s="335" t="str">
        <f>B65</f>
        <v>חדר רגיעה</v>
      </c>
      <c r="H65" s="336"/>
      <c r="I65" s="337"/>
      <c r="J65" s="48"/>
      <c r="K65" s="341" t="str">
        <f>B65</f>
        <v>חדר רגיעה</v>
      </c>
      <c r="L65" s="342"/>
      <c r="M65" s="342"/>
      <c r="N65" s="343"/>
      <c r="O65" s="201"/>
      <c r="P65" s="344" t="str">
        <f>B65</f>
        <v>חדר רגיעה</v>
      </c>
      <c r="Q65" s="345"/>
      <c r="R65" s="345"/>
      <c r="S65" s="345"/>
      <c r="T65" s="346"/>
    </row>
    <row r="66" spans="1:20" ht="18.75" x14ac:dyDescent="0.3">
      <c r="A66" s="311"/>
      <c r="B66" s="223" t="s">
        <v>46</v>
      </c>
      <c r="C66" s="185">
        <v>1</v>
      </c>
      <c r="D66" s="186">
        <v>600</v>
      </c>
      <c r="E66" s="115">
        <f t="shared" si="25"/>
        <v>600</v>
      </c>
      <c r="G66" s="187"/>
      <c r="H66" s="46"/>
      <c r="I66" s="188"/>
      <c r="K66" s="35"/>
      <c r="L66" s="62">
        <f t="shared" si="20"/>
        <v>0</v>
      </c>
      <c r="M66" s="63" t="str">
        <f t="shared" si="21"/>
        <v/>
      </c>
      <c r="N66" s="34"/>
      <c r="P66" s="269"/>
      <c r="Q66" s="270" t="str">
        <f t="shared" ref="Q66:Q67" si="28">IF(ISBLANK(P66),"",IF(P66="מאשר",K66,IF(P66="לא מאשר",0,"נא למלא כמות מאושרת")))</f>
        <v/>
      </c>
      <c r="R66" s="62" t="str">
        <f t="shared" si="17"/>
        <v/>
      </c>
      <c r="S66" s="63" t="str">
        <f t="shared" si="18"/>
        <v/>
      </c>
      <c r="T66" s="271"/>
    </row>
    <row r="67" spans="1:20" ht="19.5" thickBot="1" x14ac:dyDescent="0.35">
      <c r="A67" s="311"/>
      <c r="B67" s="223" t="s">
        <v>222</v>
      </c>
      <c r="C67" s="185">
        <v>2</v>
      </c>
      <c r="D67" s="186">
        <v>850</v>
      </c>
      <c r="E67" s="115">
        <f t="shared" si="25"/>
        <v>1700</v>
      </c>
      <c r="G67" s="187"/>
      <c r="H67" s="46"/>
      <c r="I67" s="188"/>
      <c r="K67" s="35"/>
      <c r="L67" s="62">
        <f t="shared" si="20"/>
        <v>0</v>
      </c>
      <c r="M67" s="63" t="str">
        <f t="shared" si="21"/>
        <v/>
      </c>
      <c r="N67" s="34"/>
      <c r="P67" s="269"/>
      <c r="Q67" s="270" t="str">
        <f t="shared" si="28"/>
        <v/>
      </c>
      <c r="R67" s="62" t="str">
        <f t="shared" ref="R67" si="29">IFERROR(Q67*D67,"")</f>
        <v/>
      </c>
      <c r="S67" s="63" t="str">
        <f t="shared" ref="S67:S68" si="30">IFERROR(IF(R67=0,"",IF(OR(R67-$E67&gt;0,R67-$E67&lt;0), (R67-$E67)/$E67, "")),"")</f>
        <v/>
      </c>
      <c r="T67" s="274"/>
    </row>
    <row r="68" spans="1:20" ht="16.5" customHeight="1" thickBot="1" x14ac:dyDescent="0.35">
      <c r="A68" s="216"/>
      <c r="B68" s="308" t="s">
        <v>641</v>
      </c>
      <c r="C68" s="309"/>
      <c r="D68" s="310"/>
      <c r="E68" s="118">
        <f>SUM(E66:E67)</f>
        <v>2300</v>
      </c>
      <c r="G68" s="112"/>
      <c r="H68" s="113"/>
      <c r="I68" s="114"/>
      <c r="K68" s="112"/>
      <c r="L68" s="121">
        <f>SUM(L66:L67)</f>
        <v>0</v>
      </c>
      <c r="M68" s="122" t="str">
        <f>IF(L68=0,"",IF(OR(L68-$E68&gt;0,L68-$E68&lt;0), (L68-$E68)/$E68, ""))</f>
        <v/>
      </c>
      <c r="N68" s="114"/>
      <c r="O68" s="58"/>
      <c r="P68" s="272"/>
      <c r="Q68" s="121"/>
      <c r="R68" s="121">
        <f>SUM(R66:R67)</f>
        <v>0</v>
      </c>
      <c r="S68" s="122" t="str">
        <f t="shared" si="30"/>
        <v/>
      </c>
      <c r="T68" s="273"/>
    </row>
    <row r="69" spans="1:20" ht="16.5" customHeight="1" thickBot="1" x14ac:dyDescent="0.35">
      <c r="B69" s="308" t="s">
        <v>47</v>
      </c>
      <c r="C69" s="309"/>
      <c r="D69" s="310"/>
      <c r="E69" s="118">
        <f>E68+E64+E57+E54+E48+E41+E29+E18</f>
        <v>59170</v>
      </c>
      <c r="G69" s="112"/>
      <c r="H69" s="113"/>
      <c r="I69" s="114"/>
      <c r="K69" s="112"/>
      <c r="L69" s="121">
        <f>L68+L64+L57+L54+L48+L41+L29+L18</f>
        <v>0</v>
      </c>
      <c r="M69" s="122" t="str">
        <f t="shared" si="2"/>
        <v/>
      </c>
      <c r="N69" s="114"/>
      <c r="O69" s="58"/>
      <c r="P69" s="272"/>
      <c r="Q69" s="121"/>
      <c r="R69" s="121">
        <f>R68+R64+R57+R54+R48+R41+R29+R18</f>
        <v>0</v>
      </c>
      <c r="S69" s="122" t="str">
        <f t="shared" si="5"/>
        <v/>
      </c>
      <c r="T69" s="273"/>
    </row>
    <row r="71" spans="1:20" ht="27.75" x14ac:dyDescent="0.4">
      <c r="B71" s="104"/>
      <c r="P71" s="205"/>
      <c r="Q71" s="205"/>
      <c r="R71" s="205"/>
      <c r="S71" s="205"/>
      <c r="T71" s="205"/>
    </row>
    <row r="72" spans="1:20" ht="20.25" x14ac:dyDescent="0.3">
      <c r="B72" s="104"/>
      <c r="P72" s="206"/>
      <c r="Q72" s="206"/>
      <c r="R72" s="206"/>
      <c r="S72" s="206"/>
      <c r="T72" s="206"/>
    </row>
  </sheetData>
  <sheetProtection algorithmName="SHA-512" hashValue="SaBKblP8IChOrXkfEP6Q3LEVOhL3MLnRXlg4g8T39S86OoHjZSMA6SJoLXtFoLvjMeZDqt25wY0I29S6Hm42kQ==" saltValue="mLkVU3Qe5Mtu4wobCkxQwA==" spinCount="100000" sheet="1" formatCells="0" formatColumns="0" formatRows="0" insertColumns="0" insertRows="0" deleteColumns="0" deleteRows="0"/>
  <mergeCells count="52">
    <mergeCell ref="G65:I65"/>
    <mergeCell ref="K65:N65"/>
    <mergeCell ref="P65:T65"/>
    <mergeCell ref="G55:I55"/>
    <mergeCell ref="K55:N55"/>
    <mergeCell ref="P55:T55"/>
    <mergeCell ref="G58:I58"/>
    <mergeCell ref="K58:N58"/>
    <mergeCell ref="P58:T58"/>
    <mergeCell ref="G42:I42"/>
    <mergeCell ref="K42:N42"/>
    <mergeCell ref="P42:T42"/>
    <mergeCell ref="G49:I49"/>
    <mergeCell ref="K49:N49"/>
    <mergeCell ref="P49:T49"/>
    <mergeCell ref="B4:E4"/>
    <mergeCell ref="G4:I4"/>
    <mergeCell ref="K4:N4"/>
    <mergeCell ref="P4:T4"/>
    <mergeCell ref="A66:A67"/>
    <mergeCell ref="B18:D18"/>
    <mergeCell ref="B29:D29"/>
    <mergeCell ref="B41:D41"/>
    <mergeCell ref="B48:D48"/>
    <mergeCell ref="B64:D64"/>
    <mergeCell ref="B57:D57"/>
    <mergeCell ref="B54:D54"/>
    <mergeCell ref="B6:E6"/>
    <mergeCell ref="G6:I6"/>
    <mergeCell ref="K6:N6"/>
    <mergeCell ref="P6:T6"/>
    <mergeCell ref="B69:D69"/>
    <mergeCell ref="A7:A17"/>
    <mergeCell ref="A20:A28"/>
    <mergeCell ref="A31:A40"/>
    <mergeCell ref="A43:A47"/>
    <mergeCell ref="A50:A53"/>
    <mergeCell ref="A59:A63"/>
    <mergeCell ref="B68:D68"/>
    <mergeCell ref="B19:E19"/>
    <mergeCell ref="B42:E42"/>
    <mergeCell ref="B55:E55"/>
    <mergeCell ref="B65:E65"/>
    <mergeCell ref="B58:E58"/>
    <mergeCell ref="B49:E49"/>
    <mergeCell ref="G19:I19"/>
    <mergeCell ref="K19:N19"/>
    <mergeCell ref="P19:T19"/>
    <mergeCell ref="B30:E30"/>
    <mergeCell ref="G30:I30"/>
    <mergeCell ref="K30:N30"/>
    <mergeCell ref="P30:T30"/>
  </mergeCells>
  <conditionalFormatting sqref="S7">
    <cfRule type="cellIs" dxfId="269" priority="41" operator="lessThan">
      <formula>0</formula>
    </cfRule>
    <cfRule type="cellIs" dxfId="268" priority="42" operator="greaterThan">
      <formula>0.01</formula>
    </cfRule>
  </conditionalFormatting>
  <conditionalFormatting sqref="S8:S13">
    <cfRule type="cellIs" dxfId="267" priority="39" operator="lessThan">
      <formula>0</formula>
    </cfRule>
    <cfRule type="cellIs" dxfId="266" priority="40" operator="greaterThan">
      <formula>0.01</formula>
    </cfRule>
  </conditionalFormatting>
  <conditionalFormatting sqref="M7">
    <cfRule type="cellIs" dxfId="265" priority="37" operator="lessThan">
      <formula>0</formula>
    </cfRule>
    <cfRule type="cellIs" dxfId="264" priority="38" operator="greaterThan">
      <formula>0.01</formula>
    </cfRule>
  </conditionalFormatting>
  <conditionalFormatting sqref="M8:M17 M20:M28 M31:M40 M50:M53 M66:M67 M59:M63 M56 M43:M47">
    <cfRule type="cellIs" dxfId="263" priority="35" operator="lessThan">
      <formula>0</formula>
    </cfRule>
    <cfRule type="cellIs" dxfId="262" priority="36" operator="greaterThan">
      <formula>0.01</formula>
    </cfRule>
  </conditionalFormatting>
  <conditionalFormatting sqref="S14">
    <cfRule type="cellIs" dxfId="261" priority="27" operator="lessThan">
      <formula>0</formula>
    </cfRule>
    <cfRule type="cellIs" dxfId="260" priority="28" operator="greaterThan">
      <formula>0.01</formula>
    </cfRule>
  </conditionalFormatting>
  <conditionalFormatting sqref="S67 S15:S17 S20">
    <cfRule type="cellIs" dxfId="259" priority="25" operator="lessThan">
      <formula>0</formula>
    </cfRule>
    <cfRule type="cellIs" dxfId="258" priority="26" operator="greaterThan">
      <formula>0.01</formula>
    </cfRule>
  </conditionalFormatting>
  <conditionalFormatting sqref="S21:S24">
    <cfRule type="cellIs" dxfId="257" priority="23" operator="lessThan">
      <formula>0</formula>
    </cfRule>
    <cfRule type="cellIs" dxfId="256" priority="24" operator="greaterThan">
      <formula>0.01</formula>
    </cfRule>
  </conditionalFormatting>
  <conditionalFormatting sqref="S25">
    <cfRule type="cellIs" dxfId="255" priority="15" operator="lessThan">
      <formula>0</formula>
    </cfRule>
    <cfRule type="cellIs" dxfId="254" priority="16" operator="greaterThan">
      <formula>0.01</formula>
    </cfRule>
  </conditionalFormatting>
  <conditionalFormatting sqref="S26">
    <cfRule type="cellIs" dxfId="253" priority="13" operator="lessThan">
      <formula>0</formula>
    </cfRule>
    <cfRule type="cellIs" dxfId="252" priority="14" operator="greaterThan">
      <formula>0.01</formula>
    </cfRule>
  </conditionalFormatting>
  <conditionalFormatting sqref="S27:S28 S31:S40 S50:S53 S66 S59:S63 S56 S43:S47">
    <cfRule type="cellIs" dxfId="251" priority="11" operator="lessThan">
      <formula>0</formula>
    </cfRule>
    <cfRule type="cellIs" dxfId="250" priority="12" operator="greaterThan">
      <formula>0.01</formula>
    </cfRule>
  </conditionalFormatting>
  <dataValidations count="2">
    <dataValidation type="list" allowBlank="1" showInputMessage="1" showErrorMessage="1" sqref="H7:H17 H50:H53 H20:H28 H31:H40 H56 H59:H63 H43:H47 H66:H67">
      <formula1>"שמיש-אך נדרש עוד, בלוי-נדרש להחליף"</formula1>
    </dataValidation>
    <dataValidation type="list" allowBlank="1" showInputMessage="1" showErrorMessage="1" sqref="P7:P17 P20:P28 P31:P40 P43:P47 P50:P53 P56 P59:P63 P66:P67">
      <formula1>"מאשר, מאשר חלקי, לא מאשר"</formula1>
    </dataValidation>
  </dataValidations>
  <pageMargins left="0.7" right="0.7" top="0.75" bottom="0.75" header="0.3" footer="0.3"/>
  <pageSetup paperSize="9" scale="85" orientation="portrait"/>
  <colBreaks count="2" manualBreakCount="2">
    <brk id="6" max="36" man="1"/>
    <brk id="14" max="36" man="1"/>
  </colBreaks>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0"/>
  <sheetViews>
    <sheetView rightToLeft="1" zoomScale="75" zoomScaleNormal="75" workbookViewId="0">
      <pane ySplit="5" topLeftCell="A6" activePane="bottomLeft" state="frozen"/>
      <selection pane="bottomLeft" activeCell="K7" sqref="K7"/>
    </sheetView>
  </sheetViews>
  <sheetFormatPr defaultColWidth="9" defaultRowHeight="14.25" x14ac:dyDescent="0.2"/>
  <cols>
    <col min="1" max="1" width="9" style="36"/>
    <col min="2" max="2" width="36.125" style="36" customWidth="1"/>
    <col min="3" max="3" width="8.875" style="36" customWidth="1"/>
    <col min="4" max="4" width="8.875" style="56" customWidth="1"/>
    <col min="5" max="5" width="9" style="36" bestFit="1" customWidth="1"/>
    <col min="6" max="6" width="2.375" style="36" customWidth="1"/>
    <col min="7" max="7" width="10" style="36" customWidth="1"/>
    <col min="8" max="8" width="16.5" style="36" customWidth="1"/>
    <col min="9" max="9" width="11.625" style="36" customWidth="1"/>
    <col min="10" max="10" width="4.875" style="36" customWidth="1"/>
    <col min="11" max="11" width="10" style="36" customWidth="1"/>
    <col min="12" max="13" width="9" style="36"/>
    <col min="14" max="14" width="9.75" style="36" customWidth="1"/>
    <col min="15" max="15" width="6" style="36" customWidth="1"/>
    <col min="16" max="16" width="13.375" style="36" customWidth="1"/>
    <col min="17" max="17" width="9" style="36" customWidth="1"/>
    <col min="18" max="16384" width="9" style="36"/>
  </cols>
  <sheetData>
    <row r="1" spans="1:24" ht="19.5" thickBot="1" x14ac:dyDescent="0.35">
      <c r="B1" s="83" t="s">
        <v>136</v>
      </c>
      <c r="C1" s="86"/>
      <c r="J1" s="208"/>
      <c r="K1" s="209"/>
      <c r="L1" s="209"/>
      <c r="M1" s="210"/>
      <c r="N1" s="49"/>
      <c r="O1" s="160"/>
      <c r="P1" s="160"/>
      <c r="Q1" s="50"/>
      <c r="R1" s="50"/>
      <c r="S1" s="204"/>
      <c r="T1" s="49"/>
    </row>
    <row r="2" spans="1:24" ht="27.75" x14ac:dyDescent="0.4">
      <c r="B2" s="95" t="s">
        <v>731</v>
      </c>
      <c r="D2" s="88"/>
      <c r="E2" s="89"/>
      <c r="G2" s="90"/>
      <c r="H2" s="90"/>
      <c r="I2" s="90"/>
      <c r="J2" s="50"/>
      <c r="K2" s="207"/>
      <c r="L2" s="207"/>
      <c r="M2" s="207"/>
      <c r="N2" s="50"/>
      <c r="O2" s="207"/>
      <c r="P2" s="207"/>
      <c r="Q2" s="207"/>
      <c r="R2" s="207"/>
      <c r="S2" s="50"/>
      <c r="T2" s="50"/>
      <c r="U2" s="87"/>
      <c r="V2" s="87"/>
      <c r="W2" s="87"/>
      <c r="X2" s="87"/>
    </row>
    <row r="3" spans="1:24" ht="19.5" thickBot="1" x14ac:dyDescent="0.35">
      <c r="B3" s="91"/>
      <c r="D3" s="88"/>
      <c r="E3" s="89"/>
      <c r="G3" s="92"/>
      <c r="H3" s="92"/>
      <c r="I3" s="92"/>
      <c r="K3" s="92"/>
      <c r="L3" s="92"/>
      <c r="M3" s="92"/>
      <c r="O3" s="93"/>
      <c r="P3" s="92"/>
      <c r="Q3" s="92"/>
      <c r="R3" s="90"/>
      <c r="T3" s="87"/>
      <c r="U3" s="87"/>
      <c r="V3" s="87"/>
      <c r="W3" s="87"/>
      <c r="X3" s="87"/>
    </row>
    <row r="4" spans="1:24" ht="27.75" x14ac:dyDescent="0.4">
      <c r="B4" s="316" t="s">
        <v>97</v>
      </c>
      <c r="C4" s="317"/>
      <c r="D4" s="317"/>
      <c r="E4" s="318"/>
      <c r="F4" s="69"/>
      <c r="G4" s="324" t="s">
        <v>118</v>
      </c>
      <c r="H4" s="325"/>
      <c r="I4" s="326"/>
      <c r="J4" s="69"/>
      <c r="K4" s="324" t="s">
        <v>98</v>
      </c>
      <c r="L4" s="325"/>
      <c r="M4" s="325"/>
      <c r="N4" s="326"/>
      <c r="O4" s="69"/>
      <c r="P4" s="324" t="s">
        <v>99</v>
      </c>
      <c r="Q4" s="325"/>
      <c r="R4" s="325"/>
      <c r="S4" s="325"/>
      <c r="T4" s="326"/>
    </row>
    <row r="5" spans="1:24" ht="63" x14ac:dyDescent="0.25">
      <c r="B5" s="155" t="s">
        <v>45</v>
      </c>
      <c r="C5" s="156" t="s">
        <v>76</v>
      </c>
      <c r="D5" s="156" t="s">
        <v>77</v>
      </c>
      <c r="E5" s="71" t="s">
        <v>78</v>
      </c>
      <c r="F5" s="108"/>
      <c r="G5" s="155" t="s">
        <v>121</v>
      </c>
      <c r="H5" s="156" t="s">
        <v>119</v>
      </c>
      <c r="I5" s="71" t="s">
        <v>120</v>
      </c>
      <c r="J5" s="72"/>
      <c r="K5" s="74" t="s">
        <v>100</v>
      </c>
      <c r="L5" s="75" t="s">
        <v>101</v>
      </c>
      <c r="M5" s="76" t="s">
        <v>102</v>
      </c>
      <c r="N5" s="71" t="s">
        <v>103</v>
      </c>
      <c r="O5" s="77"/>
      <c r="P5" s="74" t="s">
        <v>104</v>
      </c>
      <c r="Q5" s="75" t="s">
        <v>105</v>
      </c>
      <c r="R5" s="75" t="s">
        <v>124</v>
      </c>
      <c r="S5" s="156" t="s">
        <v>102</v>
      </c>
      <c r="T5" s="71" t="s">
        <v>106</v>
      </c>
    </row>
    <row r="6" spans="1:24" ht="18.75" x14ac:dyDescent="0.25">
      <c r="B6" s="355" t="s">
        <v>416</v>
      </c>
      <c r="C6" s="356"/>
      <c r="D6" s="356"/>
      <c r="E6" s="357"/>
      <c r="F6" s="108"/>
      <c r="G6" s="302" t="str">
        <f>B6</f>
        <v>אביזרים לכתיבה ולקריאה</v>
      </c>
      <c r="H6" s="303"/>
      <c r="I6" s="304"/>
      <c r="J6" s="108"/>
      <c r="K6" s="305" t="str">
        <f>B6</f>
        <v>אביזרים לכתיבה ולקריאה</v>
      </c>
      <c r="L6" s="306"/>
      <c r="M6" s="306"/>
      <c r="N6" s="307"/>
      <c r="O6" s="109"/>
      <c r="P6" s="305" t="str">
        <f>B6</f>
        <v>אביזרים לכתיבה ולקריאה</v>
      </c>
      <c r="Q6" s="306"/>
      <c r="R6" s="306"/>
      <c r="S6" s="306"/>
      <c r="T6" s="307"/>
    </row>
    <row r="7" spans="1:24" ht="18.75" customHeight="1" x14ac:dyDescent="0.3">
      <c r="A7" s="217"/>
      <c r="B7" s="218" t="s">
        <v>406</v>
      </c>
      <c r="C7" s="105">
        <v>2</v>
      </c>
      <c r="D7" s="106">
        <v>88</v>
      </c>
      <c r="E7" s="115">
        <f>D7*C7</f>
        <v>176</v>
      </c>
      <c r="F7" s="48"/>
      <c r="G7" s="35"/>
      <c r="H7" s="46"/>
      <c r="I7" s="103"/>
      <c r="J7" s="48"/>
      <c r="K7" s="35"/>
      <c r="L7" s="62">
        <f t="shared" ref="L7:L18" si="0">K7*D7</f>
        <v>0</v>
      </c>
      <c r="M7" s="63" t="str">
        <f>IF(L7=0,"",IF(OR(L7-$E7&gt;0,L7-$E7&lt;0), (L7-$E7)/$E7, ""))</f>
        <v/>
      </c>
      <c r="N7" s="34"/>
      <c r="O7" s="48"/>
      <c r="P7" s="269"/>
      <c r="Q7" s="270" t="str">
        <f t="shared" ref="Q7" si="1">IF(ISBLANK(P7),"",IF(P7="מאשר",K7,IF(P7="לא מאשר",0,"נא למלא כמות מאושרת")))</f>
        <v/>
      </c>
      <c r="R7" s="62" t="str">
        <f t="shared" ref="R7:R18" si="2">IFERROR(Q7*D7,"")</f>
        <v/>
      </c>
      <c r="S7" s="63" t="str">
        <f>IFERROR(IF(R7=0,"",IF(OR(R7-$E7&gt;0,R7-$E7&lt;0), (R7-$E7)/$E7, "")),"")</f>
        <v/>
      </c>
      <c r="T7" s="271"/>
    </row>
    <row r="8" spans="1:24" ht="18.75" x14ac:dyDescent="0.3">
      <c r="A8" s="217"/>
      <c r="B8" s="218" t="s">
        <v>407</v>
      </c>
      <c r="C8" s="105">
        <v>1</v>
      </c>
      <c r="D8" s="106">
        <v>352</v>
      </c>
      <c r="E8" s="115">
        <f t="shared" ref="E8:E18" si="3">D8*C8</f>
        <v>352</v>
      </c>
      <c r="F8" s="48"/>
      <c r="G8" s="35"/>
      <c r="H8" s="46"/>
      <c r="I8" s="103"/>
      <c r="J8" s="48"/>
      <c r="K8" s="35"/>
      <c r="L8" s="62">
        <f t="shared" si="0"/>
        <v>0</v>
      </c>
      <c r="M8" s="63" t="str">
        <f t="shared" ref="M8:M19" si="4">IF(L8=0,"",IF(OR(L8-$E8&gt;0,L8-$E8&lt;0), (L8-$E8)/$E8, ""))</f>
        <v/>
      </c>
      <c r="N8" s="34"/>
      <c r="O8" s="48"/>
      <c r="P8" s="269"/>
      <c r="Q8" s="270" t="str">
        <f t="shared" ref="Q8:Q18" si="5">IF(ISBLANK(P8),"",IF(P8="מאשר",K8,IF(P8="לא מאשר",0,"נא למלא כמות מאושרת")))</f>
        <v/>
      </c>
      <c r="R8" s="62" t="str">
        <f t="shared" si="2"/>
        <v/>
      </c>
      <c r="S8" s="63" t="str">
        <f t="shared" ref="S8:S19" si="6">IFERROR(IF(R8=0,"",IF(OR(R8-$E8&gt;0,R8-$E8&lt;0), (R8-$E8)/$E8, "")),"")</f>
        <v/>
      </c>
      <c r="T8" s="271"/>
    </row>
    <row r="9" spans="1:24" ht="18.75" x14ac:dyDescent="0.3">
      <c r="A9" s="217"/>
      <c r="B9" s="218" t="s">
        <v>408</v>
      </c>
      <c r="C9" s="105">
        <v>2</v>
      </c>
      <c r="D9" s="106">
        <v>88</v>
      </c>
      <c r="E9" s="115">
        <f t="shared" si="3"/>
        <v>176</v>
      </c>
      <c r="F9" s="48"/>
      <c r="G9" s="35"/>
      <c r="H9" s="46"/>
      <c r="I9" s="103"/>
      <c r="J9" s="48"/>
      <c r="K9" s="35"/>
      <c r="L9" s="62">
        <f t="shared" si="0"/>
        <v>0</v>
      </c>
      <c r="M9" s="63" t="str">
        <f t="shared" si="4"/>
        <v/>
      </c>
      <c r="N9" s="34"/>
      <c r="O9" s="48"/>
      <c r="P9" s="269"/>
      <c r="Q9" s="270" t="str">
        <f t="shared" si="5"/>
        <v/>
      </c>
      <c r="R9" s="62" t="str">
        <f t="shared" si="2"/>
        <v/>
      </c>
      <c r="S9" s="63" t="str">
        <f t="shared" si="6"/>
        <v/>
      </c>
      <c r="T9" s="271"/>
    </row>
    <row r="10" spans="1:24" ht="18.75" x14ac:dyDescent="0.3">
      <c r="A10" s="217"/>
      <c r="B10" s="218" t="s">
        <v>707</v>
      </c>
      <c r="C10" s="105">
        <v>1</v>
      </c>
      <c r="D10" s="106">
        <v>180</v>
      </c>
      <c r="E10" s="115">
        <f t="shared" si="3"/>
        <v>180</v>
      </c>
      <c r="F10" s="48"/>
      <c r="G10" s="35"/>
      <c r="H10" s="46"/>
      <c r="I10" s="103"/>
      <c r="J10" s="48"/>
      <c r="K10" s="35"/>
      <c r="L10" s="62">
        <f t="shared" si="0"/>
        <v>0</v>
      </c>
      <c r="M10" s="63" t="str">
        <f t="shared" si="4"/>
        <v/>
      </c>
      <c r="N10" s="34"/>
      <c r="O10" s="48"/>
      <c r="P10" s="269"/>
      <c r="Q10" s="270" t="str">
        <f t="shared" si="5"/>
        <v/>
      </c>
      <c r="R10" s="62" t="str">
        <f t="shared" si="2"/>
        <v/>
      </c>
      <c r="S10" s="63" t="str">
        <f t="shared" si="6"/>
        <v/>
      </c>
      <c r="T10" s="271"/>
    </row>
    <row r="11" spans="1:24" ht="18.75" x14ac:dyDescent="0.3">
      <c r="A11" s="217"/>
      <c r="B11" s="218" t="s">
        <v>409</v>
      </c>
      <c r="C11" s="105">
        <v>1</v>
      </c>
      <c r="D11" s="106">
        <v>6600</v>
      </c>
      <c r="E11" s="115">
        <f t="shared" si="3"/>
        <v>6600</v>
      </c>
      <c r="F11" s="48"/>
      <c r="G11" s="35"/>
      <c r="H11" s="46"/>
      <c r="I11" s="103"/>
      <c r="J11" s="48"/>
      <c r="K11" s="35"/>
      <c r="L11" s="62">
        <f t="shared" si="0"/>
        <v>0</v>
      </c>
      <c r="M11" s="63" t="str">
        <f t="shared" si="4"/>
        <v/>
      </c>
      <c r="N11" s="34"/>
      <c r="O11" s="48"/>
      <c r="P11" s="269"/>
      <c r="Q11" s="270" t="str">
        <f t="shared" si="5"/>
        <v/>
      </c>
      <c r="R11" s="62" t="str">
        <f t="shared" si="2"/>
        <v/>
      </c>
      <c r="S11" s="63" t="str">
        <f t="shared" si="6"/>
        <v/>
      </c>
      <c r="T11" s="271"/>
    </row>
    <row r="12" spans="1:24" ht="18.75" x14ac:dyDescent="0.3">
      <c r="A12" s="217"/>
      <c r="B12" s="218" t="s">
        <v>410</v>
      </c>
      <c r="C12" s="105">
        <v>1</v>
      </c>
      <c r="D12" s="106">
        <v>200</v>
      </c>
      <c r="E12" s="115">
        <f t="shared" si="3"/>
        <v>200</v>
      </c>
      <c r="F12" s="48"/>
      <c r="G12" s="35"/>
      <c r="H12" s="46"/>
      <c r="I12" s="103"/>
      <c r="J12" s="48"/>
      <c r="K12" s="35"/>
      <c r="L12" s="62">
        <f t="shared" si="0"/>
        <v>0</v>
      </c>
      <c r="M12" s="63" t="str">
        <f t="shared" si="4"/>
        <v/>
      </c>
      <c r="N12" s="34"/>
      <c r="O12" s="48"/>
      <c r="P12" s="269"/>
      <c r="Q12" s="270" t="str">
        <f t="shared" si="5"/>
        <v/>
      </c>
      <c r="R12" s="62" t="str">
        <f t="shared" si="2"/>
        <v/>
      </c>
      <c r="S12" s="63" t="str">
        <f t="shared" si="6"/>
        <v/>
      </c>
      <c r="T12" s="271"/>
    </row>
    <row r="13" spans="1:24" ht="18.75" x14ac:dyDescent="0.3">
      <c r="A13" s="217"/>
      <c r="B13" s="218" t="s">
        <v>411</v>
      </c>
      <c r="C13" s="105">
        <v>1</v>
      </c>
      <c r="D13" s="106">
        <v>780</v>
      </c>
      <c r="E13" s="115">
        <f t="shared" si="3"/>
        <v>780</v>
      </c>
      <c r="F13" s="48"/>
      <c r="G13" s="35"/>
      <c r="H13" s="46"/>
      <c r="I13" s="103"/>
      <c r="J13" s="48"/>
      <c r="K13" s="35"/>
      <c r="L13" s="62">
        <f t="shared" si="0"/>
        <v>0</v>
      </c>
      <c r="M13" s="63" t="str">
        <f t="shared" si="4"/>
        <v/>
      </c>
      <c r="N13" s="34"/>
      <c r="O13" s="48"/>
      <c r="P13" s="269"/>
      <c r="Q13" s="270" t="str">
        <f t="shared" si="5"/>
        <v/>
      </c>
      <c r="R13" s="62" t="str">
        <f t="shared" si="2"/>
        <v/>
      </c>
      <c r="S13" s="63" t="str">
        <f t="shared" si="6"/>
        <v/>
      </c>
      <c r="T13" s="271"/>
    </row>
    <row r="14" spans="1:24" ht="41.25" customHeight="1" x14ac:dyDescent="0.3">
      <c r="A14" s="217"/>
      <c r="B14" s="219" t="s">
        <v>412</v>
      </c>
      <c r="C14" s="105">
        <v>1</v>
      </c>
      <c r="D14" s="106">
        <v>8000</v>
      </c>
      <c r="E14" s="115">
        <f t="shared" si="3"/>
        <v>8000</v>
      </c>
      <c r="F14" s="48"/>
      <c r="G14" s="35"/>
      <c r="H14" s="46"/>
      <c r="I14" s="103"/>
      <c r="J14" s="48"/>
      <c r="K14" s="35"/>
      <c r="L14" s="62">
        <f t="shared" si="0"/>
        <v>0</v>
      </c>
      <c r="M14" s="63" t="str">
        <f t="shared" si="4"/>
        <v/>
      </c>
      <c r="N14" s="34"/>
      <c r="O14" s="48"/>
      <c r="P14" s="269"/>
      <c r="Q14" s="270" t="str">
        <f t="shared" si="5"/>
        <v/>
      </c>
      <c r="R14" s="62" t="str">
        <f t="shared" si="2"/>
        <v/>
      </c>
      <c r="S14" s="63" t="str">
        <f t="shared" si="6"/>
        <v/>
      </c>
      <c r="T14" s="271"/>
    </row>
    <row r="15" spans="1:24" ht="18.75" customHeight="1" x14ac:dyDescent="0.3">
      <c r="A15" s="217"/>
      <c r="B15" s="220" t="s">
        <v>708</v>
      </c>
      <c r="C15" s="105">
        <v>1</v>
      </c>
      <c r="D15" s="106">
        <v>220</v>
      </c>
      <c r="E15" s="115">
        <f t="shared" si="3"/>
        <v>220</v>
      </c>
      <c r="F15" s="48"/>
      <c r="G15" s="35"/>
      <c r="H15" s="46"/>
      <c r="I15" s="103"/>
      <c r="J15" s="48"/>
      <c r="K15" s="35"/>
      <c r="L15" s="62">
        <f t="shared" si="0"/>
        <v>0</v>
      </c>
      <c r="M15" s="63" t="str">
        <f t="shared" si="4"/>
        <v/>
      </c>
      <c r="N15" s="34"/>
      <c r="O15" s="48"/>
      <c r="P15" s="269"/>
      <c r="Q15" s="270" t="str">
        <f t="shared" si="5"/>
        <v/>
      </c>
      <c r="R15" s="62" t="str">
        <f t="shared" si="2"/>
        <v/>
      </c>
      <c r="S15" s="63" t="str">
        <f t="shared" si="6"/>
        <v/>
      </c>
      <c r="T15" s="271"/>
    </row>
    <row r="16" spans="1:24" ht="18.75" x14ac:dyDescent="0.3">
      <c r="A16" s="217"/>
      <c r="B16" s="219" t="s">
        <v>413</v>
      </c>
      <c r="C16" s="105">
        <v>1</v>
      </c>
      <c r="D16" s="106">
        <v>620</v>
      </c>
      <c r="E16" s="115">
        <f t="shared" si="3"/>
        <v>620</v>
      </c>
      <c r="F16" s="48"/>
      <c r="G16" s="35"/>
      <c r="H16" s="46"/>
      <c r="I16" s="103"/>
      <c r="J16" s="48"/>
      <c r="K16" s="35"/>
      <c r="L16" s="62">
        <f t="shared" si="0"/>
        <v>0</v>
      </c>
      <c r="M16" s="63" t="str">
        <f t="shared" si="4"/>
        <v/>
      </c>
      <c r="N16" s="34"/>
      <c r="O16" s="48"/>
      <c r="P16" s="269"/>
      <c r="Q16" s="270" t="str">
        <f t="shared" si="5"/>
        <v/>
      </c>
      <c r="R16" s="62" t="str">
        <f t="shared" si="2"/>
        <v/>
      </c>
      <c r="S16" s="63" t="str">
        <f t="shared" si="6"/>
        <v/>
      </c>
      <c r="T16" s="271"/>
    </row>
    <row r="17" spans="1:20" ht="37.5" x14ac:dyDescent="0.3">
      <c r="A17" s="217"/>
      <c r="B17" s="219" t="s">
        <v>414</v>
      </c>
      <c r="C17" s="105">
        <v>1</v>
      </c>
      <c r="D17" s="106">
        <v>470</v>
      </c>
      <c r="E17" s="115">
        <f t="shared" si="3"/>
        <v>470</v>
      </c>
      <c r="F17" s="48"/>
      <c r="G17" s="35"/>
      <c r="H17" s="46"/>
      <c r="I17" s="103"/>
      <c r="J17" s="48"/>
      <c r="K17" s="35"/>
      <c r="L17" s="62">
        <f t="shared" si="0"/>
        <v>0</v>
      </c>
      <c r="M17" s="63" t="str">
        <f t="shared" si="4"/>
        <v/>
      </c>
      <c r="N17" s="34"/>
      <c r="O17" s="48"/>
      <c r="P17" s="269"/>
      <c r="Q17" s="270" t="str">
        <f t="shared" si="5"/>
        <v/>
      </c>
      <c r="R17" s="62" t="str">
        <f t="shared" si="2"/>
        <v/>
      </c>
      <c r="S17" s="63" t="str">
        <f t="shared" si="6"/>
        <v/>
      </c>
      <c r="T17" s="271"/>
    </row>
    <row r="18" spans="1:20" ht="18.75" x14ac:dyDescent="0.3">
      <c r="A18" s="217"/>
      <c r="B18" s="219" t="s">
        <v>415</v>
      </c>
      <c r="C18" s="105">
        <v>1</v>
      </c>
      <c r="D18" s="106">
        <v>2200</v>
      </c>
      <c r="E18" s="115">
        <f t="shared" si="3"/>
        <v>2200</v>
      </c>
      <c r="F18" s="48"/>
      <c r="G18" s="35"/>
      <c r="H18" s="46"/>
      <c r="I18" s="103"/>
      <c r="J18" s="48"/>
      <c r="K18" s="35"/>
      <c r="L18" s="62">
        <f t="shared" si="0"/>
        <v>0</v>
      </c>
      <c r="M18" s="63" t="str">
        <f t="shared" si="4"/>
        <v/>
      </c>
      <c r="N18" s="34"/>
      <c r="O18" s="48"/>
      <c r="P18" s="269"/>
      <c r="Q18" s="270" t="str">
        <f t="shared" si="5"/>
        <v/>
      </c>
      <c r="R18" s="62" t="str">
        <f t="shared" si="2"/>
        <v/>
      </c>
      <c r="S18" s="63" t="str">
        <f t="shared" si="6"/>
        <v/>
      </c>
      <c r="T18" s="271"/>
    </row>
    <row r="19" spans="1:20" ht="19.5" thickBot="1" x14ac:dyDescent="0.35">
      <c r="B19" s="332" t="s">
        <v>637</v>
      </c>
      <c r="C19" s="333"/>
      <c r="D19" s="334"/>
      <c r="E19" s="126">
        <f>SUM(E7:E18)</f>
        <v>19974</v>
      </c>
      <c r="F19" s="39"/>
      <c r="G19" s="59"/>
      <c r="H19" s="60"/>
      <c r="I19" s="111" t="str">
        <f>IF(H19=0,"",IF(OR(H19-#REF!&gt;0,H19-#REF!&lt;0), (H19-#REF!)/#REF!, ""))</f>
        <v/>
      </c>
      <c r="J19" s="39"/>
      <c r="K19" s="59"/>
      <c r="L19" s="64">
        <f>SUM(L7:L18)</f>
        <v>0</v>
      </c>
      <c r="M19" s="110" t="str">
        <f t="shared" si="4"/>
        <v/>
      </c>
      <c r="N19" s="61"/>
      <c r="O19" s="58"/>
      <c r="P19" s="182"/>
      <c r="Q19" s="64"/>
      <c r="R19" s="64">
        <f>SUM(R7:R18)</f>
        <v>0</v>
      </c>
      <c r="S19" s="65" t="str">
        <f t="shared" si="6"/>
        <v/>
      </c>
      <c r="T19" s="183"/>
    </row>
    <row r="20" spans="1:20" ht="18.75" x14ac:dyDescent="0.3">
      <c r="B20" s="313" t="s">
        <v>428</v>
      </c>
      <c r="C20" s="314"/>
      <c r="D20" s="314"/>
      <c r="E20" s="315"/>
      <c r="F20" s="48"/>
      <c r="G20" s="302" t="str">
        <f>B20</f>
        <v>אביזרים לשיפור הראייה</v>
      </c>
      <c r="H20" s="303"/>
      <c r="I20" s="304"/>
      <c r="J20" s="108"/>
      <c r="K20" s="305" t="str">
        <f>B20</f>
        <v>אביזרים לשיפור הראייה</v>
      </c>
      <c r="L20" s="306"/>
      <c r="M20" s="306"/>
      <c r="N20" s="307"/>
      <c r="O20" s="109"/>
      <c r="P20" s="305" t="str">
        <f>B20</f>
        <v>אביזרים לשיפור הראייה</v>
      </c>
      <c r="Q20" s="306"/>
      <c r="R20" s="306"/>
      <c r="S20" s="306"/>
      <c r="T20" s="307"/>
    </row>
    <row r="21" spans="1:20" ht="18.75" customHeight="1" x14ac:dyDescent="0.3">
      <c r="A21" s="217"/>
      <c r="B21" s="218" t="s">
        <v>417</v>
      </c>
      <c r="C21" s="105">
        <v>1</v>
      </c>
      <c r="D21" s="106">
        <v>600</v>
      </c>
      <c r="E21" s="115">
        <f>D21*C21</f>
        <v>600</v>
      </c>
      <c r="F21" s="48"/>
      <c r="G21" s="35"/>
      <c r="H21" s="46"/>
      <c r="I21" s="103"/>
      <c r="J21" s="48"/>
      <c r="K21" s="35"/>
      <c r="L21" s="62">
        <f t="shared" ref="L21:L36" si="7">K21*D21</f>
        <v>0</v>
      </c>
      <c r="M21" s="63" t="str">
        <f>IF(L21=0,"",IF(OR(L21-$E21&gt;0,L21-$E21&lt;0), (L21-$E21)/$E21, ""))</f>
        <v/>
      </c>
      <c r="N21" s="34"/>
      <c r="O21" s="48"/>
      <c r="P21" s="269"/>
      <c r="Q21" s="270" t="str">
        <f t="shared" ref="Q21:Q36" si="8">IF(ISBLANK(P21),"",IF(P21="מאשר",K21,IF(P21="לא מאשר",0,"נא למלא כמות מאושרת")))</f>
        <v/>
      </c>
      <c r="R21" s="62" t="str">
        <f t="shared" ref="R21:R36" si="9">IFERROR(Q21*D21,"")</f>
        <v/>
      </c>
      <c r="S21" s="63" t="str">
        <f>IFERROR(IF(R21=0,"",IF(OR(R21-$E21&gt;0,R21-$E21&lt;0), (R21-$E21)/$E21, "")),"")</f>
        <v/>
      </c>
      <c r="T21" s="271"/>
    </row>
    <row r="22" spans="1:20" ht="18.75" x14ac:dyDescent="0.3">
      <c r="A22" s="217"/>
      <c r="B22" s="218" t="s">
        <v>418</v>
      </c>
      <c r="C22" s="105">
        <v>1</v>
      </c>
      <c r="D22" s="106">
        <v>3820</v>
      </c>
      <c r="E22" s="115">
        <f t="shared" ref="E22:E36" si="10">D22*C22</f>
        <v>3820</v>
      </c>
      <c r="F22" s="48"/>
      <c r="G22" s="35"/>
      <c r="H22" s="46"/>
      <c r="I22" s="103"/>
      <c r="J22" s="48"/>
      <c r="K22" s="35"/>
      <c r="L22" s="62">
        <f t="shared" si="7"/>
        <v>0</v>
      </c>
      <c r="M22" s="63" t="str">
        <f t="shared" ref="M22:M37" si="11">IF(L22=0,"",IF(OR(L22-$E22&gt;0,L22-$E22&lt;0), (L22-$E22)/$E22, ""))</f>
        <v/>
      </c>
      <c r="N22" s="34"/>
      <c r="O22" s="48"/>
      <c r="P22" s="269"/>
      <c r="Q22" s="270" t="str">
        <f t="shared" si="8"/>
        <v/>
      </c>
      <c r="R22" s="62" t="str">
        <f t="shared" si="9"/>
        <v/>
      </c>
      <c r="S22" s="63" t="str">
        <f t="shared" ref="S22:S37" si="12">IFERROR(IF(R22=0,"",IF(OR(R22-$E22&gt;0,R22-$E22&lt;0), (R22-$E22)/$E22, "")),"")</f>
        <v/>
      </c>
      <c r="T22" s="271"/>
    </row>
    <row r="23" spans="1:20" ht="18.75" x14ac:dyDescent="0.3">
      <c r="A23" s="217"/>
      <c r="B23" s="218" t="s">
        <v>419</v>
      </c>
      <c r="C23" s="105">
        <v>1</v>
      </c>
      <c r="D23" s="106">
        <v>85</v>
      </c>
      <c r="E23" s="115">
        <f t="shared" si="10"/>
        <v>85</v>
      </c>
      <c r="F23" s="48"/>
      <c r="G23" s="35"/>
      <c r="H23" s="46"/>
      <c r="I23" s="103"/>
      <c r="J23" s="48"/>
      <c r="K23" s="35"/>
      <c r="L23" s="62">
        <f t="shared" si="7"/>
        <v>0</v>
      </c>
      <c r="M23" s="63" t="str">
        <f t="shared" si="11"/>
        <v/>
      </c>
      <c r="N23" s="34"/>
      <c r="O23" s="48"/>
      <c r="P23" s="269"/>
      <c r="Q23" s="270" t="str">
        <f t="shared" si="8"/>
        <v/>
      </c>
      <c r="R23" s="62" t="str">
        <f t="shared" si="9"/>
        <v/>
      </c>
      <c r="S23" s="63" t="str">
        <f t="shared" si="12"/>
        <v/>
      </c>
      <c r="T23" s="271"/>
    </row>
    <row r="24" spans="1:20" ht="18.75" x14ac:dyDescent="0.3">
      <c r="A24" s="217"/>
      <c r="B24" s="218" t="s">
        <v>709</v>
      </c>
      <c r="C24" s="105">
        <v>1</v>
      </c>
      <c r="D24" s="106">
        <v>380</v>
      </c>
      <c r="E24" s="115">
        <f t="shared" si="10"/>
        <v>380</v>
      </c>
      <c r="F24" s="48"/>
      <c r="G24" s="35"/>
      <c r="H24" s="46"/>
      <c r="I24" s="103"/>
      <c r="J24" s="48"/>
      <c r="K24" s="35"/>
      <c r="L24" s="62">
        <f t="shared" si="7"/>
        <v>0</v>
      </c>
      <c r="M24" s="63" t="str">
        <f t="shared" si="11"/>
        <v/>
      </c>
      <c r="N24" s="34"/>
      <c r="O24" s="48"/>
      <c r="P24" s="269"/>
      <c r="Q24" s="270" t="str">
        <f t="shared" si="8"/>
        <v/>
      </c>
      <c r="R24" s="62" t="str">
        <f t="shared" si="9"/>
        <v/>
      </c>
      <c r="S24" s="63" t="str">
        <f t="shared" si="12"/>
        <v/>
      </c>
      <c r="T24" s="271"/>
    </row>
    <row r="25" spans="1:20" ht="18.75" x14ac:dyDescent="0.3">
      <c r="A25" s="217"/>
      <c r="B25" s="218" t="s">
        <v>710</v>
      </c>
      <c r="C25" s="105">
        <v>1</v>
      </c>
      <c r="D25" s="106">
        <v>250</v>
      </c>
      <c r="E25" s="115">
        <f t="shared" si="10"/>
        <v>250</v>
      </c>
      <c r="F25" s="48"/>
      <c r="G25" s="35"/>
      <c r="H25" s="46"/>
      <c r="I25" s="103"/>
      <c r="J25" s="48"/>
      <c r="K25" s="35"/>
      <c r="L25" s="62">
        <f t="shared" si="7"/>
        <v>0</v>
      </c>
      <c r="M25" s="63" t="str">
        <f t="shared" si="11"/>
        <v/>
      </c>
      <c r="N25" s="34"/>
      <c r="O25" s="48"/>
      <c r="P25" s="269"/>
      <c r="Q25" s="270" t="str">
        <f t="shared" si="8"/>
        <v/>
      </c>
      <c r="R25" s="62" t="str">
        <f t="shared" si="9"/>
        <v/>
      </c>
      <c r="S25" s="63" t="str">
        <f t="shared" si="12"/>
        <v/>
      </c>
      <c r="T25" s="271"/>
    </row>
    <row r="26" spans="1:20" ht="18.75" x14ac:dyDescent="0.3">
      <c r="A26" s="217"/>
      <c r="B26" s="218" t="s">
        <v>711</v>
      </c>
      <c r="C26" s="105">
        <v>1</v>
      </c>
      <c r="D26" s="106">
        <v>350</v>
      </c>
      <c r="E26" s="115">
        <f t="shared" si="10"/>
        <v>350</v>
      </c>
      <c r="F26" s="48"/>
      <c r="G26" s="35"/>
      <c r="H26" s="46"/>
      <c r="I26" s="103"/>
      <c r="J26" s="48"/>
      <c r="K26" s="35"/>
      <c r="L26" s="62">
        <f t="shared" si="7"/>
        <v>0</v>
      </c>
      <c r="M26" s="63" t="str">
        <f t="shared" si="11"/>
        <v/>
      </c>
      <c r="N26" s="34"/>
      <c r="O26" s="48"/>
      <c r="P26" s="269"/>
      <c r="Q26" s="270" t="str">
        <f t="shared" si="8"/>
        <v/>
      </c>
      <c r="R26" s="62" t="str">
        <f t="shared" si="9"/>
        <v/>
      </c>
      <c r="S26" s="63" t="str">
        <f t="shared" si="12"/>
        <v/>
      </c>
      <c r="T26" s="271"/>
    </row>
    <row r="27" spans="1:20" ht="18.75" x14ac:dyDescent="0.3">
      <c r="A27" s="217"/>
      <c r="B27" s="218" t="s">
        <v>420</v>
      </c>
      <c r="C27" s="105">
        <v>1</v>
      </c>
      <c r="D27" s="106">
        <v>200</v>
      </c>
      <c r="E27" s="115">
        <f t="shared" si="10"/>
        <v>200</v>
      </c>
      <c r="F27" s="48"/>
      <c r="G27" s="35"/>
      <c r="H27" s="46"/>
      <c r="I27" s="103"/>
      <c r="J27" s="48"/>
      <c r="K27" s="35"/>
      <c r="L27" s="62">
        <f t="shared" si="7"/>
        <v>0</v>
      </c>
      <c r="M27" s="63" t="str">
        <f t="shared" si="11"/>
        <v/>
      </c>
      <c r="N27" s="34"/>
      <c r="O27" s="48"/>
      <c r="P27" s="269"/>
      <c r="Q27" s="270" t="str">
        <f t="shared" si="8"/>
        <v/>
      </c>
      <c r="R27" s="62" t="str">
        <f t="shared" si="9"/>
        <v/>
      </c>
      <c r="S27" s="63" t="str">
        <f t="shared" si="12"/>
        <v/>
      </c>
      <c r="T27" s="271"/>
    </row>
    <row r="28" spans="1:20" ht="18.75" x14ac:dyDescent="0.3">
      <c r="A28" s="217"/>
      <c r="B28" s="219" t="s">
        <v>421</v>
      </c>
      <c r="C28" s="105">
        <v>1</v>
      </c>
      <c r="D28" s="106">
        <v>360</v>
      </c>
      <c r="E28" s="115">
        <f t="shared" si="10"/>
        <v>360</v>
      </c>
      <c r="F28" s="48"/>
      <c r="G28" s="35"/>
      <c r="H28" s="46"/>
      <c r="I28" s="103"/>
      <c r="J28" s="48"/>
      <c r="K28" s="35"/>
      <c r="L28" s="62">
        <f t="shared" si="7"/>
        <v>0</v>
      </c>
      <c r="M28" s="63" t="str">
        <f t="shared" si="11"/>
        <v/>
      </c>
      <c r="N28" s="34"/>
      <c r="O28" s="48"/>
      <c r="P28" s="269"/>
      <c r="Q28" s="270" t="str">
        <f t="shared" si="8"/>
        <v/>
      </c>
      <c r="R28" s="62" t="str">
        <f t="shared" si="9"/>
        <v/>
      </c>
      <c r="S28" s="63" t="str">
        <f t="shared" si="12"/>
        <v/>
      </c>
      <c r="T28" s="271"/>
    </row>
    <row r="29" spans="1:20" ht="18.75" customHeight="1" x14ac:dyDescent="0.3">
      <c r="A29" s="217"/>
      <c r="B29" s="220" t="s">
        <v>422</v>
      </c>
      <c r="C29" s="105">
        <v>1</v>
      </c>
      <c r="D29" s="106">
        <v>160</v>
      </c>
      <c r="E29" s="115">
        <f t="shared" si="10"/>
        <v>160</v>
      </c>
      <c r="F29" s="48"/>
      <c r="G29" s="35"/>
      <c r="H29" s="46"/>
      <c r="I29" s="103"/>
      <c r="J29" s="48"/>
      <c r="K29" s="35"/>
      <c r="L29" s="62">
        <f t="shared" si="7"/>
        <v>0</v>
      </c>
      <c r="M29" s="63" t="str">
        <f t="shared" si="11"/>
        <v/>
      </c>
      <c r="N29" s="34"/>
      <c r="O29" s="48"/>
      <c r="P29" s="269"/>
      <c r="Q29" s="270" t="str">
        <f t="shared" si="8"/>
        <v/>
      </c>
      <c r="R29" s="62" t="str">
        <f t="shared" si="9"/>
        <v/>
      </c>
      <c r="S29" s="63" t="str">
        <f t="shared" si="12"/>
        <v/>
      </c>
      <c r="T29" s="271"/>
    </row>
    <row r="30" spans="1:20" ht="18.75" x14ac:dyDescent="0.3">
      <c r="A30" s="217"/>
      <c r="B30" s="219" t="s">
        <v>712</v>
      </c>
      <c r="C30" s="105">
        <v>1</v>
      </c>
      <c r="D30" s="106">
        <v>150</v>
      </c>
      <c r="E30" s="115">
        <f t="shared" si="10"/>
        <v>150</v>
      </c>
      <c r="F30" s="48"/>
      <c r="G30" s="35"/>
      <c r="H30" s="46"/>
      <c r="I30" s="103"/>
      <c r="J30" s="48"/>
      <c r="K30" s="35"/>
      <c r="L30" s="62">
        <f t="shared" si="7"/>
        <v>0</v>
      </c>
      <c r="M30" s="63" t="str">
        <f t="shared" si="11"/>
        <v/>
      </c>
      <c r="N30" s="34"/>
      <c r="O30" s="48"/>
      <c r="P30" s="269"/>
      <c r="Q30" s="270" t="str">
        <f t="shared" si="8"/>
        <v/>
      </c>
      <c r="R30" s="62" t="str">
        <f t="shared" si="9"/>
        <v/>
      </c>
      <c r="S30" s="63" t="str">
        <f t="shared" si="12"/>
        <v/>
      </c>
      <c r="T30" s="271"/>
    </row>
    <row r="31" spans="1:20" ht="18.75" x14ac:dyDescent="0.3">
      <c r="A31" s="217"/>
      <c r="B31" s="219" t="s">
        <v>423</v>
      </c>
      <c r="C31" s="105">
        <v>1</v>
      </c>
      <c r="D31" s="106">
        <v>500</v>
      </c>
      <c r="E31" s="115">
        <f t="shared" si="10"/>
        <v>500</v>
      </c>
      <c r="F31" s="48"/>
      <c r="G31" s="35"/>
      <c r="H31" s="46"/>
      <c r="I31" s="103"/>
      <c r="J31" s="48"/>
      <c r="K31" s="35"/>
      <c r="L31" s="62">
        <f t="shared" si="7"/>
        <v>0</v>
      </c>
      <c r="M31" s="63" t="str">
        <f t="shared" si="11"/>
        <v/>
      </c>
      <c r="N31" s="34"/>
      <c r="O31" s="48"/>
      <c r="P31" s="269"/>
      <c r="Q31" s="270" t="str">
        <f t="shared" si="8"/>
        <v/>
      </c>
      <c r="R31" s="62" t="str">
        <f t="shared" si="9"/>
        <v/>
      </c>
      <c r="S31" s="63" t="str">
        <f t="shared" si="12"/>
        <v/>
      </c>
      <c r="T31" s="271"/>
    </row>
    <row r="32" spans="1:20" ht="18.75" x14ac:dyDescent="0.3">
      <c r="A32" s="217"/>
      <c r="B32" s="219" t="s">
        <v>424</v>
      </c>
      <c r="C32" s="105">
        <v>1</v>
      </c>
      <c r="D32" s="106">
        <v>1650</v>
      </c>
      <c r="E32" s="115">
        <f t="shared" si="10"/>
        <v>1650</v>
      </c>
      <c r="F32" s="48"/>
      <c r="G32" s="35"/>
      <c r="H32" s="46"/>
      <c r="I32" s="103"/>
      <c r="J32" s="48"/>
      <c r="K32" s="35"/>
      <c r="L32" s="62">
        <f t="shared" si="7"/>
        <v>0</v>
      </c>
      <c r="M32" s="63" t="str">
        <f t="shared" si="11"/>
        <v/>
      </c>
      <c r="N32" s="34"/>
      <c r="O32" s="48"/>
      <c r="P32" s="269"/>
      <c r="Q32" s="270" t="str">
        <f t="shared" si="8"/>
        <v/>
      </c>
      <c r="R32" s="62" t="str">
        <f t="shared" si="9"/>
        <v/>
      </c>
      <c r="S32" s="63" t="str">
        <f t="shared" si="12"/>
        <v/>
      </c>
      <c r="T32" s="271"/>
    </row>
    <row r="33" spans="1:20" ht="37.5" x14ac:dyDescent="0.3">
      <c r="A33" s="217"/>
      <c r="B33" s="219" t="s">
        <v>425</v>
      </c>
      <c r="C33" s="105">
        <v>1</v>
      </c>
      <c r="D33" s="106">
        <v>5500</v>
      </c>
      <c r="E33" s="115">
        <f t="shared" si="10"/>
        <v>5500</v>
      </c>
      <c r="F33" s="48"/>
      <c r="G33" s="35"/>
      <c r="H33" s="46"/>
      <c r="I33" s="103"/>
      <c r="J33" s="48"/>
      <c r="K33" s="35"/>
      <c r="L33" s="62">
        <f t="shared" si="7"/>
        <v>0</v>
      </c>
      <c r="M33" s="63" t="str">
        <f t="shared" si="11"/>
        <v/>
      </c>
      <c r="N33" s="34"/>
      <c r="O33" s="48"/>
      <c r="P33" s="269"/>
      <c r="Q33" s="270" t="str">
        <f t="shared" si="8"/>
        <v/>
      </c>
      <c r="R33" s="62" t="str">
        <f t="shared" si="9"/>
        <v/>
      </c>
      <c r="S33" s="63" t="str">
        <f t="shared" si="12"/>
        <v/>
      </c>
      <c r="T33" s="271"/>
    </row>
    <row r="34" spans="1:20" ht="18.75" x14ac:dyDescent="0.3">
      <c r="A34" s="217"/>
      <c r="B34" s="220" t="s">
        <v>426</v>
      </c>
      <c r="C34" s="107">
        <v>1</v>
      </c>
      <c r="D34" s="106">
        <v>14000</v>
      </c>
      <c r="E34" s="115">
        <f t="shared" si="10"/>
        <v>14000</v>
      </c>
      <c r="F34" s="48"/>
      <c r="G34" s="35"/>
      <c r="H34" s="46"/>
      <c r="I34" s="103"/>
      <c r="J34" s="48"/>
      <c r="K34" s="35"/>
      <c r="L34" s="62">
        <f t="shared" si="7"/>
        <v>0</v>
      </c>
      <c r="M34" s="63" t="str">
        <f t="shared" si="11"/>
        <v/>
      </c>
      <c r="N34" s="34"/>
      <c r="O34" s="48"/>
      <c r="P34" s="269"/>
      <c r="Q34" s="270" t="str">
        <f t="shared" si="8"/>
        <v/>
      </c>
      <c r="R34" s="62" t="str">
        <f t="shared" si="9"/>
        <v/>
      </c>
      <c r="S34" s="63" t="str">
        <f t="shared" si="12"/>
        <v/>
      </c>
      <c r="T34" s="271"/>
    </row>
    <row r="35" spans="1:20" ht="18.75" x14ac:dyDescent="0.3">
      <c r="A35" s="217"/>
      <c r="B35" s="229" t="s">
        <v>427</v>
      </c>
      <c r="C35" s="107">
        <v>1</v>
      </c>
      <c r="D35" s="106">
        <v>19000</v>
      </c>
      <c r="E35" s="115">
        <f t="shared" si="10"/>
        <v>19000</v>
      </c>
      <c r="F35" s="48"/>
      <c r="G35" s="35"/>
      <c r="H35" s="46"/>
      <c r="I35" s="103"/>
      <c r="J35" s="48"/>
      <c r="K35" s="35"/>
      <c r="L35" s="62">
        <f t="shared" si="7"/>
        <v>0</v>
      </c>
      <c r="M35" s="63" t="str">
        <f t="shared" si="11"/>
        <v/>
      </c>
      <c r="N35" s="34"/>
      <c r="O35" s="48"/>
      <c r="P35" s="269"/>
      <c r="Q35" s="270" t="str">
        <f t="shared" si="8"/>
        <v/>
      </c>
      <c r="R35" s="62" t="str">
        <f t="shared" si="9"/>
        <v/>
      </c>
      <c r="S35" s="63" t="str">
        <f t="shared" si="12"/>
        <v/>
      </c>
      <c r="T35" s="271"/>
    </row>
    <row r="36" spans="1:20" ht="18.75" x14ac:dyDescent="0.3">
      <c r="A36" s="217"/>
      <c r="B36" s="218" t="s">
        <v>713</v>
      </c>
      <c r="C36" s="105">
        <v>1</v>
      </c>
      <c r="D36" s="106">
        <v>150</v>
      </c>
      <c r="E36" s="115">
        <f t="shared" si="10"/>
        <v>150</v>
      </c>
      <c r="F36" s="48"/>
      <c r="G36" s="35"/>
      <c r="H36" s="46"/>
      <c r="I36" s="103"/>
      <c r="J36" s="48"/>
      <c r="K36" s="35"/>
      <c r="L36" s="62">
        <f t="shared" si="7"/>
        <v>0</v>
      </c>
      <c r="M36" s="63" t="str">
        <f t="shared" si="11"/>
        <v/>
      </c>
      <c r="N36" s="34"/>
      <c r="O36" s="48"/>
      <c r="P36" s="269"/>
      <c r="Q36" s="270" t="str">
        <f t="shared" si="8"/>
        <v/>
      </c>
      <c r="R36" s="62" t="str">
        <f t="shared" si="9"/>
        <v/>
      </c>
      <c r="S36" s="63" t="str">
        <f t="shared" si="12"/>
        <v/>
      </c>
      <c r="T36" s="271"/>
    </row>
    <row r="37" spans="1:20" ht="19.5" thickBot="1" x14ac:dyDescent="0.35">
      <c r="B37" s="332" t="s">
        <v>639</v>
      </c>
      <c r="C37" s="333"/>
      <c r="D37" s="334"/>
      <c r="E37" s="126">
        <f>SUM(E21:E36)</f>
        <v>47155</v>
      </c>
      <c r="F37" s="39"/>
      <c r="G37" s="59"/>
      <c r="H37" s="60"/>
      <c r="I37" s="111" t="str">
        <f>IF(H37=0,"",IF(OR(H37-#REF!&gt;0,H37-#REF!&lt;0), (H37-#REF!)/#REF!, ""))</f>
        <v/>
      </c>
      <c r="J37" s="39"/>
      <c r="K37" s="59"/>
      <c r="L37" s="64">
        <f>SUM(L21:L36)</f>
        <v>0</v>
      </c>
      <c r="M37" s="110" t="str">
        <f t="shared" si="11"/>
        <v/>
      </c>
      <c r="N37" s="61"/>
      <c r="O37" s="58"/>
      <c r="P37" s="182"/>
      <c r="Q37" s="64"/>
      <c r="R37" s="64">
        <f>SUM(R21:R36)</f>
        <v>0</v>
      </c>
      <c r="S37" s="65" t="str">
        <f t="shared" si="12"/>
        <v/>
      </c>
      <c r="T37" s="183"/>
    </row>
    <row r="38" spans="1:20" ht="18.75" x14ac:dyDescent="0.3">
      <c r="B38" s="313" t="s">
        <v>434</v>
      </c>
      <c r="C38" s="314"/>
      <c r="D38" s="314"/>
      <c r="E38" s="315"/>
      <c r="F38" s="48"/>
      <c r="G38" s="302" t="str">
        <f>B38</f>
        <v>מכשור להתמצאות והניידות</v>
      </c>
      <c r="H38" s="303"/>
      <c r="I38" s="304"/>
      <c r="J38" s="108"/>
      <c r="K38" s="305" t="str">
        <f>B38</f>
        <v>מכשור להתמצאות והניידות</v>
      </c>
      <c r="L38" s="306"/>
      <c r="M38" s="306"/>
      <c r="N38" s="307"/>
      <c r="O38" s="109"/>
      <c r="P38" s="305" t="str">
        <f>B38</f>
        <v>מכשור להתמצאות והניידות</v>
      </c>
      <c r="Q38" s="306"/>
      <c r="R38" s="306"/>
      <c r="S38" s="306"/>
      <c r="T38" s="307"/>
    </row>
    <row r="39" spans="1:20" ht="18.75" customHeight="1" x14ac:dyDescent="0.3">
      <c r="A39" s="311"/>
      <c r="B39" s="218" t="s">
        <v>714</v>
      </c>
      <c r="C39" s="105">
        <v>1</v>
      </c>
      <c r="D39" s="106">
        <v>500</v>
      </c>
      <c r="E39" s="115">
        <f>D39*C39</f>
        <v>500</v>
      </c>
      <c r="F39" s="48"/>
      <c r="G39" s="35"/>
      <c r="H39" s="46"/>
      <c r="I39" s="103"/>
      <c r="J39" s="48"/>
      <c r="K39" s="35"/>
      <c r="L39" s="62">
        <f t="shared" ref="L39:L44" si="13">K39*D39</f>
        <v>0</v>
      </c>
      <c r="M39" s="63" t="str">
        <f>IF(L39=0,"",IF(OR(L39-$E39&gt;0,L39-$E39&lt;0), (L39-$E39)/$E39, ""))</f>
        <v/>
      </c>
      <c r="N39" s="34"/>
      <c r="O39" s="48"/>
      <c r="P39" s="269"/>
      <c r="Q39" s="270" t="str">
        <f t="shared" ref="Q39:Q44" si="14">IF(ISBLANK(P39),"",IF(P39="מאשר",K39,IF(P39="לא מאשר",0,"נא למלא כמות מאושרת")))</f>
        <v/>
      </c>
      <c r="R39" s="62" t="str">
        <f t="shared" ref="R39:R44" si="15">IFERROR(Q39*D39,"")</f>
        <v/>
      </c>
      <c r="S39" s="63" t="str">
        <f>IFERROR(IF(R39=0,"",IF(OR(R39-$E39&gt;0,R39-$E39&lt;0), (R39-$E39)/$E39, "")),"")</f>
        <v/>
      </c>
      <c r="T39" s="271"/>
    </row>
    <row r="40" spans="1:20" ht="18.75" x14ac:dyDescent="0.3">
      <c r="A40" s="311"/>
      <c r="B40" s="218" t="s">
        <v>429</v>
      </c>
      <c r="C40" s="105">
        <v>1</v>
      </c>
      <c r="D40" s="106">
        <v>1000</v>
      </c>
      <c r="E40" s="115">
        <f t="shared" ref="E40:E44" si="16">D40*C40</f>
        <v>1000</v>
      </c>
      <c r="F40" s="48"/>
      <c r="G40" s="35"/>
      <c r="H40" s="46"/>
      <c r="I40" s="103"/>
      <c r="J40" s="48"/>
      <c r="K40" s="35"/>
      <c r="L40" s="62">
        <f t="shared" si="13"/>
        <v>0</v>
      </c>
      <c r="M40" s="63" t="str">
        <f t="shared" ref="M40:M45" si="17">IF(L40=0,"",IF(OR(L40-$E40&gt;0,L40-$E40&lt;0), (L40-$E40)/$E40, ""))</f>
        <v/>
      </c>
      <c r="N40" s="34"/>
      <c r="O40" s="48"/>
      <c r="P40" s="269"/>
      <c r="Q40" s="270" t="str">
        <f t="shared" si="14"/>
        <v/>
      </c>
      <c r="R40" s="62" t="str">
        <f t="shared" si="15"/>
        <v/>
      </c>
      <c r="S40" s="63" t="str">
        <f t="shared" ref="S40:S45" si="18">IFERROR(IF(R40=0,"",IF(OR(R40-$E40&gt;0,R40-$E40&lt;0), (R40-$E40)/$E40, "")),"")</f>
        <v/>
      </c>
      <c r="T40" s="271"/>
    </row>
    <row r="41" spans="1:20" ht="18.75" x14ac:dyDescent="0.3">
      <c r="A41" s="311"/>
      <c r="B41" s="218" t="s">
        <v>430</v>
      </c>
      <c r="C41" s="105">
        <v>1</v>
      </c>
      <c r="D41" s="106">
        <v>900</v>
      </c>
      <c r="E41" s="115">
        <f t="shared" si="16"/>
        <v>900</v>
      </c>
      <c r="F41" s="48"/>
      <c r="G41" s="35"/>
      <c r="H41" s="46"/>
      <c r="I41" s="103"/>
      <c r="J41" s="48"/>
      <c r="K41" s="35"/>
      <c r="L41" s="62">
        <f t="shared" si="13"/>
        <v>0</v>
      </c>
      <c r="M41" s="63" t="str">
        <f t="shared" si="17"/>
        <v/>
      </c>
      <c r="N41" s="34"/>
      <c r="O41" s="48"/>
      <c r="P41" s="269"/>
      <c r="Q41" s="270" t="str">
        <f t="shared" si="14"/>
        <v/>
      </c>
      <c r="R41" s="62" t="str">
        <f t="shared" si="15"/>
        <v/>
      </c>
      <c r="S41" s="63" t="str">
        <f t="shared" si="18"/>
        <v/>
      </c>
      <c r="T41" s="271"/>
    </row>
    <row r="42" spans="1:20" ht="18.75" x14ac:dyDescent="0.3">
      <c r="A42" s="311"/>
      <c r="B42" s="218" t="s">
        <v>431</v>
      </c>
      <c r="C42" s="105">
        <v>1</v>
      </c>
      <c r="D42" s="106">
        <v>600</v>
      </c>
      <c r="E42" s="115">
        <f t="shared" si="16"/>
        <v>600</v>
      </c>
      <c r="F42" s="48"/>
      <c r="G42" s="35"/>
      <c r="H42" s="46"/>
      <c r="I42" s="103"/>
      <c r="J42" s="48"/>
      <c r="K42" s="35"/>
      <c r="L42" s="62">
        <f t="shared" si="13"/>
        <v>0</v>
      </c>
      <c r="M42" s="63" t="str">
        <f t="shared" si="17"/>
        <v/>
      </c>
      <c r="N42" s="34"/>
      <c r="O42" s="48"/>
      <c r="P42" s="269"/>
      <c r="Q42" s="270" t="str">
        <f t="shared" si="14"/>
        <v/>
      </c>
      <c r="R42" s="62" t="str">
        <f t="shared" si="15"/>
        <v/>
      </c>
      <c r="S42" s="63" t="str">
        <f t="shared" si="18"/>
        <v/>
      </c>
      <c r="T42" s="271"/>
    </row>
    <row r="43" spans="1:20" ht="18.75" x14ac:dyDescent="0.3">
      <c r="A43" s="311"/>
      <c r="B43" s="218" t="s">
        <v>432</v>
      </c>
      <c r="C43" s="105">
        <v>1</v>
      </c>
      <c r="D43" s="106">
        <v>1000</v>
      </c>
      <c r="E43" s="115">
        <f t="shared" si="16"/>
        <v>1000</v>
      </c>
      <c r="F43" s="48"/>
      <c r="G43" s="35"/>
      <c r="H43" s="46"/>
      <c r="I43" s="103"/>
      <c r="J43" s="48"/>
      <c r="K43" s="35"/>
      <c r="L43" s="62">
        <f t="shared" si="13"/>
        <v>0</v>
      </c>
      <c r="M43" s="63" t="str">
        <f t="shared" si="17"/>
        <v/>
      </c>
      <c r="N43" s="34"/>
      <c r="O43" s="48"/>
      <c r="P43" s="269"/>
      <c r="Q43" s="270" t="str">
        <f t="shared" si="14"/>
        <v/>
      </c>
      <c r="R43" s="62" t="str">
        <f t="shared" si="15"/>
        <v/>
      </c>
      <c r="S43" s="63" t="str">
        <f t="shared" si="18"/>
        <v/>
      </c>
      <c r="T43" s="271"/>
    </row>
    <row r="44" spans="1:20" ht="18.75" x14ac:dyDescent="0.3">
      <c r="A44" s="311"/>
      <c r="B44" s="218" t="s">
        <v>433</v>
      </c>
      <c r="C44" s="105">
        <v>1</v>
      </c>
      <c r="D44" s="106">
        <v>1200</v>
      </c>
      <c r="E44" s="115">
        <f t="shared" si="16"/>
        <v>1200</v>
      </c>
      <c r="F44" s="48"/>
      <c r="G44" s="35"/>
      <c r="H44" s="46"/>
      <c r="I44" s="103"/>
      <c r="J44" s="48"/>
      <c r="K44" s="35"/>
      <c r="L44" s="62">
        <f t="shared" si="13"/>
        <v>0</v>
      </c>
      <c r="M44" s="63" t="str">
        <f t="shared" si="17"/>
        <v/>
      </c>
      <c r="N44" s="34"/>
      <c r="O44" s="48"/>
      <c r="P44" s="269"/>
      <c r="Q44" s="270" t="str">
        <f t="shared" si="14"/>
        <v/>
      </c>
      <c r="R44" s="62" t="str">
        <f t="shared" si="15"/>
        <v/>
      </c>
      <c r="S44" s="63" t="str">
        <f t="shared" si="18"/>
        <v/>
      </c>
      <c r="T44" s="271"/>
    </row>
    <row r="45" spans="1:20" ht="19.5" thickBot="1" x14ac:dyDescent="0.35">
      <c r="B45" s="332" t="s">
        <v>638</v>
      </c>
      <c r="C45" s="333"/>
      <c r="D45" s="334"/>
      <c r="E45" s="126">
        <f>SUM(E39:E44)</f>
        <v>5200</v>
      </c>
      <c r="F45" s="39"/>
      <c r="G45" s="59"/>
      <c r="H45" s="60"/>
      <c r="I45" s="111" t="str">
        <f>IF(H45=0,"",IF(OR(H45-#REF!&gt;0,H45-#REF!&lt;0), (H45-#REF!)/#REF!, ""))</f>
        <v/>
      </c>
      <c r="J45" s="39"/>
      <c r="K45" s="59"/>
      <c r="L45" s="64">
        <f>SUM(L39:L44)</f>
        <v>0</v>
      </c>
      <c r="M45" s="110" t="str">
        <f t="shared" si="17"/>
        <v/>
      </c>
      <c r="N45" s="61"/>
      <c r="O45" s="58"/>
      <c r="P45" s="182"/>
      <c r="Q45" s="64"/>
      <c r="R45" s="64">
        <f>SUM(R39:R44)</f>
        <v>0</v>
      </c>
      <c r="S45" s="65" t="str">
        <f t="shared" si="18"/>
        <v/>
      </c>
      <c r="T45" s="183"/>
    </row>
    <row r="46" spans="1:20" ht="18.75" x14ac:dyDescent="0.3">
      <c r="B46" s="313" t="s">
        <v>692</v>
      </c>
      <c r="C46" s="314"/>
      <c r="D46" s="314"/>
      <c r="E46" s="315"/>
      <c r="F46" s="48"/>
      <c r="G46" s="302" t="str">
        <f>B46</f>
        <v>משחקים ואביזרי עזר לתפקוד במטבח ובבית</v>
      </c>
      <c r="H46" s="303"/>
      <c r="I46" s="304"/>
      <c r="J46" s="108"/>
      <c r="K46" s="305" t="str">
        <f>B46</f>
        <v>משחקים ואביזרי עזר לתפקוד במטבח ובבית</v>
      </c>
      <c r="L46" s="306"/>
      <c r="M46" s="306"/>
      <c r="N46" s="307"/>
      <c r="O46" s="109"/>
      <c r="P46" s="305" t="str">
        <f>B46</f>
        <v>משחקים ואביזרי עזר לתפקוד במטבח ובבית</v>
      </c>
      <c r="Q46" s="306"/>
      <c r="R46" s="306"/>
      <c r="S46" s="306"/>
      <c r="T46" s="307"/>
    </row>
    <row r="47" spans="1:20" ht="37.5" x14ac:dyDescent="0.3">
      <c r="B47" s="236" t="s">
        <v>689</v>
      </c>
      <c r="C47" s="105">
        <v>1</v>
      </c>
      <c r="D47" s="106">
        <v>5000</v>
      </c>
      <c r="E47" s="115">
        <f>D47*C47</f>
        <v>5000</v>
      </c>
      <c r="F47" s="48"/>
      <c r="G47" s="35"/>
      <c r="H47" s="46"/>
      <c r="I47" s="103"/>
      <c r="J47" s="48"/>
      <c r="K47" s="35"/>
      <c r="L47" s="62">
        <f t="shared" ref="L47:L48" si="19">K47*D47</f>
        <v>0</v>
      </c>
      <c r="M47" s="63" t="str">
        <f>IF(L47=0,"",IF(OR(L47-$E47&gt;0,L47-$E47&lt;0), (L47-$E47)/$E47, ""))</f>
        <v/>
      </c>
      <c r="N47" s="34"/>
      <c r="O47" s="48"/>
      <c r="P47" s="269"/>
      <c r="Q47" s="270" t="str">
        <f t="shared" ref="Q47:Q48" si="20">IF(ISBLANK(P47),"",IF(P47="מאשר",K47,IF(P47="לא מאשר",0,"נא למלא כמות מאושרת")))</f>
        <v/>
      </c>
      <c r="R47" s="62" t="str">
        <f t="shared" ref="R47:R48" si="21">IFERROR(Q47*D47,"")</f>
        <v/>
      </c>
      <c r="S47" s="63" t="str">
        <f>IFERROR(IF(R47=0,"",IF(OR(R47-$E47&gt;0,R47-$E47&lt;0), (R47-$E47)/$E47, "")),"")</f>
        <v/>
      </c>
      <c r="T47" s="271"/>
    </row>
    <row r="48" spans="1:20" ht="18.75" x14ac:dyDescent="0.3">
      <c r="B48" s="218" t="s">
        <v>690</v>
      </c>
      <c r="C48" s="105">
        <v>1</v>
      </c>
      <c r="D48" s="106">
        <v>2000</v>
      </c>
      <c r="E48" s="115">
        <f t="shared" ref="E48" si="22">D48*C48</f>
        <v>2000</v>
      </c>
      <c r="F48" s="48"/>
      <c r="G48" s="35"/>
      <c r="H48" s="46"/>
      <c r="I48" s="103"/>
      <c r="J48" s="48"/>
      <c r="K48" s="35"/>
      <c r="L48" s="62">
        <f t="shared" si="19"/>
        <v>0</v>
      </c>
      <c r="M48" s="63" t="str">
        <f t="shared" ref="M48:M49" si="23">IF(L48=0,"",IF(OR(L48-$E48&gt;0,L48-$E48&lt;0), (L48-$E48)/$E48, ""))</f>
        <v/>
      </c>
      <c r="N48" s="34"/>
      <c r="O48" s="48"/>
      <c r="P48" s="269"/>
      <c r="Q48" s="270" t="str">
        <f t="shared" si="20"/>
        <v/>
      </c>
      <c r="R48" s="62" t="str">
        <f t="shared" si="21"/>
        <v/>
      </c>
      <c r="S48" s="63" t="str">
        <f t="shared" ref="S48:S49" si="24">IFERROR(IF(R48=0,"",IF(OR(R48-$E48&gt;0,R48-$E48&lt;0), (R48-$E48)/$E48, "")),"")</f>
        <v/>
      </c>
      <c r="T48" s="271"/>
    </row>
    <row r="49" spans="1:20" ht="19.5" thickBot="1" x14ac:dyDescent="0.35">
      <c r="B49" s="332" t="s">
        <v>691</v>
      </c>
      <c r="C49" s="333"/>
      <c r="D49" s="334"/>
      <c r="E49" s="126">
        <f>SUM(E47:E48)</f>
        <v>7000</v>
      </c>
      <c r="F49" s="39"/>
      <c r="G49" s="59"/>
      <c r="H49" s="60"/>
      <c r="I49" s="111" t="str">
        <f>IF(H49=0,"",IF(OR(H49-#REF!&gt;0,H49-#REF!&lt;0), (H49-#REF!)/#REF!, ""))</f>
        <v/>
      </c>
      <c r="J49" s="39"/>
      <c r="K49" s="59"/>
      <c r="L49" s="64">
        <f>SUM(L47:L48)</f>
        <v>0</v>
      </c>
      <c r="M49" s="110" t="str">
        <f t="shared" si="23"/>
        <v/>
      </c>
      <c r="N49" s="61"/>
      <c r="O49" s="58"/>
      <c r="P49" s="182"/>
      <c r="Q49" s="64"/>
      <c r="R49" s="64">
        <f>SUM(R43:R48)</f>
        <v>0</v>
      </c>
      <c r="S49" s="65" t="str">
        <f t="shared" si="24"/>
        <v/>
      </c>
      <c r="T49" s="183"/>
    </row>
    <row r="50" spans="1:20" ht="19.5" thickBot="1" x14ac:dyDescent="0.35">
      <c r="A50" s="212"/>
      <c r="B50" s="308" t="s">
        <v>47</v>
      </c>
      <c r="C50" s="309"/>
      <c r="D50" s="310"/>
      <c r="E50" s="126">
        <f>E19+E37+E45</f>
        <v>72329</v>
      </c>
      <c r="F50" s="151"/>
      <c r="G50" s="182"/>
      <c r="H50" s="64"/>
      <c r="I50" s="183"/>
      <c r="J50" s="151"/>
      <c r="K50" s="182"/>
      <c r="L50" s="64">
        <f>L19+L37+L45</f>
        <v>0</v>
      </c>
      <c r="M50" s="65" t="str">
        <f>IF(L50=0,"",IF(OR(L50-$E50&gt;0,L50-$E50&lt;0), (L50-$E50)/$E50, ""))</f>
        <v/>
      </c>
      <c r="N50" s="183"/>
      <c r="O50" s="184"/>
      <c r="P50" s="182"/>
      <c r="Q50" s="64"/>
      <c r="R50" s="64">
        <f>R19+R37+R45</f>
        <v>0</v>
      </c>
      <c r="S50" s="65" t="str">
        <f>IFERROR(IF(R50=0,"",IF(OR(R50-$E50&gt;0,R50-$E50&lt;0), (R50-$E50)/$E50, "")),"")</f>
        <v/>
      </c>
      <c r="T50" s="183"/>
    </row>
  </sheetData>
  <sheetProtection algorithmName="SHA-512" hashValue="zVS3WREZMd/1cWXZ6I6oWqAXR+lCyfRbfQvCNVQlX5wGd30Jh8Z5cjcVF43GWwyPgD0tBGOYZ3xrhuJ/2SB3yg==" saltValue="D+uF9OLWv9TV+hFEyQAHpg==" spinCount="100000" sheet="1" formatCells="0" formatColumns="0" formatRows="0" deleteColumns="0" deleteRows="0"/>
  <mergeCells count="26">
    <mergeCell ref="B4:E4"/>
    <mergeCell ref="B19:D19"/>
    <mergeCell ref="G4:I4"/>
    <mergeCell ref="K4:N4"/>
    <mergeCell ref="P4:T4"/>
    <mergeCell ref="B6:E6"/>
    <mergeCell ref="G6:I6"/>
    <mergeCell ref="K6:N6"/>
    <mergeCell ref="P6:T6"/>
    <mergeCell ref="A39:A44"/>
    <mergeCell ref="B45:D45"/>
    <mergeCell ref="B20:E20"/>
    <mergeCell ref="B38:E38"/>
    <mergeCell ref="B46:E46"/>
    <mergeCell ref="B37:D37"/>
    <mergeCell ref="P20:T20"/>
    <mergeCell ref="G38:I38"/>
    <mergeCell ref="K38:N38"/>
    <mergeCell ref="P38:T38"/>
    <mergeCell ref="B50:D50"/>
    <mergeCell ref="G46:I46"/>
    <mergeCell ref="K46:N46"/>
    <mergeCell ref="P46:T46"/>
    <mergeCell ref="B49:D49"/>
    <mergeCell ref="G20:I20"/>
    <mergeCell ref="K20:N20"/>
  </mergeCells>
  <conditionalFormatting sqref="S7">
    <cfRule type="cellIs" dxfId="249" priority="141" operator="lessThan">
      <formula>0</formula>
    </cfRule>
    <cfRule type="cellIs" dxfId="248" priority="142" operator="greaterThan">
      <formula>0.01</formula>
    </cfRule>
  </conditionalFormatting>
  <conditionalFormatting sqref="S8:S13">
    <cfRule type="cellIs" dxfId="247" priority="139" operator="lessThan">
      <formula>0</formula>
    </cfRule>
    <cfRule type="cellIs" dxfId="246" priority="140" operator="greaterThan">
      <formula>0.01</formula>
    </cfRule>
  </conditionalFormatting>
  <conditionalFormatting sqref="M7">
    <cfRule type="cellIs" dxfId="245" priority="137" operator="lessThan">
      <formula>0</formula>
    </cfRule>
    <cfRule type="cellIs" dxfId="244" priority="138" operator="greaterThan">
      <formula>0.01</formula>
    </cfRule>
  </conditionalFormatting>
  <conditionalFormatting sqref="M8:M12">
    <cfRule type="cellIs" dxfId="243" priority="135" operator="lessThan">
      <formula>0</formula>
    </cfRule>
    <cfRule type="cellIs" dxfId="242" priority="136" operator="greaterThan">
      <formula>0.01</formula>
    </cfRule>
  </conditionalFormatting>
  <conditionalFormatting sqref="M13">
    <cfRule type="cellIs" dxfId="241" priority="133" operator="lessThan">
      <formula>0</formula>
    </cfRule>
    <cfRule type="cellIs" dxfId="240" priority="134" operator="greaterThan">
      <formula>0.01</formula>
    </cfRule>
  </conditionalFormatting>
  <conditionalFormatting sqref="M14:M18">
    <cfRule type="cellIs" dxfId="239" priority="131" operator="lessThan">
      <formula>0</formula>
    </cfRule>
    <cfRule type="cellIs" dxfId="238" priority="132" operator="greaterThan">
      <formula>0.01</formula>
    </cfRule>
  </conditionalFormatting>
  <conditionalFormatting sqref="M18">
    <cfRule type="cellIs" dxfId="237" priority="129" operator="lessThan">
      <formula>0</formula>
    </cfRule>
    <cfRule type="cellIs" dxfId="236" priority="130" operator="greaterThan">
      <formula>0.01</formula>
    </cfRule>
  </conditionalFormatting>
  <conditionalFormatting sqref="M21">
    <cfRule type="cellIs" dxfId="235" priority="87" operator="lessThan">
      <formula>0</formula>
    </cfRule>
    <cfRule type="cellIs" dxfId="234" priority="88" operator="greaterThan">
      <formula>0.01</formula>
    </cfRule>
  </conditionalFormatting>
  <conditionalFormatting sqref="M22:M26">
    <cfRule type="cellIs" dxfId="233" priority="85" operator="lessThan">
      <formula>0</formula>
    </cfRule>
    <cfRule type="cellIs" dxfId="232" priority="86" operator="greaterThan">
      <formula>0.01</formula>
    </cfRule>
  </conditionalFormatting>
  <conditionalFormatting sqref="S14">
    <cfRule type="cellIs" dxfId="231" priority="121" operator="lessThan">
      <formula>0</formula>
    </cfRule>
    <cfRule type="cellIs" dxfId="230" priority="122" operator="greaterThan">
      <formula>0.01</formula>
    </cfRule>
  </conditionalFormatting>
  <conditionalFormatting sqref="S15:S18">
    <cfRule type="cellIs" dxfId="229" priority="119" operator="lessThan">
      <formula>0</formula>
    </cfRule>
    <cfRule type="cellIs" dxfId="228" priority="120" operator="greaterThan">
      <formula>0.01</formula>
    </cfRule>
  </conditionalFormatting>
  <conditionalFormatting sqref="M34">
    <cfRule type="cellIs" dxfId="227" priority="77" operator="lessThan">
      <formula>0</formula>
    </cfRule>
    <cfRule type="cellIs" dxfId="226" priority="78" operator="greaterThan">
      <formula>0.01</formula>
    </cfRule>
  </conditionalFormatting>
  <conditionalFormatting sqref="M35:M36">
    <cfRule type="cellIs" dxfId="225" priority="75" operator="lessThan">
      <formula>0</formula>
    </cfRule>
    <cfRule type="cellIs" dxfId="224" priority="76" operator="greaterThan">
      <formula>0.01</formula>
    </cfRule>
  </conditionalFormatting>
  <conditionalFormatting sqref="I7">
    <cfRule type="cellIs" dxfId="223" priority="109" operator="lessThan">
      <formula>0</formula>
    </cfRule>
    <cfRule type="cellIs" dxfId="222" priority="110" operator="greaterThan">
      <formula>0.01</formula>
    </cfRule>
  </conditionalFormatting>
  <conditionalFormatting sqref="I8:I12">
    <cfRule type="cellIs" dxfId="221" priority="107" operator="lessThan">
      <formula>0</formula>
    </cfRule>
    <cfRule type="cellIs" dxfId="220" priority="108" operator="greaterThan">
      <formula>0.01</formula>
    </cfRule>
  </conditionalFormatting>
  <conditionalFormatting sqref="I13">
    <cfRule type="cellIs" dxfId="219" priority="105" operator="lessThan">
      <formula>0</formula>
    </cfRule>
    <cfRule type="cellIs" dxfId="218" priority="106" operator="greaterThan">
      <formula>0.01</formula>
    </cfRule>
  </conditionalFormatting>
  <conditionalFormatting sqref="I14:I18">
    <cfRule type="cellIs" dxfId="217" priority="103" operator="lessThan">
      <formula>0</formula>
    </cfRule>
    <cfRule type="cellIs" dxfId="216" priority="104" operator="greaterThan">
      <formula>0.01</formula>
    </cfRule>
  </conditionalFormatting>
  <conditionalFormatting sqref="I18">
    <cfRule type="cellIs" dxfId="215" priority="101" operator="lessThan">
      <formula>0</formula>
    </cfRule>
    <cfRule type="cellIs" dxfId="214" priority="102" operator="greaterThan">
      <formula>0.01</formula>
    </cfRule>
  </conditionalFormatting>
  <conditionalFormatting sqref="I28:I32">
    <cfRule type="cellIs" dxfId="213" priority="59" operator="lessThan">
      <formula>0</formula>
    </cfRule>
    <cfRule type="cellIs" dxfId="212" priority="60" operator="greaterThan">
      <formula>0.01</formula>
    </cfRule>
  </conditionalFormatting>
  <conditionalFormatting sqref="I32:I33">
    <cfRule type="cellIs" dxfId="211" priority="57" operator="lessThan">
      <formula>0</formula>
    </cfRule>
    <cfRule type="cellIs" dxfId="210" priority="58" operator="greaterThan">
      <formula>0.01</formula>
    </cfRule>
  </conditionalFormatting>
  <conditionalFormatting sqref="S21">
    <cfRule type="cellIs" dxfId="209" priority="91" operator="lessThan">
      <formula>0</formula>
    </cfRule>
    <cfRule type="cellIs" dxfId="208" priority="92" operator="greaterThan">
      <formula>0.01</formula>
    </cfRule>
  </conditionalFormatting>
  <conditionalFormatting sqref="S22:S27">
    <cfRule type="cellIs" dxfId="207" priority="89" operator="lessThan">
      <formula>0</formula>
    </cfRule>
    <cfRule type="cellIs" dxfId="206" priority="90" operator="greaterThan">
      <formula>0.01</formula>
    </cfRule>
  </conditionalFormatting>
  <conditionalFormatting sqref="M27">
    <cfRule type="cellIs" dxfId="205" priority="83" operator="lessThan">
      <formula>0</formula>
    </cfRule>
    <cfRule type="cellIs" dxfId="204" priority="84" operator="greaterThan">
      <formula>0.01</formula>
    </cfRule>
  </conditionalFormatting>
  <conditionalFormatting sqref="M28:M32">
    <cfRule type="cellIs" dxfId="203" priority="81" operator="lessThan">
      <formula>0</formula>
    </cfRule>
    <cfRule type="cellIs" dxfId="202" priority="82" operator="greaterThan">
      <formula>0.01</formula>
    </cfRule>
  </conditionalFormatting>
  <conditionalFormatting sqref="M32:M33">
    <cfRule type="cellIs" dxfId="201" priority="79" operator="lessThan">
      <formula>0</formula>
    </cfRule>
    <cfRule type="cellIs" dxfId="200" priority="80" operator="greaterThan">
      <formula>0.01</formula>
    </cfRule>
  </conditionalFormatting>
  <conditionalFormatting sqref="S28">
    <cfRule type="cellIs" dxfId="199" priority="73" operator="lessThan">
      <formula>0</formula>
    </cfRule>
    <cfRule type="cellIs" dxfId="198" priority="74" operator="greaterThan">
      <formula>0.01</formula>
    </cfRule>
  </conditionalFormatting>
  <conditionalFormatting sqref="S29:S34">
    <cfRule type="cellIs" dxfId="197" priority="71" operator="lessThan">
      <formula>0</formula>
    </cfRule>
    <cfRule type="cellIs" dxfId="196" priority="72" operator="greaterThan">
      <formula>0.01</formula>
    </cfRule>
  </conditionalFormatting>
  <conditionalFormatting sqref="S35">
    <cfRule type="cellIs" dxfId="195" priority="69" operator="lessThan">
      <formula>0</formula>
    </cfRule>
    <cfRule type="cellIs" dxfId="194" priority="70" operator="greaterThan">
      <formula>0.01</formula>
    </cfRule>
  </conditionalFormatting>
  <conditionalFormatting sqref="S36">
    <cfRule type="cellIs" dxfId="193" priority="67" operator="lessThan">
      <formula>0</formula>
    </cfRule>
    <cfRule type="cellIs" dxfId="192" priority="68" operator="greaterThan">
      <formula>0.01</formula>
    </cfRule>
  </conditionalFormatting>
  <conditionalFormatting sqref="I21">
    <cfRule type="cellIs" dxfId="191" priority="65" operator="lessThan">
      <formula>0</formula>
    </cfRule>
    <cfRule type="cellIs" dxfId="190" priority="66" operator="greaterThan">
      <formula>0.01</formula>
    </cfRule>
  </conditionalFormatting>
  <conditionalFormatting sqref="I22:I26">
    <cfRule type="cellIs" dxfId="189" priority="63" operator="lessThan">
      <formula>0</formula>
    </cfRule>
    <cfRule type="cellIs" dxfId="188" priority="64" operator="greaterThan">
      <formula>0.01</formula>
    </cfRule>
  </conditionalFormatting>
  <conditionalFormatting sqref="I27">
    <cfRule type="cellIs" dxfId="187" priority="61" operator="lessThan">
      <formula>0</formula>
    </cfRule>
    <cfRule type="cellIs" dxfId="186" priority="62" operator="greaterThan">
      <formula>0.01</formula>
    </cfRule>
  </conditionalFormatting>
  <conditionalFormatting sqref="I34">
    <cfRule type="cellIs" dxfId="185" priority="55" operator="lessThan">
      <formula>0</formula>
    </cfRule>
    <cfRule type="cellIs" dxfId="184" priority="56" operator="greaterThan">
      <formula>0.01</formula>
    </cfRule>
  </conditionalFormatting>
  <conditionalFormatting sqref="I35:I36">
    <cfRule type="cellIs" dxfId="183" priority="53" operator="lessThan">
      <formula>0</formula>
    </cfRule>
    <cfRule type="cellIs" dxfId="182" priority="54" operator="greaterThan">
      <formula>0.01</formula>
    </cfRule>
  </conditionalFormatting>
  <conditionalFormatting sqref="S39">
    <cfRule type="cellIs" dxfId="181" priority="51" operator="lessThan">
      <formula>0</formula>
    </cfRule>
    <cfRule type="cellIs" dxfId="180" priority="52" operator="greaterThan">
      <formula>0.01</formula>
    </cfRule>
  </conditionalFormatting>
  <conditionalFormatting sqref="S40:S44">
    <cfRule type="cellIs" dxfId="179" priority="49" operator="lessThan">
      <formula>0</formula>
    </cfRule>
    <cfRule type="cellIs" dxfId="178" priority="50" operator="greaterThan">
      <formula>0.01</formula>
    </cfRule>
  </conditionalFormatting>
  <conditionalFormatting sqref="M39">
    <cfRule type="cellIs" dxfId="177" priority="47" operator="lessThan">
      <formula>0</formula>
    </cfRule>
    <cfRule type="cellIs" dxfId="176" priority="48" operator="greaterThan">
      <formula>0.01</formula>
    </cfRule>
  </conditionalFormatting>
  <conditionalFormatting sqref="M40:M44">
    <cfRule type="cellIs" dxfId="175" priority="45" operator="lessThan">
      <formula>0</formula>
    </cfRule>
    <cfRule type="cellIs" dxfId="174" priority="46" operator="greaterThan">
      <formula>0.01</formula>
    </cfRule>
  </conditionalFormatting>
  <conditionalFormatting sqref="I39">
    <cfRule type="cellIs" dxfId="173" priority="25" operator="lessThan">
      <formula>0</formula>
    </cfRule>
    <cfRule type="cellIs" dxfId="172" priority="26" operator="greaterThan">
      <formula>0.01</formula>
    </cfRule>
  </conditionalFormatting>
  <conditionalFormatting sqref="I40:I44">
    <cfRule type="cellIs" dxfId="171" priority="23" operator="lessThan">
      <formula>0</formula>
    </cfRule>
    <cfRule type="cellIs" dxfId="170" priority="24" operator="greaterThan">
      <formula>0.01</formula>
    </cfRule>
  </conditionalFormatting>
  <conditionalFormatting sqref="S47">
    <cfRule type="cellIs" dxfId="169" priority="11" operator="lessThan">
      <formula>0</formula>
    </cfRule>
    <cfRule type="cellIs" dxfId="168" priority="12" operator="greaterThan">
      <formula>0.01</formula>
    </cfRule>
  </conditionalFormatting>
  <conditionalFormatting sqref="S48">
    <cfRule type="cellIs" dxfId="167" priority="9" operator="lessThan">
      <formula>0</formula>
    </cfRule>
    <cfRule type="cellIs" dxfId="166" priority="10" operator="greaterThan">
      <formula>0.01</formula>
    </cfRule>
  </conditionalFormatting>
  <conditionalFormatting sqref="M47">
    <cfRule type="cellIs" dxfId="165" priority="7" operator="lessThan">
      <formula>0</formula>
    </cfRule>
    <cfRule type="cellIs" dxfId="164" priority="8" operator="greaterThan">
      <formula>0.01</formula>
    </cfRule>
  </conditionalFormatting>
  <conditionalFormatting sqref="M48">
    <cfRule type="cellIs" dxfId="163" priority="5" operator="lessThan">
      <formula>0</formula>
    </cfRule>
    <cfRule type="cellIs" dxfId="162" priority="6" operator="greaterThan">
      <formula>0.01</formula>
    </cfRule>
  </conditionalFormatting>
  <conditionalFormatting sqref="I47">
    <cfRule type="cellIs" dxfId="161" priority="3" operator="lessThan">
      <formula>0</formula>
    </cfRule>
    <cfRule type="cellIs" dxfId="160" priority="4" operator="greaterThan">
      <formula>0.01</formula>
    </cfRule>
  </conditionalFormatting>
  <conditionalFormatting sqref="I48">
    <cfRule type="cellIs" dxfId="159" priority="1" operator="lessThan">
      <formula>0</formula>
    </cfRule>
    <cfRule type="cellIs" dxfId="158" priority="2" operator="greaterThan">
      <formula>0.01</formula>
    </cfRule>
  </conditionalFormatting>
  <dataValidations count="2">
    <dataValidation type="list" allowBlank="1" showInputMessage="1" showErrorMessage="1" sqref="H7:H18 H21:H36 H39:H44 H47:H48">
      <formula1>"שמיש-אך נדרש עוד, בלוי-נדרש להחליף"</formula1>
    </dataValidation>
    <dataValidation type="list" allowBlank="1" showInputMessage="1" showErrorMessage="1" sqref="P7:P18 P21:P36 P39:P44 P47:P48">
      <formula1>"מאשר, מאשר חלקי, לא מאשר"</formula1>
    </dataValidation>
  </dataValidations>
  <pageMargins left="0.7" right="0.7" top="0.75" bottom="0.75" header="0.3" footer="0.3"/>
  <pageSetup paperSize="9" scale="99" orientation="portrait"/>
  <colBreaks count="2" manualBreakCount="2">
    <brk id="6" max="24" man="1"/>
    <brk id="14" max="24" man="1"/>
  </colBreaks>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7"/>
  <sheetViews>
    <sheetView rightToLeft="1" zoomScale="75" zoomScaleNormal="75" workbookViewId="0">
      <pane xSplit="2" ySplit="5" topLeftCell="C30" activePane="bottomRight" state="frozen"/>
      <selection pane="topRight" activeCell="B1" sqref="B1"/>
      <selection pane="bottomLeft" activeCell="A6" sqref="A6"/>
      <selection pane="bottomRight" activeCell="K7" sqref="K7"/>
    </sheetView>
  </sheetViews>
  <sheetFormatPr defaultColWidth="9" defaultRowHeight="14.25" x14ac:dyDescent="0.2"/>
  <cols>
    <col min="1" max="1" width="9" style="36"/>
    <col min="2" max="2" width="44.375" style="36" customWidth="1"/>
    <col min="3" max="3" width="7.375" style="36" customWidth="1"/>
    <col min="4" max="4" width="10.5" style="56" customWidth="1"/>
    <col min="5" max="5" width="11.125" style="36" bestFit="1" customWidth="1"/>
    <col min="6" max="6" width="2.375" style="36" customWidth="1"/>
    <col min="7" max="7" width="10.5" style="36" customWidth="1"/>
    <col min="8" max="8" width="14.625" style="36" customWidth="1"/>
    <col min="9" max="9" width="9.625" style="36" customWidth="1"/>
    <col min="10" max="10" width="3.625" style="36" customWidth="1"/>
    <col min="11" max="11" width="10.5" style="36" customWidth="1"/>
    <col min="12" max="13" width="9" style="36"/>
    <col min="14" max="14" width="9.625" style="36" customWidth="1"/>
    <col min="15" max="15" width="4" style="36" customWidth="1"/>
    <col min="16" max="16" width="9" style="36"/>
    <col min="17" max="17" width="11.375" style="36" customWidth="1"/>
    <col min="18" max="16384" width="9" style="36"/>
  </cols>
  <sheetData>
    <row r="1" spans="1:20" ht="19.5" thickBot="1" x14ac:dyDescent="0.35">
      <c r="B1" s="83" t="s">
        <v>136</v>
      </c>
      <c r="C1" s="86"/>
      <c r="I1" s="50"/>
      <c r="J1" s="50"/>
      <c r="K1" s="50"/>
      <c r="L1" s="50"/>
      <c r="M1" s="204"/>
      <c r="N1" s="49"/>
      <c r="O1" s="50"/>
      <c r="P1" s="50"/>
      <c r="Q1" s="50"/>
      <c r="R1" s="50"/>
      <c r="S1" s="204"/>
      <c r="T1" s="49"/>
    </row>
    <row r="2" spans="1:20" ht="27.75" x14ac:dyDescent="0.4">
      <c r="B2" s="95" t="s">
        <v>701</v>
      </c>
      <c r="I2" s="50"/>
      <c r="J2" s="50"/>
      <c r="K2" s="50"/>
      <c r="L2" s="50"/>
      <c r="M2" s="50"/>
      <c r="N2" s="50"/>
      <c r="O2" s="50"/>
      <c r="P2" s="50"/>
      <c r="Q2" s="50"/>
      <c r="R2" s="50"/>
      <c r="S2" s="50"/>
      <c r="T2" s="50"/>
    </row>
    <row r="3" spans="1:20" ht="19.5" thickBot="1" x14ac:dyDescent="0.35">
      <c r="B3" s="91" t="s">
        <v>702</v>
      </c>
    </row>
    <row r="4" spans="1:20" ht="27.75" x14ac:dyDescent="0.4">
      <c r="A4" s="205"/>
      <c r="B4" s="316" t="s">
        <v>718</v>
      </c>
      <c r="C4" s="317"/>
      <c r="D4" s="317"/>
      <c r="E4" s="318"/>
      <c r="F4" s="69"/>
      <c r="G4" s="324" t="s">
        <v>118</v>
      </c>
      <c r="H4" s="325"/>
      <c r="I4" s="326"/>
      <c r="J4" s="69"/>
      <c r="K4" s="324" t="s">
        <v>98</v>
      </c>
      <c r="L4" s="325"/>
      <c r="M4" s="325"/>
      <c r="N4" s="326"/>
      <c r="O4" s="69"/>
      <c r="P4" s="324" t="s">
        <v>99</v>
      </c>
      <c r="Q4" s="325"/>
      <c r="R4" s="325"/>
      <c r="S4" s="325"/>
      <c r="T4" s="326"/>
    </row>
    <row r="5" spans="1:20" ht="79.5" thickBot="1" x14ac:dyDescent="0.3">
      <c r="A5" s="211"/>
      <c r="B5" s="155" t="s">
        <v>45</v>
      </c>
      <c r="C5" s="156" t="s">
        <v>76</v>
      </c>
      <c r="D5" s="156" t="s">
        <v>77</v>
      </c>
      <c r="E5" s="71" t="s">
        <v>79</v>
      </c>
      <c r="F5" s="68"/>
      <c r="G5" s="155" t="s">
        <v>121</v>
      </c>
      <c r="H5" s="156" t="s">
        <v>119</v>
      </c>
      <c r="I5" s="71" t="s">
        <v>120</v>
      </c>
      <c r="J5" s="72"/>
      <c r="K5" s="74" t="s">
        <v>100</v>
      </c>
      <c r="L5" s="75" t="s">
        <v>101</v>
      </c>
      <c r="M5" s="76" t="s">
        <v>102</v>
      </c>
      <c r="N5" s="71" t="s">
        <v>103</v>
      </c>
      <c r="O5" s="77"/>
      <c r="P5" s="74" t="s">
        <v>104</v>
      </c>
      <c r="Q5" s="75" t="s">
        <v>105</v>
      </c>
      <c r="R5" s="75" t="s">
        <v>124</v>
      </c>
      <c r="S5" s="156" t="s">
        <v>102</v>
      </c>
      <c r="T5" s="71" t="s">
        <v>106</v>
      </c>
    </row>
    <row r="6" spans="1:20" ht="18.75" x14ac:dyDescent="0.3">
      <c r="A6" s="50"/>
      <c r="B6" s="313" t="s">
        <v>611</v>
      </c>
      <c r="C6" s="314"/>
      <c r="D6" s="314"/>
      <c r="E6" s="315"/>
      <c r="F6" s="48"/>
      <c r="G6" s="335" t="str">
        <f>B6</f>
        <v>מערכת הגברה ניידת (FM)</v>
      </c>
      <c r="H6" s="336"/>
      <c r="I6" s="337"/>
      <c r="J6" s="48"/>
      <c r="K6" s="335" t="str">
        <f>B6</f>
        <v>מערכת הגברה ניידת (FM)</v>
      </c>
      <c r="L6" s="336"/>
      <c r="M6" s="336"/>
      <c r="N6" s="337"/>
      <c r="O6" s="201"/>
      <c r="P6" s="338" t="str">
        <f>B6</f>
        <v>מערכת הגברה ניידת (FM)</v>
      </c>
      <c r="Q6" s="339"/>
      <c r="R6" s="339"/>
      <c r="S6" s="339"/>
      <c r="T6" s="340"/>
    </row>
    <row r="7" spans="1:20" ht="37.5" x14ac:dyDescent="0.3">
      <c r="A7" s="213"/>
      <c r="B7" s="219" t="s">
        <v>531</v>
      </c>
      <c r="C7" s="105">
        <v>1</v>
      </c>
      <c r="D7" s="106">
        <v>2000</v>
      </c>
      <c r="E7" s="123">
        <f t="shared" ref="E7" si="0">D7*C7</f>
        <v>2000</v>
      </c>
      <c r="G7" s="35"/>
      <c r="H7" s="46"/>
      <c r="I7" s="34"/>
      <c r="K7" s="35"/>
      <c r="L7" s="62">
        <f t="shared" ref="L7:L28" si="1">K7*D7</f>
        <v>0</v>
      </c>
      <c r="M7" s="63" t="str">
        <f t="shared" ref="M7:M30" si="2">IF(L7=0,"",IF(OR(L7-$E7&gt;0,L7-$E7&lt;0), (L7-$E7)/$E7, ""))</f>
        <v/>
      </c>
      <c r="N7" s="34"/>
      <c r="P7" s="269"/>
      <c r="Q7" s="270" t="str">
        <f t="shared" ref="Q7" si="3">IF(ISBLANK(P7),"",IF(P7="מאשר",K7,IF(P7="לא מאשר",0,"נא למלא כמות מאושרת")))</f>
        <v/>
      </c>
      <c r="R7" s="62" t="str">
        <f t="shared" ref="R7:R28" si="4">IFERROR(Q7*D7,"")</f>
        <v/>
      </c>
      <c r="S7" s="63" t="str">
        <f t="shared" ref="S7:S28" si="5">IFERROR(IF(R7=0,"",IF(OR(R7-$E7&gt;0,R7-$E7&lt;0), (R7-$E7)/$E7, "")),"")</f>
        <v/>
      </c>
      <c r="T7" s="271"/>
    </row>
    <row r="8" spans="1:20" ht="19.5" thickBot="1" x14ac:dyDescent="0.35">
      <c r="A8" s="212"/>
      <c r="B8" s="332" t="s">
        <v>630</v>
      </c>
      <c r="C8" s="333"/>
      <c r="D8" s="334"/>
      <c r="E8" s="233">
        <f>SUM(E7)</f>
        <v>2000</v>
      </c>
      <c r="F8" s="68"/>
      <c r="G8" s="179"/>
      <c r="H8" s="180"/>
      <c r="I8" s="181"/>
      <c r="J8" s="68"/>
      <c r="K8" s="179"/>
      <c r="L8" s="164">
        <f>SUM(L7)</f>
        <v>0</v>
      </c>
      <c r="M8" s="163"/>
      <c r="N8" s="181"/>
      <c r="O8" s="68"/>
      <c r="P8" s="179"/>
      <c r="Q8" s="165"/>
      <c r="R8" s="164">
        <f>SUM(R7)</f>
        <v>0</v>
      </c>
      <c r="S8" s="163"/>
      <c r="T8" s="181"/>
    </row>
    <row r="9" spans="1:20" ht="18.75" customHeight="1" x14ac:dyDescent="0.2">
      <c r="A9" s="358"/>
      <c r="B9" s="359"/>
      <c r="C9" s="359"/>
      <c r="D9" s="359"/>
      <c r="E9" s="359"/>
      <c r="F9" s="359"/>
      <c r="G9" s="359"/>
      <c r="H9" s="359"/>
      <c r="I9" s="359"/>
      <c r="J9" s="359"/>
      <c r="K9" s="359"/>
      <c r="L9" s="359"/>
      <c r="M9" s="359"/>
      <c r="N9" s="359"/>
      <c r="O9" s="359"/>
      <c r="P9" s="359"/>
      <c r="Q9" s="359"/>
      <c r="R9" s="359"/>
      <c r="S9" s="359"/>
      <c r="T9" s="360"/>
    </row>
    <row r="10" spans="1:20" ht="19.5" customHeight="1" thickBot="1" x14ac:dyDescent="0.25">
      <c r="A10" s="358"/>
      <c r="B10" s="361"/>
      <c r="C10" s="361"/>
      <c r="D10" s="361"/>
      <c r="E10" s="361"/>
      <c r="F10" s="361"/>
      <c r="G10" s="361"/>
      <c r="H10" s="361"/>
      <c r="I10" s="361"/>
      <c r="J10" s="361"/>
      <c r="K10" s="361"/>
      <c r="L10" s="361"/>
      <c r="M10" s="361"/>
      <c r="N10" s="361"/>
      <c r="O10" s="361"/>
      <c r="P10" s="361"/>
      <c r="Q10" s="361"/>
      <c r="R10" s="361"/>
      <c r="S10" s="361"/>
      <c r="T10" s="362"/>
    </row>
    <row r="11" spans="1:20" ht="28.5" thickBot="1" x14ac:dyDescent="0.45">
      <c r="A11" s="205"/>
      <c r="B11" s="367" t="s">
        <v>613</v>
      </c>
      <c r="C11" s="330"/>
      <c r="D11" s="330"/>
      <c r="E11" s="331"/>
      <c r="F11" s="69"/>
      <c r="G11" s="324" t="s">
        <v>118</v>
      </c>
      <c r="H11" s="325"/>
      <c r="I11" s="326"/>
      <c r="J11" s="69"/>
      <c r="K11" s="324" t="s">
        <v>139</v>
      </c>
      <c r="L11" s="325"/>
      <c r="M11" s="325"/>
      <c r="N11" s="326"/>
      <c r="O11" s="69"/>
      <c r="P11" s="324" t="s">
        <v>99</v>
      </c>
      <c r="Q11" s="325"/>
      <c r="R11" s="325"/>
      <c r="S11" s="325"/>
      <c r="T11" s="326"/>
    </row>
    <row r="12" spans="1:20" ht="18.75" x14ac:dyDescent="0.3">
      <c r="B12" s="313" t="s">
        <v>532</v>
      </c>
      <c r="C12" s="314"/>
      <c r="D12" s="314"/>
      <c r="E12" s="315"/>
      <c r="F12" s="48"/>
      <c r="G12" s="335"/>
      <c r="H12" s="336"/>
      <c r="I12" s="337"/>
      <c r="J12" s="48"/>
      <c r="K12" s="335"/>
      <c r="L12" s="336"/>
      <c r="M12" s="336"/>
      <c r="N12" s="337"/>
      <c r="O12" s="201"/>
      <c r="P12" s="338"/>
      <c r="Q12" s="339"/>
      <c r="R12" s="339"/>
      <c r="S12" s="339"/>
      <c r="T12" s="340"/>
    </row>
    <row r="13" spans="1:20" ht="18.75" x14ac:dyDescent="0.3">
      <c r="A13" s="213"/>
      <c r="B13" s="219" t="s">
        <v>635</v>
      </c>
      <c r="C13" s="105"/>
      <c r="D13" s="106">
        <v>1000</v>
      </c>
      <c r="E13" s="123">
        <f>D13</f>
        <v>1000</v>
      </c>
      <c r="G13" s="35"/>
      <c r="H13" s="46"/>
      <c r="I13" s="34"/>
      <c r="K13" s="35"/>
      <c r="L13" s="62">
        <f t="shared" ref="L13" si="6">K13*D13</f>
        <v>0</v>
      </c>
      <c r="M13" s="63" t="str">
        <f t="shared" ref="M13" si="7">IF(L13=0,"",IF(OR(L13-$E13&gt;0,L13-$E13&lt;0), (L13-$E13)/$E13, ""))</f>
        <v/>
      </c>
      <c r="N13" s="34"/>
      <c r="P13" s="269"/>
      <c r="Q13" s="270" t="str">
        <f t="shared" ref="Q13" si="8">IF(ISBLANK(P13),"",IF(P13="מאשר",K13,IF(P13="לא מאשר",0,"נא למלא כמות מאושרת")))</f>
        <v/>
      </c>
      <c r="R13" s="62" t="str">
        <f t="shared" ref="R13" si="9">IFERROR(Q13*D13,"")</f>
        <v/>
      </c>
      <c r="S13" s="63" t="str">
        <f t="shared" ref="S13" si="10">IFERROR(IF(R13=0,"",IF(OR(R13-$E13&gt;0,R13-$E13&lt;0), (R13-$E13)/$E13, "")),"")</f>
        <v/>
      </c>
      <c r="T13" s="271"/>
    </row>
    <row r="14" spans="1:20" ht="19.5" thickBot="1" x14ac:dyDescent="0.35">
      <c r="A14" s="212"/>
      <c r="B14" s="332" t="s">
        <v>631</v>
      </c>
      <c r="C14" s="333"/>
      <c r="D14" s="334"/>
      <c r="E14" s="162">
        <f>SUM(E13:E13)</f>
        <v>1000</v>
      </c>
      <c r="F14" s="68"/>
      <c r="G14" s="179"/>
      <c r="H14" s="180"/>
      <c r="I14" s="181"/>
      <c r="J14" s="68"/>
      <c r="K14" s="179"/>
      <c r="L14" s="164">
        <f>SUM(L13:L13)</f>
        <v>0</v>
      </c>
      <c r="M14" s="163"/>
      <c r="N14" s="181"/>
      <c r="O14" s="68"/>
      <c r="P14" s="179"/>
      <c r="Q14" s="165"/>
      <c r="R14" s="164">
        <f>SUM(R13:R13)</f>
        <v>0</v>
      </c>
      <c r="S14" s="163"/>
      <c r="T14" s="181"/>
    </row>
    <row r="15" spans="1:20" ht="18.75" x14ac:dyDescent="0.3">
      <c r="A15" s="50"/>
      <c r="B15" s="313" t="s">
        <v>614</v>
      </c>
      <c r="C15" s="314"/>
      <c r="D15" s="314"/>
      <c r="E15" s="315"/>
      <c r="F15" s="48"/>
      <c r="G15" s="335"/>
      <c r="H15" s="336"/>
      <c r="I15" s="337"/>
      <c r="J15" s="48"/>
      <c r="K15" s="335"/>
      <c r="L15" s="336"/>
      <c r="M15" s="336"/>
      <c r="N15" s="337"/>
      <c r="O15" s="201"/>
      <c r="P15" s="338"/>
      <c r="Q15" s="339"/>
      <c r="R15" s="339"/>
      <c r="S15" s="339"/>
      <c r="T15" s="340"/>
    </row>
    <row r="16" spans="1:20" ht="18.75" x14ac:dyDescent="0.3">
      <c r="A16" s="213"/>
      <c r="B16" s="219" t="s">
        <v>533</v>
      </c>
      <c r="C16" s="105">
        <v>1</v>
      </c>
      <c r="D16" s="106">
        <v>3000</v>
      </c>
      <c r="E16" s="123">
        <f t="shared" ref="E16:E17" si="11">D16*C16</f>
        <v>3000</v>
      </c>
      <c r="G16" s="35"/>
      <c r="H16" s="46"/>
      <c r="I16" s="34"/>
      <c r="K16" s="35"/>
      <c r="L16" s="62">
        <f t="shared" ref="L16:L17" si="12">K16*D16</f>
        <v>0</v>
      </c>
      <c r="M16" s="63" t="str">
        <f t="shared" ref="M16:M17" si="13">IF(L16=0,"",IF(OR(L16-$E16&gt;0,L16-$E16&lt;0), (L16-$E16)/$E16, ""))</f>
        <v/>
      </c>
      <c r="N16" s="34"/>
      <c r="P16" s="269"/>
      <c r="Q16" s="270" t="str">
        <f t="shared" ref="Q16:Q17" si="14">IF(ISBLANK(P16),"",IF(P16="מאשר",K16,IF(P16="לא מאשר",0,"נא למלא כמות מאושרת")))</f>
        <v/>
      </c>
      <c r="R16" s="62" t="str">
        <f t="shared" ref="R16:R17" si="15">IFERROR(Q16*D16,"")</f>
        <v/>
      </c>
      <c r="S16" s="63" t="str">
        <f t="shared" ref="S16:S17" si="16">IFERROR(IF(R16=0,"",IF(OR(R16-$E16&gt;0,R16-$E16&lt;0), (R16-$E16)/$E16, "")),"")</f>
        <v/>
      </c>
      <c r="T16" s="271"/>
    </row>
    <row r="17" spans="1:20" ht="18.75" x14ac:dyDescent="0.3">
      <c r="A17" s="213"/>
      <c r="B17" s="219" t="s">
        <v>534</v>
      </c>
      <c r="C17" s="105">
        <v>1</v>
      </c>
      <c r="D17" s="106">
        <v>4500</v>
      </c>
      <c r="E17" s="123">
        <f t="shared" si="11"/>
        <v>4500</v>
      </c>
      <c r="G17" s="35"/>
      <c r="H17" s="46"/>
      <c r="I17" s="34"/>
      <c r="K17" s="35"/>
      <c r="L17" s="62">
        <f t="shared" si="12"/>
        <v>0</v>
      </c>
      <c r="M17" s="63" t="str">
        <f t="shared" si="13"/>
        <v/>
      </c>
      <c r="N17" s="34"/>
      <c r="P17" s="269"/>
      <c r="Q17" s="270" t="str">
        <f t="shared" si="14"/>
        <v/>
      </c>
      <c r="R17" s="62" t="str">
        <f t="shared" si="15"/>
        <v/>
      </c>
      <c r="S17" s="63" t="str">
        <f t="shared" si="16"/>
        <v/>
      </c>
      <c r="T17" s="271"/>
    </row>
    <row r="18" spans="1:20" ht="19.5" thickBot="1" x14ac:dyDescent="0.35">
      <c r="A18" s="212"/>
      <c r="B18" s="332" t="s">
        <v>632</v>
      </c>
      <c r="C18" s="333"/>
      <c r="D18" s="334"/>
      <c r="E18" s="162">
        <f>SUM(E16:E17)</f>
        <v>7500</v>
      </c>
      <c r="F18" s="68"/>
      <c r="G18" s="179"/>
      <c r="H18" s="180"/>
      <c r="I18" s="181"/>
      <c r="J18" s="68"/>
      <c r="K18" s="179"/>
      <c r="L18" s="164">
        <f>SUM(L16:L17)</f>
        <v>0</v>
      </c>
      <c r="M18" s="163"/>
      <c r="N18" s="181"/>
      <c r="O18" s="68"/>
      <c r="P18" s="179"/>
      <c r="Q18" s="165"/>
      <c r="R18" s="164">
        <f>SUM(R16:R17)</f>
        <v>0</v>
      </c>
      <c r="S18" s="163"/>
      <c r="T18" s="181"/>
    </row>
    <row r="19" spans="1:20" ht="18.75" x14ac:dyDescent="0.3">
      <c r="A19" s="50"/>
      <c r="B19" s="313" t="s">
        <v>536</v>
      </c>
      <c r="C19" s="314"/>
      <c r="D19" s="314"/>
      <c r="E19" s="315"/>
      <c r="F19" s="48"/>
      <c r="G19" s="335"/>
      <c r="H19" s="336"/>
      <c r="I19" s="337"/>
      <c r="J19" s="48"/>
      <c r="K19" s="335"/>
      <c r="L19" s="336"/>
      <c r="M19" s="336"/>
      <c r="N19" s="337"/>
      <c r="O19" s="201"/>
      <c r="P19" s="338"/>
      <c r="Q19" s="339"/>
      <c r="R19" s="339"/>
      <c r="S19" s="339"/>
      <c r="T19" s="340"/>
    </row>
    <row r="20" spans="1:20" ht="18.75" x14ac:dyDescent="0.3">
      <c r="A20" s="366"/>
      <c r="B20" s="219" t="s">
        <v>537</v>
      </c>
      <c r="C20" s="105">
        <v>1</v>
      </c>
      <c r="D20" s="106">
        <v>12000</v>
      </c>
      <c r="E20" s="123">
        <f t="shared" ref="E20:E22" si="17">D20*C20</f>
        <v>12000</v>
      </c>
      <c r="G20" s="35"/>
      <c r="H20" s="46"/>
      <c r="I20" s="34"/>
      <c r="K20" s="35"/>
      <c r="L20" s="62">
        <f t="shared" ref="L20:L22" si="18">K20*D20</f>
        <v>0</v>
      </c>
      <c r="M20" s="63" t="str">
        <f t="shared" ref="M20:M22" si="19">IF(L20=0,"",IF(OR(L20-$E20&gt;0,L20-$E20&lt;0), (L20-$E20)/$E20, ""))</f>
        <v/>
      </c>
      <c r="N20" s="34"/>
      <c r="P20" s="269"/>
      <c r="Q20" s="270" t="str">
        <f t="shared" ref="Q20:Q23" si="20">IF(ISBLANK(P20),"",IF(P20="מאשר",K20,IF(P20="לא מאשר",0,"נא למלא כמות מאושרת")))</f>
        <v/>
      </c>
      <c r="R20" s="62" t="str">
        <f t="shared" ref="R20:R22" si="21">IFERROR(Q20*D20,"")</f>
        <v/>
      </c>
      <c r="S20" s="63" t="str">
        <f t="shared" ref="S20:S22" si="22">IFERROR(IF(R20=0,"",IF(OR(R20-$E20&gt;0,R20-$E20&lt;0), (R20-$E20)/$E20, "")),"")</f>
        <v/>
      </c>
      <c r="T20" s="271"/>
    </row>
    <row r="21" spans="1:20" ht="18.75" x14ac:dyDescent="0.3">
      <c r="A21" s="366"/>
      <c r="B21" s="219" t="s">
        <v>538</v>
      </c>
      <c r="C21" s="105">
        <v>1</v>
      </c>
      <c r="D21" s="106">
        <v>14000</v>
      </c>
      <c r="E21" s="123">
        <f t="shared" si="17"/>
        <v>14000</v>
      </c>
      <c r="G21" s="35"/>
      <c r="H21" s="46"/>
      <c r="I21" s="34"/>
      <c r="K21" s="35"/>
      <c r="L21" s="62">
        <f t="shared" si="18"/>
        <v>0</v>
      </c>
      <c r="M21" s="63" t="str">
        <f t="shared" si="19"/>
        <v/>
      </c>
      <c r="N21" s="34"/>
      <c r="P21" s="269"/>
      <c r="Q21" s="270" t="str">
        <f t="shared" si="20"/>
        <v/>
      </c>
      <c r="R21" s="62" t="str">
        <f t="shared" si="21"/>
        <v/>
      </c>
      <c r="S21" s="63" t="str">
        <f t="shared" si="22"/>
        <v/>
      </c>
      <c r="T21" s="271"/>
    </row>
    <row r="22" spans="1:20" ht="37.5" x14ac:dyDescent="0.3">
      <c r="A22" s="366"/>
      <c r="B22" s="219" t="s">
        <v>539</v>
      </c>
      <c r="C22" s="105">
        <v>1</v>
      </c>
      <c r="D22" s="106">
        <v>14000</v>
      </c>
      <c r="E22" s="123">
        <f t="shared" si="17"/>
        <v>14000</v>
      </c>
      <c r="G22" s="35"/>
      <c r="H22" s="46"/>
      <c r="I22" s="34"/>
      <c r="K22" s="35"/>
      <c r="L22" s="62">
        <f t="shared" si="18"/>
        <v>0</v>
      </c>
      <c r="M22" s="63" t="str">
        <f t="shared" si="19"/>
        <v/>
      </c>
      <c r="N22" s="34"/>
      <c r="P22" s="269"/>
      <c r="Q22" s="270" t="str">
        <f t="shared" si="20"/>
        <v/>
      </c>
      <c r="R22" s="62" t="str">
        <f t="shared" si="21"/>
        <v/>
      </c>
      <c r="S22" s="63" t="str">
        <f t="shared" si="22"/>
        <v/>
      </c>
      <c r="T22" s="271"/>
    </row>
    <row r="23" spans="1:20" ht="37.5" x14ac:dyDescent="0.3">
      <c r="A23" s="366"/>
      <c r="B23" s="219" t="s">
        <v>636</v>
      </c>
      <c r="C23" s="105"/>
      <c r="D23" s="106">
        <v>5500</v>
      </c>
      <c r="E23" s="123">
        <f>D23</f>
        <v>5500</v>
      </c>
      <c r="G23" s="35"/>
      <c r="H23" s="46"/>
      <c r="I23" s="34"/>
      <c r="K23" s="35"/>
      <c r="L23" s="62">
        <f t="shared" ref="L23" si="23">K23*D23</f>
        <v>0</v>
      </c>
      <c r="M23" s="63" t="str">
        <f t="shared" ref="M23" si="24">IF(L23=0,"",IF(OR(L23-$E23&gt;0,L23-$E23&lt;0), (L23-$E23)/$E23, ""))</f>
        <v/>
      </c>
      <c r="N23" s="34"/>
      <c r="P23" s="269"/>
      <c r="Q23" s="270" t="str">
        <f t="shared" si="20"/>
        <v/>
      </c>
      <c r="R23" s="62" t="str">
        <f t="shared" ref="R23" si="25">IFERROR(Q23*D23,"")</f>
        <v/>
      </c>
      <c r="S23" s="63" t="str">
        <f t="shared" ref="S23" si="26">IFERROR(IF(R23=0,"",IF(OR(R23-$E23&gt;0,R23-$E23&lt;0), (R23-$E23)/$E23, "")),"")</f>
        <v/>
      </c>
      <c r="T23" s="271"/>
    </row>
    <row r="24" spans="1:20" ht="19.5" thickBot="1" x14ac:dyDescent="0.35">
      <c r="A24" s="212"/>
      <c r="B24" s="332" t="s">
        <v>633</v>
      </c>
      <c r="C24" s="333"/>
      <c r="D24" s="334"/>
      <c r="E24" s="162">
        <f>SUM(E20:E23)</f>
        <v>45500</v>
      </c>
      <c r="F24" s="68"/>
      <c r="G24" s="179"/>
      <c r="H24" s="180"/>
      <c r="I24" s="181"/>
      <c r="J24" s="68"/>
      <c r="K24" s="179"/>
      <c r="L24" s="164">
        <f>SUM(L20:L23)</f>
        <v>0</v>
      </c>
      <c r="M24" s="163"/>
      <c r="N24" s="181"/>
      <c r="O24" s="68"/>
      <c r="P24" s="179"/>
      <c r="Q24" s="165"/>
      <c r="R24" s="164">
        <f>SUM(R20:R23)</f>
        <v>0</v>
      </c>
      <c r="S24" s="163"/>
      <c r="T24" s="181"/>
    </row>
    <row r="25" spans="1:20" ht="18.75" x14ac:dyDescent="0.3">
      <c r="A25" s="50"/>
      <c r="B25" s="313" t="s">
        <v>540</v>
      </c>
      <c r="C25" s="314"/>
      <c r="D25" s="314"/>
      <c r="E25" s="315"/>
      <c r="F25" s="48"/>
      <c r="G25" s="335"/>
      <c r="H25" s="336"/>
      <c r="I25" s="337"/>
      <c r="J25" s="48"/>
      <c r="K25" s="335"/>
      <c r="L25" s="336"/>
      <c r="M25" s="336"/>
      <c r="N25" s="337"/>
      <c r="O25" s="201"/>
      <c r="P25" s="338"/>
      <c r="Q25" s="339"/>
      <c r="R25" s="339"/>
      <c r="S25" s="339"/>
      <c r="T25" s="340"/>
    </row>
    <row r="26" spans="1:20" ht="54" customHeight="1" x14ac:dyDescent="0.3">
      <c r="A26" s="213"/>
      <c r="B26" s="219" t="s">
        <v>541</v>
      </c>
      <c r="C26" s="105">
        <v>2</v>
      </c>
      <c r="D26" s="106">
        <v>3500</v>
      </c>
      <c r="E26" s="123">
        <f t="shared" ref="E26:E28" si="27">D26*C26</f>
        <v>7000</v>
      </c>
      <c r="G26" s="35"/>
      <c r="H26" s="46"/>
      <c r="I26" s="34"/>
      <c r="K26" s="35"/>
      <c r="L26" s="62">
        <f t="shared" ref="L26:L27" si="28">K26*D26</f>
        <v>0</v>
      </c>
      <c r="M26" s="63" t="str">
        <f t="shared" ref="M26:M27" si="29">IF(L26=0,"",IF(OR(L26-$E26&gt;0,L26-$E26&lt;0), (L26-$E26)/$E26, ""))</f>
        <v/>
      </c>
      <c r="N26" s="34"/>
      <c r="P26" s="269"/>
      <c r="Q26" s="270" t="str">
        <f t="shared" ref="Q26:Q28" si="30">IF(ISBLANK(P26),"",IF(P26="מאשר",K26,IF(P26="לא מאשר",0,"נא למלא כמות מאושרת")))</f>
        <v/>
      </c>
      <c r="R26" s="62" t="str">
        <f t="shared" ref="R26:R27" si="31">IFERROR(Q26*D26,"")</f>
        <v/>
      </c>
      <c r="S26" s="63" t="str">
        <f t="shared" ref="S26:S27" si="32">IFERROR(IF(R26=0,"",IF(OR(R26-$E26&gt;0,R26-$E26&lt;0), (R26-$E26)/$E26, "")),"")</f>
        <v/>
      </c>
      <c r="T26" s="271"/>
    </row>
    <row r="27" spans="1:20" ht="60" customHeight="1" x14ac:dyDescent="0.3">
      <c r="A27" s="213"/>
      <c r="B27" s="219" t="s">
        <v>542</v>
      </c>
      <c r="C27" s="105">
        <v>1</v>
      </c>
      <c r="D27" s="106">
        <v>5000</v>
      </c>
      <c r="E27" s="123">
        <f t="shared" si="27"/>
        <v>5000</v>
      </c>
      <c r="G27" s="35"/>
      <c r="H27" s="46"/>
      <c r="I27" s="34"/>
      <c r="K27" s="35"/>
      <c r="L27" s="62">
        <f t="shared" si="28"/>
        <v>0</v>
      </c>
      <c r="M27" s="63" t="str">
        <f t="shared" si="29"/>
        <v/>
      </c>
      <c r="N27" s="34"/>
      <c r="P27" s="269"/>
      <c r="Q27" s="270" t="str">
        <f t="shared" si="30"/>
        <v/>
      </c>
      <c r="R27" s="62" t="str">
        <f t="shared" si="31"/>
        <v/>
      </c>
      <c r="S27" s="63" t="str">
        <f t="shared" si="32"/>
        <v/>
      </c>
      <c r="T27" s="271"/>
    </row>
    <row r="28" spans="1:20" ht="37.5" x14ac:dyDescent="0.3">
      <c r="A28" s="213"/>
      <c r="B28" s="219" t="s">
        <v>543</v>
      </c>
      <c r="C28" s="105">
        <v>2</v>
      </c>
      <c r="D28" s="106">
        <v>350</v>
      </c>
      <c r="E28" s="123">
        <f t="shared" si="27"/>
        <v>700</v>
      </c>
      <c r="G28" s="35"/>
      <c r="H28" s="46"/>
      <c r="I28" s="34"/>
      <c r="K28" s="35"/>
      <c r="L28" s="62">
        <f t="shared" si="1"/>
        <v>0</v>
      </c>
      <c r="M28" s="63" t="str">
        <f t="shared" si="2"/>
        <v/>
      </c>
      <c r="N28" s="34"/>
      <c r="P28" s="269"/>
      <c r="Q28" s="270" t="str">
        <f t="shared" si="30"/>
        <v/>
      </c>
      <c r="R28" s="62" t="str">
        <f t="shared" si="4"/>
        <v/>
      </c>
      <c r="S28" s="63" t="str">
        <f t="shared" si="5"/>
        <v/>
      </c>
      <c r="T28" s="271"/>
    </row>
    <row r="29" spans="1:20" ht="18.75" x14ac:dyDescent="0.3">
      <c r="A29" s="212"/>
      <c r="B29" s="363" t="s">
        <v>634</v>
      </c>
      <c r="C29" s="364"/>
      <c r="D29" s="365"/>
      <c r="E29" s="162">
        <f>SUM(E26:E28)</f>
        <v>12700</v>
      </c>
      <c r="F29" s="68"/>
      <c r="G29" s="179"/>
      <c r="H29" s="180"/>
      <c r="I29" s="181"/>
      <c r="J29" s="68"/>
      <c r="K29" s="179"/>
      <c r="L29" s="164">
        <f>SUM(L26:L28)</f>
        <v>0</v>
      </c>
      <c r="M29" s="163"/>
      <c r="N29" s="181"/>
      <c r="O29" s="68"/>
      <c r="P29" s="179"/>
      <c r="Q29" s="165"/>
      <c r="R29" s="164">
        <f>SUM(R26:R28)</f>
        <v>0</v>
      </c>
      <c r="S29" s="163"/>
      <c r="T29" s="181"/>
    </row>
    <row r="30" spans="1:20" ht="19.5" thickBot="1" x14ac:dyDescent="0.35">
      <c r="A30" s="212"/>
      <c r="B30" s="332" t="s">
        <v>47</v>
      </c>
      <c r="C30" s="333"/>
      <c r="D30" s="334"/>
      <c r="E30" s="126">
        <f>E8+E14+E18+E24+E29</f>
        <v>68700</v>
      </c>
      <c r="F30" s="151"/>
      <c r="G30" s="182"/>
      <c r="H30" s="64"/>
      <c r="I30" s="183"/>
      <c r="J30" s="151"/>
      <c r="K30" s="182"/>
      <c r="L30" s="64">
        <f>L8+L14+L18+L24+L29</f>
        <v>0</v>
      </c>
      <c r="M30" s="65" t="str">
        <f t="shared" si="2"/>
        <v/>
      </c>
      <c r="N30" s="183"/>
      <c r="O30" s="184"/>
      <c r="P30" s="182"/>
      <c r="Q30" s="64"/>
      <c r="R30" s="64">
        <f>R8+R14+R18+R24+R29</f>
        <v>0</v>
      </c>
      <c r="S30" s="65" t="str">
        <f>IFERROR(IF(R30=0,"",IF(OR(R30-$E30&gt;0,R30-$E30&lt;0), (R30-$E30)/$E30, "")),"")</f>
        <v/>
      </c>
      <c r="T30" s="183"/>
    </row>
    <row r="32" spans="1:20" ht="27.75" x14ac:dyDescent="0.4">
      <c r="B32" s="167"/>
      <c r="P32" s="205"/>
      <c r="Q32" s="205"/>
      <c r="R32" s="205"/>
      <c r="S32" s="205"/>
      <c r="T32" s="205"/>
    </row>
    <row r="33" spans="2:20" ht="20.25" x14ac:dyDescent="0.3">
      <c r="B33" s="166"/>
      <c r="P33" s="206"/>
      <c r="Q33" s="206"/>
      <c r="R33" s="206"/>
      <c r="S33" s="206"/>
      <c r="T33" s="206"/>
    </row>
    <row r="34" spans="2:20" ht="18.75" x14ac:dyDescent="0.3">
      <c r="B34" s="166"/>
    </row>
    <row r="35" spans="2:20" ht="18.75" x14ac:dyDescent="0.3">
      <c r="B35" s="166"/>
    </row>
    <row r="36" spans="2:20" ht="18.75" x14ac:dyDescent="0.3">
      <c r="B36" s="167"/>
    </row>
    <row r="37" spans="2:20" ht="18.75" x14ac:dyDescent="0.3">
      <c r="B37" s="166"/>
    </row>
    <row r="38" spans="2:20" ht="18.75" x14ac:dyDescent="0.3">
      <c r="B38" s="166"/>
      <c r="C38" s="166"/>
      <c r="D38" s="166"/>
      <c r="E38" s="166"/>
      <c r="F38" s="166"/>
      <c r="G38" s="166"/>
      <c r="H38" s="166"/>
    </row>
    <row r="39" spans="2:20" ht="18.75" x14ac:dyDescent="0.3">
      <c r="B39" s="166"/>
      <c r="C39" s="166"/>
      <c r="D39" s="166"/>
      <c r="E39" s="166"/>
      <c r="F39" s="166"/>
      <c r="G39" s="166"/>
      <c r="H39" s="166"/>
    </row>
    <row r="40" spans="2:20" ht="18.75" x14ac:dyDescent="0.3">
      <c r="B40" s="166"/>
      <c r="C40" s="166"/>
      <c r="D40" s="166"/>
      <c r="E40" s="166"/>
      <c r="F40" s="166"/>
      <c r="G40" s="166"/>
      <c r="H40" s="166"/>
    </row>
    <row r="41" spans="2:20" ht="18.75" x14ac:dyDescent="0.3">
      <c r="B41" s="166"/>
      <c r="C41" s="166"/>
      <c r="D41" s="166"/>
      <c r="E41" s="166"/>
      <c r="F41" s="166"/>
      <c r="G41" s="166"/>
      <c r="H41" s="166"/>
    </row>
    <row r="42" spans="2:20" ht="18.75" x14ac:dyDescent="0.3">
      <c r="B42" s="166"/>
      <c r="C42" s="166"/>
      <c r="D42" s="166"/>
      <c r="E42" s="166"/>
      <c r="F42" s="166"/>
      <c r="G42" s="166"/>
      <c r="H42" s="166"/>
    </row>
    <row r="43" spans="2:20" ht="18.75" x14ac:dyDescent="0.3">
      <c r="B43" s="166"/>
      <c r="C43" s="166"/>
      <c r="D43" s="166"/>
      <c r="E43" s="166"/>
      <c r="F43" s="166"/>
      <c r="G43" s="166"/>
      <c r="H43" s="166"/>
    </row>
    <row r="44" spans="2:20" ht="18.75" x14ac:dyDescent="0.3">
      <c r="B44" s="166"/>
      <c r="C44" s="166"/>
      <c r="D44" s="166"/>
      <c r="E44" s="166"/>
      <c r="F44" s="166"/>
      <c r="G44" s="166"/>
      <c r="H44" s="166"/>
    </row>
    <row r="45" spans="2:20" ht="18.75" x14ac:dyDescent="0.3">
      <c r="B45" s="166"/>
      <c r="C45" s="166"/>
      <c r="D45" s="166"/>
      <c r="E45" s="166"/>
      <c r="F45" s="166"/>
      <c r="G45" s="166"/>
      <c r="H45" s="166"/>
    </row>
    <row r="46" spans="2:20" ht="18.75" x14ac:dyDescent="0.3">
      <c r="B46" s="166"/>
      <c r="C46" s="166"/>
      <c r="D46" s="166"/>
      <c r="E46" s="166"/>
      <c r="F46" s="166"/>
      <c r="G46" s="166"/>
      <c r="H46" s="166"/>
    </row>
    <row r="47" spans="2:20" ht="18.75" x14ac:dyDescent="0.3">
      <c r="B47" s="166"/>
      <c r="C47" s="166"/>
      <c r="D47" s="166"/>
      <c r="E47" s="166"/>
      <c r="F47" s="166"/>
      <c r="G47" s="166"/>
      <c r="H47" s="166"/>
    </row>
  </sheetData>
  <sheetProtection algorithmName="SHA-512" hashValue="NLmgHy1CurfvL4Uo2jxhd7gjbvDbGcPFIQNZDi1WVzxRSDKuUFSGw9F7WTMdX97YB5qVYwMFvWFdIosrdaZ1ag==" saltValue="bW9K0WpZ17oGXlFhYGxciw==" spinCount="100000" sheet="1" formatCells="0" formatColumns="0" formatRows="0" insertColumns="0" insertRows="0" deleteColumns="0" deleteRows="0"/>
  <mergeCells count="36">
    <mergeCell ref="P25:T25"/>
    <mergeCell ref="G11:I11"/>
    <mergeCell ref="K11:N11"/>
    <mergeCell ref="P11:T11"/>
    <mergeCell ref="A20:A23"/>
    <mergeCell ref="B15:E15"/>
    <mergeCell ref="G15:I15"/>
    <mergeCell ref="K15:N15"/>
    <mergeCell ref="P15:T15"/>
    <mergeCell ref="B11:E11"/>
    <mergeCell ref="B14:D14"/>
    <mergeCell ref="B18:D18"/>
    <mergeCell ref="B24:D24"/>
    <mergeCell ref="B12:E12"/>
    <mergeCell ref="G12:I12"/>
    <mergeCell ref="K12:N12"/>
    <mergeCell ref="B30:D30"/>
    <mergeCell ref="B29:D29"/>
    <mergeCell ref="B25:E25"/>
    <mergeCell ref="G25:I25"/>
    <mergeCell ref="K25:N25"/>
    <mergeCell ref="B19:E19"/>
    <mergeCell ref="G19:I19"/>
    <mergeCell ref="K19:N19"/>
    <mergeCell ref="P19:T19"/>
    <mergeCell ref="G4:I4"/>
    <mergeCell ref="K4:N4"/>
    <mergeCell ref="P4:T4"/>
    <mergeCell ref="K6:N6"/>
    <mergeCell ref="P6:T6"/>
    <mergeCell ref="P12:T12"/>
    <mergeCell ref="B6:E6"/>
    <mergeCell ref="G6:I6"/>
    <mergeCell ref="B4:E4"/>
    <mergeCell ref="A9:T10"/>
    <mergeCell ref="B8:D8"/>
  </mergeCells>
  <conditionalFormatting sqref="M13 S13">
    <cfRule type="cellIs" dxfId="157" priority="77" operator="lessThan">
      <formula>0</formula>
    </cfRule>
    <cfRule type="cellIs" dxfId="156" priority="78" operator="greaterThan">
      <formula>0.01</formula>
    </cfRule>
  </conditionalFormatting>
  <conditionalFormatting sqref="M7">
    <cfRule type="cellIs" dxfId="155" priority="63" operator="lessThan">
      <formula>0</formula>
    </cfRule>
    <cfRule type="cellIs" dxfId="154" priority="64" operator="greaterThan">
      <formula>0.01</formula>
    </cfRule>
  </conditionalFormatting>
  <conditionalFormatting sqref="M26:M28">
    <cfRule type="cellIs" dxfId="153" priority="61" operator="lessThan">
      <formula>0</formula>
    </cfRule>
    <cfRule type="cellIs" dxfId="152" priority="62" operator="greaterThan">
      <formula>0.01</formula>
    </cfRule>
  </conditionalFormatting>
  <conditionalFormatting sqref="S7">
    <cfRule type="cellIs" dxfId="151" priority="57" operator="lessThan">
      <formula>0</formula>
    </cfRule>
    <cfRule type="cellIs" dxfId="150" priority="58" operator="greaterThan">
      <formula>0.01</formula>
    </cfRule>
  </conditionalFormatting>
  <conditionalFormatting sqref="S26:S28">
    <cfRule type="cellIs" dxfId="149" priority="53" operator="lessThan">
      <formula>0</formula>
    </cfRule>
    <cfRule type="cellIs" dxfId="148" priority="54" operator="greaterThan">
      <formula>0.01</formula>
    </cfRule>
  </conditionalFormatting>
  <conditionalFormatting sqref="S8 M8">
    <cfRule type="cellIs" dxfId="147" priority="35" operator="lessThan">
      <formula>0</formula>
    </cfRule>
    <cfRule type="cellIs" dxfId="146" priority="36" operator="greaterThan">
      <formula>0.01</formula>
    </cfRule>
  </conditionalFormatting>
  <conditionalFormatting sqref="S29 M29">
    <cfRule type="cellIs" dxfId="145" priority="33" operator="lessThan">
      <formula>0</formula>
    </cfRule>
    <cfRule type="cellIs" dxfId="144" priority="34" operator="greaterThan">
      <formula>0.01</formula>
    </cfRule>
  </conditionalFormatting>
  <conditionalFormatting sqref="S24 M24">
    <cfRule type="cellIs" dxfId="143" priority="17" operator="lessThan">
      <formula>0</formula>
    </cfRule>
    <cfRule type="cellIs" dxfId="142" priority="18" operator="greaterThan">
      <formula>0.01</formula>
    </cfRule>
  </conditionalFormatting>
  <conditionalFormatting sqref="S14 M14">
    <cfRule type="cellIs" dxfId="141" priority="23" operator="lessThan">
      <formula>0</formula>
    </cfRule>
    <cfRule type="cellIs" dxfId="140" priority="24" operator="greaterThan">
      <formula>0.01</formula>
    </cfRule>
  </conditionalFormatting>
  <conditionalFormatting sqref="S18 M18">
    <cfRule type="cellIs" dxfId="139" priority="21" operator="lessThan">
      <formula>0</formula>
    </cfRule>
    <cfRule type="cellIs" dxfId="138" priority="22" operator="greaterThan">
      <formula>0.01</formula>
    </cfRule>
  </conditionalFormatting>
  <conditionalFormatting sqref="M20:M23">
    <cfRule type="cellIs" dxfId="137" priority="15" operator="lessThan">
      <formula>0</formula>
    </cfRule>
    <cfRule type="cellIs" dxfId="136" priority="16" operator="greaterThan">
      <formula>0.01</formula>
    </cfRule>
  </conditionalFormatting>
  <conditionalFormatting sqref="S20:S23">
    <cfRule type="cellIs" dxfId="135" priority="13" operator="lessThan">
      <formula>0</formula>
    </cfRule>
    <cfRule type="cellIs" dxfId="134" priority="14" operator="greaterThan">
      <formula>0.01</formula>
    </cfRule>
  </conditionalFormatting>
  <conditionalFormatting sqref="M16:M17">
    <cfRule type="cellIs" dxfId="133" priority="7" operator="lessThan">
      <formula>0</formula>
    </cfRule>
    <cfRule type="cellIs" dxfId="132" priority="8" operator="greaterThan">
      <formula>0.01</formula>
    </cfRule>
  </conditionalFormatting>
  <conditionalFormatting sqref="S16:S17">
    <cfRule type="cellIs" dxfId="131" priority="5" operator="lessThan">
      <formula>0</formula>
    </cfRule>
    <cfRule type="cellIs" dxfId="130" priority="6" operator="greaterThan">
      <formula>0.01</formula>
    </cfRule>
  </conditionalFormatting>
  <dataValidations count="3">
    <dataValidation type="list" allowBlank="1" showInputMessage="1" showErrorMessage="1" sqref="H7:H8 H16:H18 H20:H24 H26:H29 H13:H14">
      <formula1>"שמיש-אך נדרש עוד, בלוי-נדרש להחליף"</formula1>
    </dataValidation>
    <dataValidation type="list" allowBlank="1" showInputMessage="1" showErrorMessage="1" sqref="P8 P14 P18 P24 P29">
      <formula1>"מאשר, מאשר חלקי"</formula1>
    </dataValidation>
    <dataValidation type="list" allowBlank="1" showInputMessage="1" showErrorMessage="1" sqref="P13 P7 P16:P17 P20:P23 P26:P28">
      <formula1>"מאשר, מאשר חלקי, לא מאשר"</formula1>
    </dataValidation>
  </dataValidations>
  <pageMargins left="0.7" right="0.7" top="0.75" bottom="0.75" header="0.3" footer="0.3"/>
  <pageSetup paperSize="9" scale="90" orientation="portrait"/>
  <colBreaks count="1" manualBreakCount="1">
    <brk id="5" max="38" man="1"/>
  </colBreaks>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rightToLeft="1" zoomScale="75" zoomScaleNormal="75" workbookViewId="0">
      <pane ySplit="4" topLeftCell="A5" activePane="bottomLeft" state="frozen"/>
      <selection pane="bottomLeft" activeCell="X13" sqref="X13"/>
    </sheetView>
  </sheetViews>
  <sheetFormatPr defaultColWidth="9" defaultRowHeight="14.25" x14ac:dyDescent="0.2"/>
  <cols>
    <col min="1" max="1" width="9" style="36"/>
    <col min="2" max="2" width="29.25" style="36" customWidth="1"/>
    <col min="3" max="3" width="13.25" style="36" customWidth="1"/>
    <col min="4" max="4" width="10.75" style="56" customWidth="1"/>
    <col min="5" max="5" width="10.5" style="36" bestFit="1" customWidth="1"/>
    <col min="6" max="6" width="3.25" style="36" customWidth="1"/>
    <col min="7" max="7" width="10.875" style="36" customWidth="1"/>
    <col min="8" max="8" width="17" style="36" customWidth="1"/>
    <col min="9" max="9" width="11.375" style="36" customWidth="1"/>
    <col min="10" max="10" width="1.375" style="36" customWidth="1"/>
    <col min="11" max="11" width="10.875" style="36" customWidth="1"/>
    <col min="12" max="13" width="9" style="36"/>
    <col min="14" max="14" width="11.375" style="36" customWidth="1"/>
    <col min="15" max="15" width="3.875" style="36" customWidth="1"/>
    <col min="16" max="16" width="13.25" style="36" customWidth="1"/>
    <col min="17" max="17" width="10" style="36" customWidth="1"/>
    <col min="18" max="18" width="9" style="36"/>
    <col min="19" max="19" width="10.625" style="36" customWidth="1"/>
    <col min="20" max="20" width="13.5" style="36" customWidth="1"/>
    <col min="21" max="16384" width="9" style="36"/>
  </cols>
  <sheetData>
    <row r="1" spans="1:20" ht="19.5" thickBot="1" x14ac:dyDescent="0.35">
      <c r="C1" s="83" t="s">
        <v>136</v>
      </c>
      <c r="D1" s="84"/>
      <c r="E1" s="85"/>
      <c r="F1" s="85"/>
      <c r="G1" s="86"/>
    </row>
    <row r="2" spans="1:20" ht="28.5" thickBot="1" x14ac:dyDescent="0.45">
      <c r="B2" s="55" t="s">
        <v>496</v>
      </c>
    </row>
    <row r="3" spans="1:20" ht="27.75" x14ac:dyDescent="0.4">
      <c r="B3" s="316" t="s">
        <v>97</v>
      </c>
      <c r="C3" s="317"/>
      <c r="D3" s="317"/>
      <c r="E3" s="318"/>
      <c r="F3" s="69"/>
      <c r="G3" s="324" t="s">
        <v>118</v>
      </c>
      <c r="H3" s="325"/>
      <c r="I3" s="326"/>
      <c r="J3" s="69"/>
      <c r="K3" s="324" t="s">
        <v>98</v>
      </c>
      <c r="L3" s="325"/>
      <c r="M3" s="325"/>
      <c r="N3" s="326"/>
      <c r="O3" s="69"/>
      <c r="P3" s="324" t="s">
        <v>99</v>
      </c>
      <c r="Q3" s="325"/>
      <c r="R3" s="325"/>
      <c r="S3" s="325"/>
      <c r="T3" s="326"/>
    </row>
    <row r="4" spans="1:20" ht="68.25" customHeight="1" thickBot="1" x14ac:dyDescent="0.3">
      <c r="B4" s="155" t="s">
        <v>39</v>
      </c>
      <c r="C4" s="156" t="s">
        <v>76</v>
      </c>
      <c r="D4" s="156" t="s">
        <v>77</v>
      </c>
      <c r="E4" s="71" t="s">
        <v>78</v>
      </c>
      <c r="F4" s="72"/>
      <c r="G4" s="155" t="s">
        <v>121</v>
      </c>
      <c r="H4" s="156" t="s">
        <v>119</v>
      </c>
      <c r="I4" s="71" t="s">
        <v>120</v>
      </c>
      <c r="J4" s="72"/>
      <c r="K4" s="74" t="s">
        <v>100</v>
      </c>
      <c r="L4" s="75" t="s">
        <v>101</v>
      </c>
      <c r="M4" s="76" t="s">
        <v>102</v>
      </c>
      <c r="N4" s="71" t="s">
        <v>103</v>
      </c>
      <c r="O4" s="77"/>
      <c r="P4" s="74" t="s">
        <v>104</v>
      </c>
      <c r="Q4" s="75" t="s">
        <v>105</v>
      </c>
      <c r="R4" s="75" t="s">
        <v>124</v>
      </c>
      <c r="S4" s="156" t="s">
        <v>102</v>
      </c>
      <c r="T4" s="71" t="s">
        <v>106</v>
      </c>
    </row>
    <row r="5" spans="1:20" ht="18.75" x14ac:dyDescent="0.3">
      <c r="B5" s="313" t="s">
        <v>40</v>
      </c>
      <c r="C5" s="314"/>
      <c r="D5" s="314"/>
      <c r="E5" s="315"/>
      <c r="F5" s="48"/>
      <c r="G5" s="335" t="str">
        <f>B5</f>
        <v>ציוד עזר</v>
      </c>
      <c r="H5" s="336"/>
      <c r="I5" s="337"/>
      <c r="J5" s="48"/>
      <c r="K5" s="341" t="str">
        <f>B5</f>
        <v>ציוד עזר</v>
      </c>
      <c r="L5" s="342"/>
      <c r="M5" s="342"/>
      <c r="N5" s="343"/>
      <c r="O5" s="201"/>
      <c r="P5" s="341" t="str">
        <f>B5</f>
        <v>ציוד עזר</v>
      </c>
      <c r="Q5" s="342"/>
      <c r="R5" s="342"/>
      <c r="S5" s="342"/>
      <c r="T5" s="343"/>
    </row>
    <row r="6" spans="1:20" ht="18.75" x14ac:dyDescent="0.3">
      <c r="A6" s="311"/>
      <c r="B6" s="227" t="s">
        <v>198</v>
      </c>
      <c r="C6" s="78" t="s">
        <v>166</v>
      </c>
      <c r="D6" s="79">
        <v>1500</v>
      </c>
      <c r="E6" s="66">
        <f>D6</f>
        <v>1500</v>
      </c>
      <c r="G6" s="35"/>
      <c r="H6" s="46"/>
      <c r="I6" s="34"/>
      <c r="K6" s="35"/>
      <c r="L6" s="62">
        <f>K6*D6</f>
        <v>0</v>
      </c>
      <c r="M6" s="63" t="str">
        <f>IF(L6=0,"",IF(OR(L6-$E6&gt;0,L6-$E6&lt;0), (L6-$E6)/$E6, ""))</f>
        <v/>
      </c>
      <c r="N6" s="34"/>
      <c r="P6" s="269"/>
      <c r="Q6" s="270" t="str">
        <f>IF(ISBLANK(P6),"",IF(P6="מאשר",K6,IF(P6="לא מאשר",0,"נא למלא כמות מאושרת")))</f>
        <v/>
      </c>
      <c r="R6" s="62" t="str">
        <f t="shared" ref="R6:R13" si="0">IFERROR(Q6*D6,"")</f>
        <v/>
      </c>
      <c r="S6" s="63" t="str">
        <f t="shared" ref="S6:S10" si="1">IFERROR(IF(R6=0,"",IF(OR(R6-$E6&gt;0,R6-$E6&lt;0), (R6-$E6)/$E6, "")),"")</f>
        <v/>
      </c>
      <c r="T6" s="271"/>
    </row>
    <row r="7" spans="1:20" ht="19.5" thickBot="1" x14ac:dyDescent="0.35">
      <c r="A7" s="311"/>
      <c r="B7" s="227" t="s">
        <v>199</v>
      </c>
      <c r="C7" s="78">
        <v>1</v>
      </c>
      <c r="D7" s="79">
        <v>360</v>
      </c>
      <c r="E7" s="66">
        <f t="shared" ref="E7:E27" si="2">D7*C7</f>
        <v>360</v>
      </c>
      <c r="G7" s="35"/>
      <c r="H7" s="46"/>
      <c r="I7" s="34"/>
      <c r="K7" s="35"/>
      <c r="L7" s="62">
        <f t="shared" ref="L7:L27" si="3">K7*D7</f>
        <v>0</v>
      </c>
      <c r="M7" s="63" t="str">
        <f t="shared" ref="M7:M10" si="4">IF(L7=0,"",IF(OR(L7-$E7&gt;0,L7-$E7&lt;0), (L7-$E7)/$E7, ""))</f>
        <v/>
      </c>
      <c r="N7" s="34"/>
      <c r="P7" s="269"/>
      <c r="Q7" s="270" t="str">
        <f>IF(ISBLANK(P7),"",IF(P7="מאשר",K7,IF(P7="לא מאשר",0,"נא למלא כמות מאושרת")))</f>
        <v/>
      </c>
      <c r="R7" s="62" t="str">
        <f t="shared" si="0"/>
        <v/>
      </c>
      <c r="S7" s="63" t="str">
        <f t="shared" si="1"/>
        <v/>
      </c>
      <c r="T7" s="271"/>
    </row>
    <row r="8" spans="1:20" ht="16.5" customHeight="1" thickBot="1" x14ac:dyDescent="0.35">
      <c r="A8" s="216"/>
      <c r="B8" s="308" t="s">
        <v>645</v>
      </c>
      <c r="C8" s="309"/>
      <c r="D8" s="310"/>
      <c r="E8" s="118">
        <f>SUM(E6:E7)</f>
        <v>1860</v>
      </c>
      <c r="G8" s="112"/>
      <c r="H8" s="113"/>
      <c r="I8" s="114"/>
      <c r="K8" s="112"/>
      <c r="L8" s="121">
        <f>SUM(L6:L7)</f>
        <v>0</v>
      </c>
      <c r="M8" s="122" t="str">
        <f>IF(L8=0,"",IF(OR(L8-$E8&gt;0,L8-$E8&lt;0), (L8-$E8)/$E8, ""))</f>
        <v/>
      </c>
      <c r="N8" s="114"/>
      <c r="O8" s="58"/>
      <c r="P8" s="272"/>
      <c r="Q8" s="121"/>
      <c r="R8" s="121">
        <f>SUM(R6:R7)</f>
        <v>0</v>
      </c>
      <c r="S8" s="122" t="str">
        <f t="shared" si="1"/>
        <v/>
      </c>
      <c r="T8" s="273"/>
    </row>
    <row r="9" spans="1:20" ht="18.75" x14ac:dyDescent="0.3">
      <c r="B9" s="313" t="s">
        <v>216</v>
      </c>
      <c r="C9" s="314"/>
      <c r="D9" s="314"/>
      <c r="E9" s="315"/>
      <c r="F9" s="48"/>
      <c r="G9" s="335" t="str">
        <f>B9</f>
        <v>מוצרי חשמל</v>
      </c>
      <c r="H9" s="336"/>
      <c r="I9" s="337"/>
      <c r="J9" s="48"/>
      <c r="K9" s="341" t="str">
        <f>B9</f>
        <v>מוצרי חשמל</v>
      </c>
      <c r="L9" s="342"/>
      <c r="M9" s="342"/>
      <c r="N9" s="343"/>
      <c r="O9" s="201"/>
      <c r="P9" s="344" t="str">
        <f>B9</f>
        <v>מוצרי חשמל</v>
      </c>
      <c r="Q9" s="345"/>
      <c r="R9" s="345"/>
      <c r="S9" s="345"/>
      <c r="T9" s="346"/>
    </row>
    <row r="10" spans="1:20" ht="18.75" x14ac:dyDescent="0.3">
      <c r="A10" s="311"/>
      <c r="B10" s="227" t="s">
        <v>200</v>
      </c>
      <c r="C10" s="78">
        <v>1</v>
      </c>
      <c r="D10" s="79">
        <v>500</v>
      </c>
      <c r="E10" s="66">
        <f t="shared" si="2"/>
        <v>500</v>
      </c>
      <c r="G10" s="35"/>
      <c r="H10" s="46"/>
      <c r="I10" s="34"/>
      <c r="K10" s="35"/>
      <c r="L10" s="62">
        <f t="shared" si="3"/>
        <v>0</v>
      </c>
      <c r="M10" s="63" t="str">
        <f t="shared" si="4"/>
        <v/>
      </c>
      <c r="N10" s="34"/>
      <c r="P10" s="269"/>
      <c r="Q10" s="270" t="str">
        <f>IF(ISBLANK(P10),"",IF(P10="מאשר",K10,IF(P10="לא מאשר",0,"נא למלא כמות מאושרת")))</f>
        <v/>
      </c>
      <c r="R10" s="62" t="str">
        <f t="shared" si="0"/>
        <v/>
      </c>
      <c r="S10" s="63" t="str">
        <f t="shared" si="1"/>
        <v/>
      </c>
      <c r="T10" s="271"/>
    </row>
    <row r="11" spans="1:20" ht="18.75" x14ac:dyDescent="0.3">
      <c r="A11" s="311"/>
      <c r="B11" s="227" t="s">
        <v>201</v>
      </c>
      <c r="C11" s="78">
        <v>1</v>
      </c>
      <c r="D11" s="79">
        <v>1500</v>
      </c>
      <c r="E11" s="66">
        <f t="shared" si="2"/>
        <v>1500</v>
      </c>
      <c r="G11" s="35"/>
      <c r="H11" s="46"/>
      <c r="I11" s="34"/>
      <c r="K11" s="35"/>
      <c r="L11" s="62">
        <f t="shared" si="3"/>
        <v>0</v>
      </c>
      <c r="M11" s="63" t="str">
        <f>IF(L11=0,"",IF(OR(L11-$E11&gt;0,L11-$E11&lt;0), (L11-$E11)/$E11, ""))</f>
        <v/>
      </c>
      <c r="N11" s="34"/>
      <c r="P11" s="269"/>
      <c r="Q11" s="270" t="str">
        <f t="shared" ref="Q11:Q23" si="5">IF(ISBLANK(P11),"",IF(P11="מאשר",K11,IF(P11="לא מאשר",0,"נא למלא כמות מאושרת")))</f>
        <v/>
      </c>
      <c r="R11" s="62" t="str">
        <f t="shared" si="0"/>
        <v/>
      </c>
      <c r="S11" s="63" t="str">
        <f>IFERROR(IF(R11=0,"",IF(OR(R11-$E11&gt;0,R11-$E11&lt;0), (R11-$E11)/$E11, "")),"")</f>
        <v/>
      </c>
      <c r="T11" s="271"/>
    </row>
    <row r="12" spans="1:20" ht="18.75" x14ac:dyDescent="0.3">
      <c r="A12" s="311"/>
      <c r="B12" s="227" t="s">
        <v>202</v>
      </c>
      <c r="C12" s="78">
        <v>1</v>
      </c>
      <c r="D12" s="79">
        <v>7500</v>
      </c>
      <c r="E12" s="66">
        <f t="shared" si="2"/>
        <v>7500</v>
      </c>
      <c r="G12" s="35"/>
      <c r="H12" s="46"/>
      <c r="I12" s="34"/>
      <c r="K12" s="35"/>
      <c r="L12" s="62">
        <f t="shared" si="3"/>
        <v>0</v>
      </c>
      <c r="M12" s="63" t="str">
        <f>IF(L12=0,"",IF(OR(L12-$E12&gt;0,L12-$E12&lt;0), (L12-$E12)/$E12, ""))</f>
        <v/>
      </c>
      <c r="N12" s="34"/>
      <c r="P12" s="269"/>
      <c r="Q12" s="270" t="str">
        <f t="shared" si="5"/>
        <v/>
      </c>
      <c r="R12" s="62" t="str">
        <f t="shared" si="0"/>
        <v/>
      </c>
      <c r="S12" s="63" t="str">
        <f>IFERROR(IF(R12=0,"",IF(OR(R12-$E12&gt;0,R12-$E12&lt;0), (R12-$E12)/$E12, "")),"")</f>
        <v/>
      </c>
      <c r="T12" s="271"/>
    </row>
    <row r="13" spans="1:20" ht="18.75" x14ac:dyDescent="0.3">
      <c r="A13" s="311"/>
      <c r="B13" s="227" t="s">
        <v>203</v>
      </c>
      <c r="C13" s="78">
        <v>1</v>
      </c>
      <c r="D13" s="79">
        <v>1500</v>
      </c>
      <c r="E13" s="66">
        <f t="shared" si="2"/>
        <v>1500</v>
      </c>
      <c r="G13" s="35"/>
      <c r="H13" s="46"/>
      <c r="I13" s="34"/>
      <c r="K13" s="35"/>
      <c r="L13" s="62">
        <f t="shared" si="3"/>
        <v>0</v>
      </c>
      <c r="M13" s="63" t="str">
        <f>IF(L13=0,"",IF(OR(L13-$E13&gt;0,L13-$E13&lt;0), (L13-$E13)/$E13, ""))</f>
        <v/>
      </c>
      <c r="N13" s="34"/>
      <c r="P13" s="269"/>
      <c r="Q13" s="270" t="str">
        <f t="shared" si="5"/>
        <v/>
      </c>
      <c r="R13" s="62" t="str">
        <f t="shared" si="0"/>
        <v/>
      </c>
      <c r="S13" s="63" t="str">
        <f>IFERROR(IF(R13=0,"",IF(OR(R13-$E13&gt;0,R13-$E13&lt;0), (R13-$E13)/$E13, "")),"")</f>
        <v/>
      </c>
      <c r="T13" s="271"/>
    </row>
    <row r="14" spans="1:20" ht="18.75" x14ac:dyDescent="0.3">
      <c r="A14" s="311"/>
      <c r="B14" s="227" t="s">
        <v>204</v>
      </c>
      <c r="C14" s="78">
        <v>1</v>
      </c>
      <c r="D14" s="79">
        <v>450</v>
      </c>
      <c r="E14" s="66">
        <f t="shared" si="2"/>
        <v>450</v>
      </c>
      <c r="G14" s="35"/>
      <c r="H14" s="46"/>
      <c r="I14" s="34"/>
      <c r="K14" s="35"/>
      <c r="L14" s="62">
        <f t="shared" ref="L14:L26" si="6">K14*D14</f>
        <v>0</v>
      </c>
      <c r="M14" s="63" t="str">
        <f t="shared" ref="M14:M26" si="7">IF(L14=0,"",IF(OR(L14-$E14&gt;0,L14-$E14&lt;0), (L14-$E14)/$E14, ""))</f>
        <v/>
      </c>
      <c r="N14" s="34"/>
      <c r="P14" s="269"/>
      <c r="Q14" s="270" t="str">
        <f t="shared" si="5"/>
        <v/>
      </c>
      <c r="R14" s="62" t="str">
        <f t="shared" ref="R14:R27" si="8">IFERROR(Q14*D14,"")</f>
        <v/>
      </c>
      <c r="S14" s="63" t="str">
        <f t="shared" ref="S14:S27" si="9">IFERROR(IF(R14=0,"",IF(OR(R14-$E14&gt;0,R14-$E14&lt;0), (R14-$E14)/$E14, "")),"")</f>
        <v/>
      </c>
      <c r="T14" s="271"/>
    </row>
    <row r="15" spans="1:20" ht="18.75" x14ac:dyDescent="0.3">
      <c r="A15" s="311"/>
      <c r="B15" s="227" t="s">
        <v>205</v>
      </c>
      <c r="C15" s="78">
        <v>1</v>
      </c>
      <c r="D15" s="79">
        <v>200</v>
      </c>
      <c r="E15" s="66">
        <f t="shared" si="2"/>
        <v>200</v>
      </c>
      <c r="G15" s="35"/>
      <c r="H15" s="46"/>
      <c r="I15" s="34"/>
      <c r="K15" s="35"/>
      <c r="L15" s="62">
        <f t="shared" si="6"/>
        <v>0</v>
      </c>
      <c r="M15" s="63" t="str">
        <f t="shared" si="7"/>
        <v/>
      </c>
      <c r="N15" s="34"/>
      <c r="P15" s="269"/>
      <c r="Q15" s="270" t="str">
        <f t="shared" si="5"/>
        <v/>
      </c>
      <c r="R15" s="62" t="str">
        <f t="shared" si="8"/>
        <v/>
      </c>
      <c r="S15" s="63" t="str">
        <f t="shared" si="9"/>
        <v/>
      </c>
      <c r="T15" s="271"/>
    </row>
    <row r="16" spans="1:20" ht="18.75" x14ac:dyDescent="0.3">
      <c r="A16" s="311"/>
      <c r="B16" s="227" t="s">
        <v>206</v>
      </c>
      <c r="C16" s="78">
        <v>1</v>
      </c>
      <c r="D16" s="79">
        <v>200</v>
      </c>
      <c r="E16" s="66">
        <f t="shared" si="2"/>
        <v>200</v>
      </c>
      <c r="G16" s="35"/>
      <c r="H16" s="46"/>
      <c r="I16" s="34"/>
      <c r="K16" s="35"/>
      <c r="L16" s="62">
        <f t="shared" si="6"/>
        <v>0</v>
      </c>
      <c r="M16" s="63" t="str">
        <f t="shared" si="7"/>
        <v/>
      </c>
      <c r="N16" s="34"/>
      <c r="P16" s="269"/>
      <c r="Q16" s="270" t="str">
        <f t="shared" si="5"/>
        <v/>
      </c>
      <c r="R16" s="62" t="str">
        <f t="shared" si="8"/>
        <v/>
      </c>
      <c r="S16" s="63" t="str">
        <f t="shared" si="9"/>
        <v/>
      </c>
      <c r="T16" s="271"/>
    </row>
    <row r="17" spans="1:20 16384:16384" ht="18.75" x14ac:dyDescent="0.3">
      <c r="A17" s="311"/>
      <c r="B17" s="227" t="s">
        <v>207</v>
      </c>
      <c r="C17" s="78">
        <v>1</v>
      </c>
      <c r="D17" s="79">
        <v>2000</v>
      </c>
      <c r="E17" s="66">
        <f t="shared" si="2"/>
        <v>2000</v>
      </c>
      <c r="G17" s="35"/>
      <c r="H17" s="46"/>
      <c r="I17" s="34"/>
      <c r="K17" s="35"/>
      <c r="L17" s="62">
        <f t="shared" si="6"/>
        <v>0</v>
      </c>
      <c r="M17" s="63" t="str">
        <f t="shared" si="7"/>
        <v/>
      </c>
      <c r="N17" s="34"/>
      <c r="P17" s="269"/>
      <c r="Q17" s="270" t="str">
        <f t="shared" si="5"/>
        <v/>
      </c>
      <c r="R17" s="62" t="str">
        <f t="shared" si="8"/>
        <v/>
      </c>
      <c r="S17" s="63" t="str">
        <f t="shared" si="9"/>
        <v/>
      </c>
      <c r="T17" s="271"/>
    </row>
    <row r="18" spans="1:20 16384:16384" ht="18.75" x14ac:dyDescent="0.3">
      <c r="A18" s="311"/>
      <c r="B18" s="227" t="s">
        <v>208</v>
      </c>
      <c r="C18" s="78">
        <v>1</v>
      </c>
      <c r="D18" s="79">
        <v>400</v>
      </c>
      <c r="E18" s="66">
        <f t="shared" si="2"/>
        <v>400</v>
      </c>
      <c r="G18" s="35"/>
      <c r="H18" s="46"/>
      <c r="I18" s="34"/>
      <c r="K18" s="35"/>
      <c r="L18" s="62">
        <f t="shared" si="6"/>
        <v>0</v>
      </c>
      <c r="M18" s="63" t="str">
        <f t="shared" si="7"/>
        <v/>
      </c>
      <c r="N18" s="34"/>
      <c r="P18" s="269"/>
      <c r="Q18" s="270" t="str">
        <f t="shared" si="5"/>
        <v/>
      </c>
      <c r="R18" s="62" t="str">
        <f t="shared" si="8"/>
        <v/>
      </c>
      <c r="S18" s="63" t="str">
        <f t="shared" si="9"/>
        <v/>
      </c>
      <c r="T18" s="271"/>
    </row>
    <row r="19" spans="1:20 16384:16384" ht="18.75" x14ac:dyDescent="0.3">
      <c r="A19" s="311"/>
      <c r="B19" s="227" t="s">
        <v>209</v>
      </c>
      <c r="C19" s="78">
        <v>1</v>
      </c>
      <c r="D19" s="79">
        <v>1850</v>
      </c>
      <c r="E19" s="66">
        <f t="shared" si="2"/>
        <v>1850</v>
      </c>
      <c r="G19" s="35"/>
      <c r="H19" s="46"/>
      <c r="I19" s="34"/>
      <c r="K19" s="35"/>
      <c r="L19" s="62">
        <f t="shared" si="6"/>
        <v>0</v>
      </c>
      <c r="M19" s="63" t="str">
        <f t="shared" si="7"/>
        <v/>
      </c>
      <c r="N19" s="34"/>
      <c r="P19" s="269"/>
      <c r="Q19" s="270" t="str">
        <f t="shared" si="5"/>
        <v/>
      </c>
      <c r="R19" s="62" t="str">
        <f t="shared" si="8"/>
        <v/>
      </c>
      <c r="S19" s="63" t="str">
        <f t="shared" si="9"/>
        <v/>
      </c>
      <c r="T19" s="271"/>
    </row>
    <row r="20" spans="1:20 16384:16384" ht="18.75" x14ac:dyDescent="0.3">
      <c r="A20" s="311"/>
      <c r="B20" s="227" t="s">
        <v>210</v>
      </c>
      <c r="C20" s="78">
        <v>1</v>
      </c>
      <c r="D20" s="79">
        <v>2500</v>
      </c>
      <c r="E20" s="66">
        <f t="shared" si="2"/>
        <v>2500</v>
      </c>
      <c r="G20" s="35"/>
      <c r="H20" s="46"/>
      <c r="I20" s="34"/>
      <c r="K20" s="35"/>
      <c r="L20" s="62">
        <f t="shared" si="6"/>
        <v>0</v>
      </c>
      <c r="M20" s="63" t="str">
        <f t="shared" si="7"/>
        <v/>
      </c>
      <c r="N20" s="34"/>
      <c r="P20" s="269"/>
      <c r="Q20" s="270" t="str">
        <f t="shared" si="5"/>
        <v/>
      </c>
      <c r="R20" s="62" t="str">
        <f t="shared" si="8"/>
        <v/>
      </c>
      <c r="S20" s="63" t="str">
        <f t="shared" si="9"/>
        <v/>
      </c>
      <c r="T20" s="271"/>
    </row>
    <row r="21" spans="1:20 16384:16384" ht="18.75" x14ac:dyDescent="0.3">
      <c r="A21" s="311"/>
      <c r="B21" s="227" t="s">
        <v>211</v>
      </c>
      <c r="C21" s="78">
        <v>1</v>
      </c>
      <c r="D21" s="79">
        <v>900</v>
      </c>
      <c r="E21" s="66">
        <f t="shared" si="2"/>
        <v>900</v>
      </c>
      <c r="G21" s="35"/>
      <c r="H21" s="46"/>
      <c r="I21" s="34"/>
      <c r="K21" s="35"/>
      <c r="L21" s="62">
        <f t="shared" si="6"/>
        <v>0</v>
      </c>
      <c r="M21" s="63" t="str">
        <f t="shared" si="7"/>
        <v/>
      </c>
      <c r="N21" s="34"/>
      <c r="P21" s="269"/>
      <c r="Q21" s="270" t="str">
        <f t="shared" si="5"/>
        <v/>
      </c>
      <c r="R21" s="62" t="str">
        <f t="shared" si="8"/>
        <v/>
      </c>
      <c r="S21" s="63" t="str">
        <f t="shared" si="9"/>
        <v/>
      </c>
      <c r="T21" s="271"/>
    </row>
    <row r="22" spans="1:20 16384:16384" ht="18.75" x14ac:dyDescent="0.3">
      <c r="A22" s="311"/>
      <c r="B22" s="227" t="s">
        <v>212</v>
      </c>
      <c r="C22" s="78">
        <v>1</v>
      </c>
      <c r="D22" s="79">
        <v>350</v>
      </c>
      <c r="E22" s="66">
        <f t="shared" si="2"/>
        <v>350</v>
      </c>
      <c r="G22" s="35"/>
      <c r="H22" s="46"/>
      <c r="I22" s="34"/>
      <c r="K22" s="35"/>
      <c r="L22" s="62">
        <f t="shared" si="6"/>
        <v>0</v>
      </c>
      <c r="M22" s="63" t="str">
        <f t="shared" si="7"/>
        <v/>
      </c>
      <c r="N22" s="34"/>
      <c r="P22" s="269"/>
      <c r="Q22" s="270" t="str">
        <f t="shared" si="5"/>
        <v/>
      </c>
      <c r="R22" s="62" t="str">
        <f t="shared" si="8"/>
        <v/>
      </c>
      <c r="S22" s="63" t="str">
        <f t="shared" si="9"/>
        <v/>
      </c>
      <c r="T22" s="271"/>
    </row>
    <row r="23" spans="1:20 16384:16384" ht="38.25" thickBot="1" x14ac:dyDescent="0.35">
      <c r="A23" s="311"/>
      <c r="B23" s="268" t="s">
        <v>213</v>
      </c>
      <c r="C23" s="78">
        <v>2</v>
      </c>
      <c r="D23" s="79">
        <v>1650</v>
      </c>
      <c r="E23" s="66">
        <f t="shared" si="2"/>
        <v>3300</v>
      </c>
      <c r="G23" s="35"/>
      <c r="H23" s="46"/>
      <c r="I23" s="34"/>
      <c r="K23" s="35"/>
      <c r="L23" s="62">
        <f t="shared" si="6"/>
        <v>0</v>
      </c>
      <c r="M23" s="63" t="str">
        <f t="shared" si="7"/>
        <v/>
      </c>
      <c r="N23" s="34"/>
      <c r="P23" s="269"/>
      <c r="Q23" s="270" t="str">
        <f t="shared" si="5"/>
        <v/>
      </c>
      <c r="R23" s="62" t="str">
        <f t="shared" si="8"/>
        <v/>
      </c>
      <c r="S23" s="63" t="str">
        <f t="shared" si="9"/>
        <v/>
      </c>
      <c r="T23" s="271"/>
    </row>
    <row r="24" spans="1:20 16384:16384" ht="16.5" customHeight="1" thickBot="1" x14ac:dyDescent="0.35">
      <c r="A24" s="216"/>
      <c r="B24" s="308" t="s">
        <v>644</v>
      </c>
      <c r="C24" s="309"/>
      <c r="D24" s="310"/>
      <c r="E24" s="118">
        <f>SUM(E10:E23)</f>
        <v>23150</v>
      </c>
      <c r="G24" s="112"/>
      <c r="H24" s="113"/>
      <c r="I24" s="114"/>
      <c r="K24" s="112"/>
      <c r="L24" s="121">
        <f>SUM(L10:L23)</f>
        <v>0</v>
      </c>
      <c r="M24" s="122" t="str">
        <f>IF(L24=0,"",IF(OR(L24-$E24&gt;0,L24-$E24&lt;0), (L24-$E24)/$E24, ""))</f>
        <v/>
      </c>
      <c r="N24" s="114"/>
      <c r="O24" s="58"/>
      <c r="P24" s="272"/>
      <c r="Q24" s="121"/>
      <c r="R24" s="121">
        <f>SUM(R10:R23)</f>
        <v>0</v>
      </c>
      <c r="S24" s="122" t="str">
        <f t="shared" si="9"/>
        <v/>
      </c>
      <c r="T24" s="273"/>
    </row>
    <row r="25" spans="1:20 16384:16384" ht="18.75" x14ac:dyDescent="0.3">
      <c r="B25" s="313" t="s">
        <v>165</v>
      </c>
      <c r="C25" s="314"/>
      <c r="D25" s="314"/>
      <c r="E25" s="315"/>
      <c r="F25" s="48"/>
      <c r="G25" s="335" t="str">
        <f>B25</f>
        <v>ריהוט</v>
      </c>
      <c r="H25" s="336"/>
      <c r="I25" s="337"/>
      <c r="J25" s="48"/>
      <c r="K25" s="341" t="str">
        <f>B25</f>
        <v>ריהוט</v>
      </c>
      <c r="L25" s="342"/>
      <c r="M25" s="342"/>
      <c r="N25" s="343"/>
      <c r="O25" s="201"/>
      <c r="P25" s="344" t="str">
        <f>B25</f>
        <v>ריהוט</v>
      </c>
      <c r="Q25" s="345"/>
      <c r="R25" s="345"/>
      <c r="S25" s="345"/>
      <c r="T25" s="346"/>
    </row>
    <row r="26" spans="1:20 16384:16384" ht="18.75" x14ac:dyDescent="0.3">
      <c r="A26" s="311"/>
      <c r="B26" s="227" t="s">
        <v>214</v>
      </c>
      <c r="C26" s="78">
        <v>1</v>
      </c>
      <c r="D26" s="79">
        <v>3000</v>
      </c>
      <c r="E26" s="66">
        <f t="shared" si="2"/>
        <v>3000</v>
      </c>
      <c r="G26" s="35"/>
      <c r="H26" s="46"/>
      <c r="I26" s="34"/>
      <c r="K26" s="35"/>
      <c r="L26" s="62">
        <f t="shared" si="6"/>
        <v>0</v>
      </c>
      <c r="M26" s="63" t="str">
        <f t="shared" si="7"/>
        <v/>
      </c>
      <c r="N26" s="34"/>
      <c r="P26" s="269"/>
      <c r="Q26" s="270" t="str">
        <f t="shared" ref="Q26" si="10">IF(ISBLANK(P26),"",IF(P26="מאשר",K26,IF(P26="לא מאשר",0,"נא למלא כמות מאושרת")))</f>
        <v/>
      </c>
      <c r="R26" s="62" t="str">
        <f t="shared" si="8"/>
        <v/>
      </c>
      <c r="S26" s="63" t="str">
        <f t="shared" si="9"/>
        <v/>
      </c>
      <c r="T26" s="271"/>
    </row>
    <row r="27" spans="1:20 16384:16384" ht="19.5" thickBot="1" x14ac:dyDescent="0.35">
      <c r="A27" s="311"/>
      <c r="B27" s="227" t="s">
        <v>215</v>
      </c>
      <c r="C27" s="78">
        <v>1</v>
      </c>
      <c r="D27" s="79">
        <v>1400</v>
      </c>
      <c r="E27" s="66">
        <f t="shared" si="2"/>
        <v>1400</v>
      </c>
      <c r="G27" s="35"/>
      <c r="H27" s="46"/>
      <c r="I27" s="34"/>
      <c r="K27" s="35"/>
      <c r="L27" s="62">
        <f t="shared" si="3"/>
        <v>0</v>
      </c>
      <c r="M27" s="63" t="str">
        <f>IF(L27=0,"",IF(OR(L27-$E27&gt;0,L27-$E27&lt;0), (L27-$E27)/$E27, ""))</f>
        <v/>
      </c>
      <c r="N27" s="34"/>
      <c r="P27" s="269"/>
      <c r="Q27" s="270" t="str">
        <f t="shared" ref="Q27" si="11">IF(ISBLANK(P27),"",IF(P27="מאשר",K27,IF(P27="לא מאשר",0,"נא למלא כמות מאושרת")))</f>
        <v/>
      </c>
      <c r="R27" s="62" t="str">
        <f t="shared" si="8"/>
        <v/>
      </c>
      <c r="S27" s="63" t="str">
        <f t="shared" si="9"/>
        <v/>
      </c>
      <c r="T27" s="271"/>
    </row>
    <row r="28" spans="1:20 16384:16384" ht="16.5" customHeight="1" thickBot="1" x14ac:dyDescent="0.35">
      <c r="A28" s="216"/>
      <c r="B28" s="308" t="s">
        <v>629</v>
      </c>
      <c r="C28" s="309"/>
      <c r="D28" s="310"/>
      <c r="E28" s="118">
        <f>SUM(E26:E27)</f>
        <v>4400</v>
      </c>
      <c r="G28" s="112"/>
      <c r="H28" s="113"/>
      <c r="I28" s="114"/>
      <c r="K28" s="112"/>
      <c r="L28" s="121">
        <f>SUM(L26:L27)</f>
        <v>0</v>
      </c>
      <c r="M28" s="122" t="str">
        <f>IF(L28=0,"",IF(OR(L28-$E28&gt;0,L28-$E28&lt;0), (L28-$E28)/$E28, ""))</f>
        <v/>
      </c>
      <c r="N28" s="114"/>
      <c r="O28" s="58"/>
      <c r="P28" s="272"/>
      <c r="Q28" s="121"/>
      <c r="R28" s="121">
        <f>SUM(R26:R27)</f>
        <v>0</v>
      </c>
      <c r="S28" s="122" t="str">
        <f t="shared" ref="S28" si="12">IFERROR(IF(R28=0,"",IF(OR(R28-$E28&gt;0,R28-$E28&lt;0), (R28-$E28)/$E28, "")),"")</f>
        <v/>
      </c>
      <c r="T28" s="273"/>
    </row>
    <row r="29" spans="1:20 16384:16384" ht="20.25" customHeight="1" thickBot="1" x14ac:dyDescent="0.35">
      <c r="B29" s="368" t="s">
        <v>43</v>
      </c>
      <c r="C29" s="369"/>
      <c r="D29" s="370"/>
      <c r="E29" s="228">
        <f>E28+E24+E8</f>
        <v>29410</v>
      </c>
      <c r="F29" s="58"/>
      <c r="G29" s="59"/>
      <c r="H29" s="60"/>
      <c r="I29" s="61"/>
      <c r="J29" s="58"/>
      <c r="K29" s="59"/>
      <c r="L29" s="64">
        <f>L28+L24+L8</f>
        <v>0</v>
      </c>
      <c r="M29" s="65" t="str">
        <f>IF(L29=0,"",IF(OR(L29-$E29&gt;0,L29-$E29&lt;0), (L29-$E29)/$E29, ""))</f>
        <v/>
      </c>
      <c r="N29" s="61"/>
      <c r="O29" s="58"/>
      <c r="P29" s="182"/>
      <c r="Q29" s="64"/>
      <c r="R29" s="64">
        <f>R28+R24+R8</f>
        <v>0</v>
      </c>
      <c r="S29" s="65" t="str">
        <f>IFERROR(IF(R29=0,"",IF(OR(R29-$E29&gt;0,R29-$E29&lt;0), (R29-$E29)/$E29, "")),"")</f>
        <v/>
      </c>
      <c r="T29" s="183"/>
      <c r="XFD29" s="67">
        <f>SUM(E29:XFC29)</f>
        <v>29410</v>
      </c>
    </row>
    <row r="30" spans="1:20 16384:16384" ht="18.75" x14ac:dyDescent="0.3">
      <c r="B30" s="80"/>
      <c r="C30" s="81"/>
      <c r="D30" s="82"/>
      <c r="E30" s="81"/>
      <c r="M30" s="68"/>
    </row>
    <row r="31" spans="1:20 16384:16384" ht="26.25" customHeight="1" x14ac:dyDescent="0.2"/>
    <row r="33" spans="5:5" ht="30" customHeight="1" x14ac:dyDescent="0.2">
      <c r="E33" s="189"/>
    </row>
    <row r="34" spans="5:5" ht="14.25" customHeight="1" x14ac:dyDescent="0.2"/>
    <row r="35" spans="5:5" ht="24" customHeight="1" x14ac:dyDescent="0.2"/>
    <row r="36" spans="5:5" ht="28.5" customHeight="1" x14ac:dyDescent="0.2"/>
    <row r="37" spans="5:5" ht="28.5" customHeight="1" x14ac:dyDescent="0.2"/>
    <row r="39" spans="5:5" ht="40.5" customHeight="1" x14ac:dyDescent="0.2"/>
  </sheetData>
  <sheetProtection algorithmName="SHA-512" hashValue="sPI1ArdenSh6Txib7oFADaMAwQtp3cIhntLtMGswJT2UTR90F5OsN3IDZSMvzcZop25vR+e3LInCKUYFCFJOog==" saltValue="3NhE0jBxz9DRF2anjh8Awg==" spinCount="100000" sheet="1" formatCells="0" formatColumns="0" formatRows="0" insertColumns="0" insertRows="0" deleteColumns="0" deleteRows="0"/>
  <mergeCells count="23">
    <mergeCell ref="A26:A27"/>
    <mergeCell ref="B3:E3"/>
    <mergeCell ref="B29:D29"/>
    <mergeCell ref="K3:N3"/>
    <mergeCell ref="P3:T3"/>
    <mergeCell ref="G3:I3"/>
    <mergeCell ref="A6:A7"/>
    <mergeCell ref="A10:A23"/>
    <mergeCell ref="B24:D24"/>
    <mergeCell ref="B25:E25"/>
    <mergeCell ref="G25:I25"/>
    <mergeCell ref="K25:N25"/>
    <mergeCell ref="P25:T25"/>
    <mergeCell ref="B28:D28"/>
    <mergeCell ref="B5:E5"/>
    <mergeCell ref="G5:I5"/>
    <mergeCell ref="K5:N5"/>
    <mergeCell ref="P5:T5"/>
    <mergeCell ref="B8:D8"/>
    <mergeCell ref="B9:E9"/>
    <mergeCell ref="G9:I9"/>
    <mergeCell ref="K9:N9"/>
    <mergeCell ref="P9:T9"/>
  </mergeCells>
  <conditionalFormatting sqref="S11">
    <cfRule type="cellIs" dxfId="129" priority="37" operator="lessThan">
      <formula>0</formula>
    </cfRule>
    <cfRule type="cellIs" dxfId="128" priority="38" operator="greaterThan">
      <formula>0.01</formula>
    </cfRule>
  </conditionalFormatting>
  <conditionalFormatting sqref="S12:S23 S26:S27">
    <cfRule type="cellIs" dxfId="127" priority="35" operator="lessThan">
      <formula>0</formula>
    </cfRule>
    <cfRule type="cellIs" dxfId="126" priority="36" operator="greaterThan">
      <formula>0.01</formula>
    </cfRule>
  </conditionalFormatting>
  <conditionalFormatting sqref="M11">
    <cfRule type="cellIs" dxfId="125" priority="33" operator="lessThan">
      <formula>0</formula>
    </cfRule>
    <cfRule type="cellIs" dxfId="124" priority="34" operator="greaterThan">
      <formula>0.01</formula>
    </cfRule>
  </conditionalFormatting>
  <conditionalFormatting sqref="M12:M23 M26:M27">
    <cfRule type="cellIs" dxfId="123" priority="31" operator="lessThan">
      <formula>0</formula>
    </cfRule>
    <cfRule type="cellIs" dxfId="122" priority="32" operator="greaterThan">
      <formula>0.01</formula>
    </cfRule>
  </conditionalFormatting>
  <conditionalFormatting sqref="S6">
    <cfRule type="cellIs" dxfId="121" priority="11" operator="lessThan">
      <formula>0</formula>
    </cfRule>
    <cfRule type="cellIs" dxfId="120" priority="12" operator="greaterThan">
      <formula>0.01</formula>
    </cfRule>
  </conditionalFormatting>
  <conditionalFormatting sqref="S7 S10">
    <cfRule type="cellIs" dxfId="119" priority="9" operator="lessThan">
      <formula>0</formula>
    </cfRule>
    <cfRule type="cellIs" dxfId="118" priority="10" operator="greaterThan">
      <formula>0.01</formula>
    </cfRule>
  </conditionalFormatting>
  <conditionalFormatting sqref="M6">
    <cfRule type="cellIs" dxfId="117" priority="7" operator="lessThan">
      <formula>0</formula>
    </cfRule>
    <cfRule type="cellIs" dxfId="116" priority="8" operator="greaterThan">
      <formula>0.01</formula>
    </cfRule>
  </conditionalFormatting>
  <conditionalFormatting sqref="M7 M10">
    <cfRule type="cellIs" dxfId="115" priority="5" operator="lessThan">
      <formula>0</formula>
    </cfRule>
    <cfRule type="cellIs" dxfId="114" priority="6" operator="greaterThan">
      <formula>0.01</formula>
    </cfRule>
  </conditionalFormatting>
  <dataValidations count="2">
    <dataValidation type="list" allowBlank="1" showInputMessage="1" showErrorMessage="1" sqref="H26:H27 H6:H7 H10:H23">
      <formula1>"שמיש-אך נדרש עוד, בלוי-נדרש להחליף"</formula1>
    </dataValidation>
    <dataValidation type="list" allowBlank="1" showInputMessage="1" showErrorMessage="1" sqref="P6:P7 P10:P23 P26:P27">
      <formula1>"מאשר, מאשר חלקי, לא מאשר"</formula1>
    </dataValidation>
  </dataValidations>
  <pageMargins left="0.7" right="0.7" top="0.75" bottom="0.75" header="0.3" footer="0.3"/>
  <pageSetup paperSize="9" scale="99" orientation="portrait"/>
  <colBreaks count="2" manualBreakCount="2">
    <brk id="6" max="13" man="1"/>
    <brk id="14" max="1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D1529AD21386FA42AA3CE27B04FE89DC" ma:contentTypeVersion="1" ma:contentTypeDescription="צור מסמך חדש." ma:contentTypeScope="" ma:versionID="e85c7848f95c2019851c9895167729a4">
  <xsd:schema xmlns:xsd="http://www.w3.org/2001/XMLSchema" xmlns:xs="http://www.w3.org/2001/XMLSchema" xmlns:p="http://schemas.microsoft.com/office/2006/metadata/properties" xmlns:ns1="http://schemas.microsoft.com/sharepoint/v3" targetNamespace="http://schemas.microsoft.com/office/2006/metadata/properties" ma:root="true" ma:fieldsID="cbabf43de81bd42ae1d4b6e4e2a05da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C45DCA-497D-475C-8755-E2AFD8E624EE}">
  <ds:schemaRefs>
    <ds:schemaRef ds:uri="http://purl.org/dc/terms/"/>
    <ds:schemaRef ds:uri="http://schemas.microsoft.com/office/2006/documentManagement/types"/>
    <ds:schemaRef ds:uri="723b273c-8e79-44d7-aebd-c3ae65b82ec1"/>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db143a00-39c0-43e2-a2f0-0298da55c149"/>
    <ds:schemaRef ds:uri="http://www.w3.org/XML/1998/namespace"/>
  </ds:schemaRefs>
</ds:datastoreItem>
</file>

<file path=customXml/itemProps2.xml><?xml version="1.0" encoding="utf-8"?>
<ds:datastoreItem xmlns:ds="http://schemas.openxmlformats.org/officeDocument/2006/customXml" ds:itemID="{F70FAEE4-A792-4A14-B3A0-1D15DC3ED945}"/>
</file>

<file path=customXml/itemProps3.xml><?xml version="1.0" encoding="utf-8"?>
<ds:datastoreItem xmlns:ds="http://schemas.openxmlformats.org/officeDocument/2006/customXml" ds:itemID="{2B1AFC06-0CF3-49F7-B3DE-75C0175833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17</vt:i4>
      </vt:variant>
      <vt:variant>
        <vt:lpstr>טווחים בעלי שם</vt:lpstr>
      </vt:variant>
      <vt:variant>
        <vt:i4>22</vt:i4>
      </vt:variant>
    </vt:vector>
  </HeadingPairs>
  <TitlesOfParts>
    <vt:vector size="39" baseType="lpstr">
      <vt:lpstr>פתיח </vt:lpstr>
      <vt:lpstr>שאלון-חובה</vt:lpstr>
      <vt:lpstr>ריפוי בעיסוק</vt:lpstr>
      <vt:lpstr>פזיותראפיה</vt:lpstr>
      <vt:lpstr>קלינאית תקשורת</vt:lpstr>
      <vt:lpstr>טיפול באומנויות</vt:lpstr>
      <vt:lpstr>ציוד ללקויות ראייה</vt:lpstr>
      <vt:lpstr>ציוד ללקויות שמיעה</vt:lpstr>
      <vt:lpstr>מטבח טיפולי</vt:lpstr>
      <vt:lpstr>דירת אימון</vt:lpstr>
      <vt:lpstr>חדר סנוזלן</vt:lpstr>
      <vt:lpstr>מתקני חצר</vt:lpstr>
      <vt:lpstr>חדר כושר</vt:lpstr>
      <vt:lpstr>סדנאות-מגמות</vt:lpstr>
      <vt:lpstr>ציוד ייעודי למגמות סדנאות </vt:lpstr>
      <vt:lpstr>פורמט לועדה- סיכום</vt:lpstr>
      <vt:lpstr>מקור</vt:lpstr>
      <vt:lpstr>מקור!_ftn2</vt:lpstr>
      <vt:lpstr>מקור!_ftn3</vt:lpstr>
      <vt:lpstr>מקור!_ftn4</vt:lpstr>
      <vt:lpstr>מקור!_ftnref1</vt:lpstr>
      <vt:lpstr>מקור!_ftnref2</vt:lpstr>
      <vt:lpstr>מקור!_ftnref3</vt:lpstr>
      <vt:lpstr>מקור!_ftnref4</vt:lpstr>
      <vt:lpstr>'דירת אימון'!WPrint_Area_W</vt:lpstr>
      <vt:lpstr>'חדר כושר'!WPrint_Area_W</vt:lpstr>
      <vt:lpstr>'חדר סנוזלן'!WPrint_Area_W</vt:lpstr>
      <vt:lpstr>'טיפול באומנויות'!WPrint_Area_W</vt:lpstr>
      <vt:lpstr>'מטבח טיפולי'!WPrint_Area_W</vt:lpstr>
      <vt:lpstr>מקור!WPrint_Area_W</vt:lpstr>
      <vt:lpstr>'מתקני חצר'!WPrint_Area_W</vt:lpstr>
      <vt:lpstr>'סדנאות-מגמות'!WPrint_Area_W</vt:lpstr>
      <vt:lpstr>'פורמט לועדה- סיכום'!WPrint_Area_W</vt:lpstr>
      <vt:lpstr>פזיותראפיה!WPrint_Area_W</vt:lpstr>
      <vt:lpstr>'פתיח '!WPrint_Area_W</vt:lpstr>
      <vt:lpstr>'ציוד ללקויות ראייה'!WPrint_Area_W</vt:lpstr>
      <vt:lpstr>'ציוד ללקויות שמיעה'!WPrint_Area_W</vt:lpstr>
      <vt:lpstr>'ריפוי בעיסוק'!WPrint_Area_W</vt:lpstr>
      <vt:lpstr>'שאלון-חובה'!WPrint_Area_W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orit</dc:creator>
  <cp:lastModifiedBy>הילה ידיד-ברזילי</cp:lastModifiedBy>
  <cp:lastPrinted>2020-08-05T11:25:49Z</cp:lastPrinted>
  <dcterms:created xsi:type="dcterms:W3CDTF">2018-05-30T07:44:05Z</dcterms:created>
  <dcterms:modified xsi:type="dcterms:W3CDTF">2020-12-14T10:10:40Z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0x010100D1529AD21386FA42AA3CE27B04FE89DC</vt:lpwstr>
  </property>
  <property fmtid="{D5CDD505-2E9C-101B-9397-08002B2CF9AE}" pid="4" name="Order">
    <vt:r8>34200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